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3.xml" ContentType="application/vnd.openxmlformats-officedocument.drawing+xml"/>
  <Override PartName="/xl/comments14.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4.xml" ContentType="application/vnd.openxmlformats-officedocument.drawing+xml"/>
  <Override PartName="/xl/comments2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drawings/drawing5.xml" ContentType="application/vnd.openxmlformats-officedocument.drawing+xml"/>
  <Override PartName="/xl/comments28.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codeName="DieseArbeitsmappe" defaultThemeVersion="166925"/>
  <mc:AlternateContent xmlns:mc="http://schemas.openxmlformats.org/markup-compatibility/2006">
    <mc:Choice Requires="x15">
      <x15ac:absPath xmlns:x15ac="http://schemas.microsoft.com/office/spreadsheetml/2010/11/ac" url="/Users/mdbs/Documents/Dev/PZE/Vorlagen/Beispiele/"/>
    </mc:Choice>
  </mc:AlternateContent>
  <xr:revisionPtr revIDLastSave="0" documentId="8_{5F587AC7-E2F5-364B-9101-5BA8F4E2DA03}" xr6:coauthVersionLast="47" xr6:coauthVersionMax="47" xr10:uidLastSave="{00000000-0000-0000-0000-000000000000}"/>
  <bookViews>
    <workbookView xWindow="20200" yWindow="-25240" windowWidth="38400" windowHeight="21100" tabRatio="918" firstSheet="1" activeTab="5" xr2:uid="{0BDCA610-E73C-4D0F-8EC3-83A815F63BBC}"/>
  </bookViews>
  <sheets>
    <sheet name="Dashboard" sheetId="47" state="hidden" r:id="rId1"/>
    <sheet name="Nav" sheetId="7" r:id="rId2"/>
    <sheet name="AP Übersicht" sheetId="17" r:id="rId3"/>
    <sheet name="Planung Personal" sheetId="8" r:id="rId4"/>
    <sheet name="Tippl M. J1" sheetId="40" r:id="rId5"/>
    <sheet name="Socha J1" sheetId="11" r:id="rId6"/>
    <sheet name="Tippl K. J1" sheetId="12" r:id="rId7"/>
    <sheet name="MA4 J1" sheetId="30" state="hidden" r:id="rId8"/>
    <sheet name="MA5 J1" sheetId="31" state="hidden" r:id="rId9"/>
    <sheet name="Ermittl.-Stunden J1" sheetId="14" r:id="rId10"/>
    <sheet name="Auswertung J1" sheetId="46" r:id="rId11"/>
    <sheet name="ZA Übersicht" sheetId="48" r:id="rId12"/>
    <sheet name="MA1 J2" sheetId="18" state="hidden" r:id="rId13"/>
    <sheet name="MA2 J2" sheetId="19" state="hidden" r:id="rId14"/>
    <sheet name="MA3 J2" sheetId="24" state="hidden" r:id="rId15"/>
    <sheet name="MA4 J2" sheetId="25" state="hidden" r:id="rId16"/>
    <sheet name="MA5 J2" sheetId="26" state="hidden" r:id="rId17"/>
    <sheet name="Ermittl.-Stunden J2" sheetId="41" state="hidden" r:id="rId18"/>
    <sheet name="Auswertung J2" sheetId="39" state="hidden" r:id="rId19"/>
    <sheet name="MA1 J3" sheetId="21" state="hidden" r:id="rId20"/>
    <sheet name="MA2 J3" sheetId="22" state="hidden" r:id="rId21"/>
    <sheet name="MA3 J3" sheetId="27" state="hidden" r:id="rId22"/>
    <sheet name="MA4 J3" sheetId="28" state="hidden" r:id="rId23"/>
    <sheet name="MA5 J3" sheetId="29" state="hidden" r:id="rId24"/>
    <sheet name="Ermittl.-Stunden J3" sheetId="42" state="hidden" r:id="rId25"/>
    <sheet name="Auswertung J3" sheetId="43" state="hidden" r:id="rId26"/>
    <sheet name="MA1 J4" sheetId="32" state="hidden" r:id="rId27"/>
    <sheet name="MA2 J4" sheetId="33" state="hidden" r:id="rId28"/>
    <sheet name="MA3 J4" sheetId="34" state="hidden" r:id="rId29"/>
    <sheet name="MA4 J4" sheetId="35" state="hidden" r:id="rId30"/>
    <sheet name="MA5 J4" sheetId="36" state="hidden" r:id="rId31"/>
    <sheet name="Ermittl.-Stunden J4" sheetId="44" state="hidden" r:id="rId32"/>
    <sheet name="Auswertung J4" sheetId="45" state="hidden" r:id="rId33"/>
    <sheet name="ZA" sheetId="1" state="hidden" r:id="rId34"/>
    <sheet name="Personenstunden" sheetId="3" state="hidden" r:id="rId35"/>
    <sheet name="Personalkosten" sheetId="4" state="hidden" r:id="rId36"/>
    <sheet name="Aufträge an Dritte" sheetId="5" state="hidden" r:id="rId37"/>
  </sheets>
  <definedNames>
    <definedName name="_xlnm.Print_Area" localSheetId="9">'Ermittl.-Stunden J1'!$A$1:$S$53</definedName>
    <definedName name="_xlnm.Print_Area" localSheetId="17">'Ermittl.-Stunden J2'!$A$1:$R$48</definedName>
    <definedName name="_xlnm.Print_Area" localSheetId="24">'Ermittl.-Stunden J3'!$A$1:$R$48</definedName>
    <definedName name="_xlnm.Print_Area" localSheetId="31">'Ermittl.-Stunden J4'!$A$1:$R$48</definedName>
    <definedName name="_xlnm.Print_Area" localSheetId="12">'MA1 J2'!$A$1:$AJ$516</definedName>
    <definedName name="_xlnm.Print_Area" localSheetId="19">'MA1 J3'!$A:$AJ</definedName>
    <definedName name="_xlnm.Print_Area" localSheetId="26">'MA1 J4'!$A:$AJ</definedName>
    <definedName name="_xlnm.Print_Area" localSheetId="13">'MA2 J2'!$A:$AJ</definedName>
    <definedName name="_xlnm.Print_Area" localSheetId="20">'MA2 J3'!$A:$AJ</definedName>
    <definedName name="_xlnm.Print_Area" localSheetId="27">'MA2 J4'!$A:$AJ</definedName>
    <definedName name="_xlnm.Print_Area" localSheetId="14">'MA3 J2'!$A:$AJ</definedName>
    <definedName name="_xlnm.Print_Area" localSheetId="21">'MA3 J3'!$A:$AJ</definedName>
    <definedName name="_xlnm.Print_Area" localSheetId="28">'MA3 J4'!$A:$AJ</definedName>
    <definedName name="_xlnm.Print_Area" localSheetId="7">'MA4 J1'!$A:$AK</definedName>
    <definedName name="_xlnm.Print_Area" localSheetId="15">'MA4 J2'!$A:$AJ</definedName>
    <definedName name="_xlnm.Print_Area" localSheetId="22">'MA4 J3'!$A:$AJ</definedName>
    <definedName name="_xlnm.Print_Area" localSheetId="29">'MA4 J4'!$A:$AJ</definedName>
    <definedName name="_xlnm.Print_Area" localSheetId="8">'MA5 J1'!$A:$AK</definedName>
    <definedName name="_xlnm.Print_Area" localSheetId="16">'MA5 J2'!$A:$AJ</definedName>
    <definedName name="_xlnm.Print_Area" localSheetId="23">'MA5 J3'!$A:$AJ</definedName>
    <definedName name="_xlnm.Print_Area" localSheetId="30">'MA5 J4'!$A:$AJ</definedName>
    <definedName name="_xlnm.Print_Area" localSheetId="5">'Socha J1'!$A:$AK</definedName>
    <definedName name="_xlnm.Print_Area" localSheetId="6">'Tippl K. J1'!$A:$AK</definedName>
    <definedName name="_xlnm.Print_Area" localSheetId="4">'Tippl M. J1'!$A:$AK</definedName>
    <definedName name="_xlnm.Print_Titles" localSheetId="9">'Ermittl.-Stunden J1'!$1:$4</definedName>
    <definedName name="_xlnm.Print_Titles" localSheetId="17">'Ermittl.-Stunden J2'!$1:$4</definedName>
    <definedName name="_xlnm.Print_Titles" localSheetId="24">'Ermittl.-Stunden J3'!$1:$4</definedName>
    <definedName name="_xlnm.Print_Titles" localSheetId="31">'Ermittl.-Stunden J4'!$1:$4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48" l="1"/>
  <c r="F25" i="48"/>
  <c r="F24" i="48"/>
  <c r="F44" i="48"/>
  <c r="D44" i="48"/>
  <c r="H23" i="48"/>
  <c r="Q16" i="48"/>
  <c r="Q15" i="48"/>
  <c r="F22" i="48"/>
  <c r="D38" i="48"/>
  <c r="P10" i="48"/>
  <c r="P7" i="48"/>
  <c r="K28" i="14"/>
  <c r="AA8" i="14"/>
  <c r="F32" i="48"/>
  <c r="J11" i="48"/>
  <c r="F7" i="48"/>
  <c r="I7" i="48"/>
  <c r="L7" i="48"/>
  <c r="L10" i="48"/>
  <c r="O10" i="48"/>
  <c r="O7" i="48"/>
  <c r="M8" i="48"/>
  <c r="O8" i="48" s="1"/>
  <c r="O9" i="48"/>
  <c r="M11" i="48"/>
  <c r="O11" i="48"/>
  <c r="O12" i="48"/>
  <c r="M13" i="48"/>
  <c r="M14" i="48"/>
  <c r="M15" i="48" s="1"/>
  <c r="P18" i="7"/>
  <c r="I16" i="7"/>
  <c r="K8" i="7"/>
  <c r="F12" i="48"/>
  <c r="D11" i="48"/>
  <c r="F10" i="48"/>
  <c r="F9" i="48"/>
  <c r="D8" i="48"/>
  <c r="F8" i="48" s="1"/>
  <c r="AA10" i="8"/>
  <c r="Q50" i="17"/>
  <c r="G50" i="17"/>
  <c r="K50" i="17"/>
  <c r="O50" i="17"/>
  <c r="R25" i="14"/>
  <c r="AD384" i="40"/>
  <c r="AJ383" i="40"/>
  <c r="AI302" i="11"/>
  <c r="AH302" i="11"/>
  <c r="AB302" i="11"/>
  <c r="AA302" i="11"/>
  <c r="U302" i="11"/>
  <c r="T302" i="11"/>
  <c r="N302" i="11"/>
  <c r="M302" i="11"/>
  <c r="G302" i="11"/>
  <c r="F302" i="11"/>
  <c r="AJ427" i="40"/>
  <c r="AJ214" i="11"/>
  <c r="AI214" i="11"/>
  <c r="AG214" i="11"/>
  <c r="AF214" i="11"/>
  <c r="AD214" i="11"/>
  <c r="Z214" i="11"/>
  <c r="Y214" i="11"/>
  <c r="X214" i="11"/>
  <c r="W214" i="11"/>
  <c r="T214" i="11"/>
  <c r="S214" i="11"/>
  <c r="R214" i="11"/>
  <c r="Q214" i="11"/>
  <c r="P214" i="11"/>
  <c r="O214" i="11"/>
  <c r="N214" i="11"/>
  <c r="L214" i="11"/>
  <c r="K214" i="11"/>
  <c r="F214" i="11"/>
  <c r="AJ258" i="11"/>
  <c r="AI258" i="11"/>
  <c r="AH258" i="11"/>
  <c r="AG258" i="11"/>
  <c r="AF258" i="11"/>
  <c r="AE258" i="11"/>
  <c r="AD258" i="11"/>
  <c r="AC258" i="11"/>
  <c r="AB258" i="11"/>
  <c r="AA258" i="11"/>
  <c r="Z258" i="11"/>
  <c r="Y258" i="11"/>
  <c r="X258" i="11"/>
  <c r="W258" i="11"/>
  <c r="V258" i="11"/>
  <c r="U258" i="11"/>
  <c r="T258" i="11"/>
  <c r="S258" i="11"/>
  <c r="R258" i="11"/>
  <c r="Q258" i="11"/>
  <c r="P258" i="11"/>
  <c r="O258" i="11"/>
  <c r="N258" i="11"/>
  <c r="M258" i="11"/>
  <c r="L258" i="11"/>
  <c r="K258" i="11"/>
  <c r="J258" i="11"/>
  <c r="I258" i="11"/>
  <c r="H258" i="11"/>
  <c r="G258" i="11"/>
  <c r="F258" i="11"/>
  <c r="T13" i="8"/>
  <c r="T11" i="8"/>
  <c r="AJ471" i="40"/>
  <c r="AJ515" i="40"/>
  <c r="D30" i="48"/>
  <c r="F23" i="48" s="1"/>
  <c r="L12" i="48"/>
  <c r="J14" i="48"/>
  <c r="L9" i="48"/>
  <c r="J8" i="48"/>
  <c r="L8" i="48" s="1"/>
  <c r="G11" i="48"/>
  <c r="I11" i="48" s="1"/>
  <c r="G8" i="48"/>
  <c r="G13" i="48" s="1"/>
  <c r="I12" i="48"/>
  <c r="I10" i="48"/>
  <c r="I14" i="48" s="1"/>
  <c r="I9" i="48"/>
  <c r="AJ428" i="12"/>
  <c r="AI428" i="12"/>
  <c r="AH428" i="12"/>
  <c r="AG428" i="12"/>
  <c r="AF428" i="12"/>
  <c r="AE428" i="12"/>
  <c r="AD428" i="12"/>
  <c r="AC428" i="12"/>
  <c r="AB428" i="12"/>
  <c r="AA428" i="12"/>
  <c r="Z428" i="12"/>
  <c r="Y428" i="12"/>
  <c r="X428" i="12"/>
  <c r="W428" i="12"/>
  <c r="V428" i="12"/>
  <c r="U428" i="12"/>
  <c r="T428" i="12"/>
  <c r="S428" i="12"/>
  <c r="R428" i="12"/>
  <c r="Q428" i="12"/>
  <c r="P428" i="12"/>
  <c r="O428" i="12"/>
  <c r="N428" i="12"/>
  <c r="M428" i="12"/>
  <c r="L428" i="12"/>
  <c r="K428" i="12"/>
  <c r="J428" i="12"/>
  <c r="I428" i="12"/>
  <c r="H428" i="12"/>
  <c r="G428" i="12"/>
  <c r="F428" i="12"/>
  <c r="AJ427" i="12"/>
  <c r="AI427" i="12"/>
  <c r="AH427" i="12"/>
  <c r="AG427" i="12"/>
  <c r="AF427" i="12"/>
  <c r="AE427" i="12"/>
  <c r="AD427" i="12"/>
  <c r="AC427" i="12"/>
  <c r="AB427" i="12"/>
  <c r="AA427" i="12"/>
  <c r="Z427" i="12"/>
  <c r="Y427" i="12"/>
  <c r="X427" i="12"/>
  <c r="W427" i="12"/>
  <c r="V427" i="12"/>
  <c r="U427" i="12"/>
  <c r="T427" i="12"/>
  <c r="S427" i="12"/>
  <c r="R427" i="12"/>
  <c r="Q427" i="12"/>
  <c r="P427" i="12"/>
  <c r="O427" i="12"/>
  <c r="N427" i="12"/>
  <c r="M427" i="12"/>
  <c r="L427" i="12"/>
  <c r="K427" i="12"/>
  <c r="J427" i="12"/>
  <c r="I427" i="12"/>
  <c r="H427" i="12"/>
  <c r="G427" i="12"/>
  <c r="F427" i="12"/>
  <c r="AJ251" i="11"/>
  <c r="AJ295" i="11"/>
  <c r="AH339" i="11"/>
  <c r="AJ339" i="11"/>
  <c r="AI339" i="11"/>
  <c r="AJ384" i="11"/>
  <c r="AH383" i="11"/>
  <c r="AI383" i="11"/>
  <c r="AJ383" i="11"/>
  <c r="AJ428" i="11"/>
  <c r="AJ427" i="11"/>
  <c r="AI427" i="11"/>
  <c r="AJ472" i="11"/>
  <c r="AJ471" i="11"/>
  <c r="AJ516" i="11"/>
  <c r="AJ515" i="11"/>
  <c r="AI515" i="11"/>
  <c r="AH515" i="11"/>
  <c r="AG515" i="11"/>
  <c r="AJ384" i="12"/>
  <c r="AI384" i="12"/>
  <c r="AH384" i="12"/>
  <c r="AG384" i="12"/>
  <c r="AF384" i="12"/>
  <c r="AE384" i="12"/>
  <c r="AD384" i="12"/>
  <c r="AC384" i="12"/>
  <c r="AB384" i="12"/>
  <c r="AA384" i="12"/>
  <c r="Z384" i="12"/>
  <c r="Y384" i="12"/>
  <c r="X384" i="12"/>
  <c r="W384" i="12"/>
  <c r="V384" i="12"/>
  <c r="U384" i="12"/>
  <c r="T384" i="12"/>
  <c r="S384" i="12"/>
  <c r="R384" i="12"/>
  <c r="Q384" i="12"/>
  <c r="P384" i="12"/>
  <c r="O384" i="12"/>
  <c r="N384" i="12"/>
  <c r="M384" i="12"/>
  <c r="L384" i="12"/>
  <c r="K384" i="12"/>
  <c r="J384" i="12"/>
  <c r="I384" i="12"/>
  <c r="H384" i="12"/>
  <c r="G384" i="12"/>
  <c r="F384" i="12"/>
  <c r="AJ383" i="12"/>
  <c r="AI383" i="12"/>
  <c r="AH383" i="12"/>
  <c r="AG383" i="12"/>
  <c r="AF383" i="12"/>
  <c r="AE383" i="12"/>
  <c r="AD383" i="12"/>
  <c r="AC383" i="12"/>
  <c r="AB383" i="12"/>
  <c r="AA383" i="12"/>
  <c r="Z383" i="12"/>
  <c r="Y383" i="12"/>
  <c r="X383" i="12"/>
  <c r="W383" i="12"/>
  <c r="V383" i="12"/>
  <c r="U383" i="12"/>
  <c r="T383" i="12"/>
  <c r="S383" i="12"/>
  <c r="R383" i="12"/>
  <c r="Q383" i="12"/>
  <c r="P383" i="12"/>
  <c r="O383" i="12"/>
  <c r="N383" i="12"/>
  <c r="M383" i="12"/>
  <c r="L383" i="12"/>
  <c r="K383" i="12"/>
  <c r="J383" i="12"/>
  <c r="I383" i="12"/>
  <c r="H383" i="12"/>
  <c r="G383" i="12"/>
  <c r="F383" i="12"/>
  <c r="AJ340" i="12"/>
  <c r="AI340" i="12"/>
  <c r="AH340" i="12"/>
  <c r="AG340" i="12"/>
  <c r="AF340" i="12"/>
  <c r="AE340" i="12"/>
  <c r="AD340" i="12"/>
  <c r="AC340" i="12"/>
  <c r="AB340" i="12"/>
  <c r="AA340" i="12"/>
  <c r="Z340" i="12"/>
  <c r="Y340" i="12"/>
  <c r="X340" i="12"/>
  <c r="W340" i="12"/>
  <c r="V340" i="12"/>
  <c r="U340" i="12"/>
  <c r="T340" i="12"/>
  <c r="S340" i="12"/>
  <c r="R340" i="12"/>
  <c r="Q340" i="12"/>
  <c r="P340" i="12"/>
  <c r="O340" i="12"/>
  <c r="N340" i="12"/>
  <c r="M340" i="12"/>
  <c r="L340" i="12"/>
  <c r="K340" i="12"/>
  <c r="J340" i="12"/>
  <c r="I340" i="12"/>
  <c r="H340" i="12"/>
  <c r="G340" i="12"/>
  <c r="F340" i="12"/>
  <c r="AJ339" i="12"/>
  <c r="AI339" i="12"/>
  <c r="AH339" i="12"/>
  <c r="AG339" i="12"/>
  <c r="AF339" i="12"/>
  <c r="AE339" i="12"/>
  <c r="AD339" i="12"/>
  <c r="AC339" i="12"/>
  <c r="AB339" i="12"/>
  <c r="AA339" i="12"/>
  <c r="Z339" i="12"/>
  <c r="Y339" i="12"/>
  <c r="X339" i="12"/>
  <c r="W339" i="12"/>
  <c r="V339" i="12"/>
  <c r="U339" i="12"/>
  <c r="T339" i="12"/>
  <c r="S339" i="12"/>
  <c r="R339" i="12"/>
  <c r="Q339" i="12"/>
  <c r="P339" i="12"/>
  <c r="O339" i="12"/>
  <c r="N339" i="12"/>
  <c r="M339" i="12"/>
  <c r="L339" i="12"/>
  <c r="K339" i="12"/>
  <c r="J339" i="12"/>
  <c r="I339" i="12"/>
  <c r="H339" i="12"/>
  <c r="G339" i="12"/>
  <c r="F339" i="12"/>
  <c r="AM63" i="11"/>
  <c r="AL63" i="11"/>
  <c r="AM107" i="11"/>
  <c r="AL107" i="11"/>
  <c r="AM151" i="11"/>
  <c r="AL151" i="11"/>
  <c r="AM19" i="11"/>
  <c r="AL19" i="11"/>
  <c r="AM38" i="11"/>
  <c r="AK37" i="11"/>
  <c r="AK36" i="11"/>
  <c r="AK35" i="11"/>
  <c r="AK34" i="11"/>
  <c r="AK33" i="11"/>
  <c r="AK32" i="11"/>
  <c r="AK30" i="11"/>
  <c r="AK29" i="11"/>
  <c r="AK28" i="11"/>
  <c r="AK27" i="11"/>
  <c r="AK26" i="11"/>
  <c r="AK25" i="11"/>
  <c r="AK24" i="11"/>
  <c r="AK23" i="11"/>
  <c r="AK22" i="11"/>
  <c r="AK21" i="11"/>
  <c r="AK20" i="11"/>
  <c r="AK19" i="11"/>
  <c r="AM82" i="11"/>
  <c r="AK81" i="11"/>
  <c r="AK80" i="11"/>
  <c r="AK79" i="11"/>
  <c r="AK78" i="11"/>
  <c r="AK77" i="11"/>
  <c r="AK76" i="11"/>
  <c r="AK74" i="11"/>
  <c r="AK73" i="11"/>
  <c r="AK72" i="11"/>
  <c r="AK71" i="11"/>
  <c r="AK70" i="11"/>
  <c r="AK69" i="11"/>
  <c r="AK68" i="11"/>
  <c r="AK67" i="11"/>
  <c r="AK66" i="11"/>
  <c r="AK65" i="11"/>
  <c r="AK64" i="11"/>
  <c r="AK63" i="11"/>
  <c r="AM126" i="11"/>
  <c r="AK125" i="11"/>
  <c r="AK124" i="11"/>
  <c r="AK123" i="11"/>
  <c r="AK122" i="11"/>
  <c r="AK121" i="11"/>
  <c r="AK120" i="11"/>
  <c r="AK118" i="11"/>
  <c r="AK117" i="11"/>
  <c r="AK116" i="11"/>
  <c r="AK115" i="11"/>
  <c r="AK114" i="11"/>
  <c r="AK113" i="11"/>
  <c r="AK112" i="11"/>
  <c r="AK111" i="11"/>
  <c r="AK110" i="11"/>
  <c r="AK109" i="11"/>
  <c r="AK108" i="11"/>
  <c r="AK107" i="11"/>
  <c r="AM170" i="11"/>
  <c r="AK169" i="11"/>
  <c r="AK168" i="11"/>
  <c r="AK167" i="11"/>
  <c r="AK166" i="11"/>
  <c r="AK165" i="11"/>
  <c r="AK164" i="11"/>
  <c r="AL170" i="11" s="1"/>
  <c r="AK163" i="11"/>
  <c r="AK162" i="11"/>
  <c r="AK161" i="11"/>
  <c r="AK160" i="11"/>
  <c r="AK159" i="11"/>
  <c r="AK158" i="11"/>
  <c r="AK157" i="11"/>
  <c r="AK156" i="11"/>
  <c r="AK155" i="11"/>
  <c r="AK154" i="11"/>
  <c r="AK153" i="11"/>
  <c r="AK152" i="11"/>
  <c r="AK151" i="11"/>
  <c r="AM214" i="11"/>
  <c r="AK213" i="11"/>
  <c r="AK212" i="11"/>
  <c r="AK211" i="11"/>
  <c r="AK210" i="11"/>
  <c r="AK209" i="11"/>
  <c r="AK206" i="11"/>
  <c r="AK205" i="11"/>
  <c r="AK204" i="11"/>
  <c r="AK203" i="11"/>
  <c r="AK202" i="11"/>
  <c r="AK201" i="11"/>
  <c r="AK200" i="11"/>
  <c r="AK199" i="11"/>
  <c r="AK198" i="11"/>
  <c r="AK197" i="11"/>
  <c r="AK196" i="11"/>
  <c r="AK195" i="11"/>
  <c r="AM258" i="11"/>
  <c r="AK257" i="11"/>
  <c r="AK256" i="11"/>
  <c r="AK255" i="11"/>
  <c r="AK254" i="11"/>
  <c r="AK253" i="11"/>
  <c r="AK250" i="11"/>
  <c r="AK249" i="11"/>
  <c r="AK248" i="11"/>
  <c r="AK247" i="11"/>
  <c r="AK246" i="11"/>
  <c r="AK245" i="11"/>
  <c r="AK244" i="11"/>
  <c r="AK243" i="11"/>
  <c r="AK242" i="11"/>
  <c r="AK241" i="11"/>
  <c r="AK240" i="11"/>
  <c r="AK239" i="11"/>
  <c r="AM302" i="11"/>
  <c r="AK301" i="11"/>
  <c r="AK300" i="11"/>
  <c r="AK299" i="11"/>
  <c r="AK298" i="11"/>
  <c r="AK297" i="11"/>
  <c r="AK294" i="11"/>
  <c r="AK293" i="11"/>
  <c r="AK292" i="11"/>
  <c r="AK291" i="11"/>
  <c r="AK290" i="11"/>
  <c r="AK289" i="11"/>
  <c r="AK288" i="11"/>
  <c r="AK287" i="11"/>
  <c r="AK286" i="11"/>
  <c r="AK285" i="11"/>
  <c r="AK284" i="11"/>
  <c r="AK283" i="11"/>
  <c r="AM346" i="11"/>
  <c r="AK345" i="11"/>
  <c r="AK344" i="11"/>
  <c r="AK343" i="11"/>
  <c r="AK342" i="11"/>
  <c r="AK341" i="11"/>
  <c r="AK338" i="11"/>
  <c r="AK337" i="11"/>
  <c r="AK336" i="11"/>
  <c r="AK335" i="11"/>
  <c r="AK334" i="11"/>
  <c r="AK333" i="11"/>
  <c r="AK332" i="11"/>
  <c r="AK331" i="11"/>
  <c r="AK330" i="11"/>
  <c r="AK329" i="11"/>
  <c r="AK328" i="11"/>
  <c r="AK327" i="11"/>
  <c r="AM390" i="11"/>
  <c r="AK389" i="11"/>
  <c r="AK388" i="11"/>
  <c r="AK387" i="11"/>
  <c r="AK386" i="11"/>
  <c r="AK385" i="11"/>
  <c r="AK382" i="11"/>
  <c r="AK381" i="11"/>
  <c r="AK380" i="11"/>
  <c r="AK379" i="11"/>
  <c r="AK378" i="11"/>
  <c r="AK377" i="11"/>
  <c r="AK376" i="11"/>
  <c r="AK375" i="11"/>
  <c r="AK374" i="11"/>
  <c r="AK373" i="11"/>
  <c r="AK372" i="11"/>
  <c r="AK371" i="11"/>
  <c r="AM434" i="11"/>
  <c r="AK433" i="11"/>
  <c r="AK432" i="11"/>
  <c r="AK431" i="11"/>
  <c r="AK430" i="11"/>
  <c r="AK429" i="11"/>
  <c r="AK426" i="11"/>
  <c r="AK425" i="11"/>
  <c r="AK424" i="11"/>
  <c r="AK423" i="11"/>
  <c r="AK422" i="11"/>
  <c r="AK421" i="11"/>
  <c r="AK420" i="11"/>
  <c r="AK419" i="11"/>
  <c r="AK418" i="11"/>
  <c r="AK417" i="11"/>
  <c r="AK416" i="11"/>
  <c r="AK415" i="11"/>
  <c r="AM478" i="11"/>
  <c r="AK477" i="11"/>
  <c r="AK476" i="11"/>
  <c r="AK475" i="11"/>
  <c r="AK474" i="11"/>
  <c r="AK473" i="11"/>
  <c r="AK470" i="11"/>
  <c r="AK469" i="11"/>
  <c r="AK468" i="11"/>
  <c r="AK467" i="11"/>
  <c r="AK466" i="11"/>
  <c r="AK465" i="11"/>
  <c r="AK464" i="11"/>
  <c r="AK463" i="11"/>
  <c r="AK462" i="11"/>
  <c r="AK461" i="11"/>
  <c r="AK460" i="11"/>
  <c r="AK459" i="11"/>
  <c r="AM522" i="11"/>
  <c r="AK521" i="11"/>
  <c r="AK520" i="11"/>
  <c r="AK519" i="11"/>
  <c r="AK518" i="11"/>
  <c r="AK517" i="11"/>
  <c r="AK514" i="11"/>
  <c r="AK513" i="11"/>
  <c r="AK512" i="11"/>
  <c r="AK511" i="11"/>
  <c r="AK510" i="11"/>
  <c r="AK509" i="11"/>
  <c r="AK508" i="11"/>
  <c r="AK507" i="11"/>
  <c r="AK506" i="11"/>
  <c r="AK505" i="11"/>
  <c r="AK504" i="11"/>
  <c r="AK503" i="11"/>
  <c r="AK521" i="40"/>
  <c r="AK520" i="40"/>
  <c r="AK519" i="40"/>
  <c r="AK518" i="40"/>
  <c r="AK517" i="40"/>
  <c r="AK514" i="40"/>
  <c r="AK513" i="40"/>
  <c r="AK512" i="40"/>
  <c r="AK511" i="40"/>
  <c r="AK510" i="40"/>
  <c r="AK509" i="40"/>
  <c r="AK508" i="40"/>
  <c r="AK507" i="40"/>
  <c r="AK506" i="40"/>
  <c r="AK505" i="40"/>
  <c r="AK504" i="40"/>
  <c r="AK503" i="40"/>
  <c r="AK477" i="40"/>
  <c r="AK476" i="40"/>
  <c r="AK475" i="40"/>
  <c r="AK474" i="40"/>
  <c r="AK473" i="40"/>
  <c r="AK470" i="40"/>
  <c r="AK469" i="40"/>
  <c r="AK468" i="40"/>
  <c r="AK467" i="40"/>
  <c r="AK466" i="40"/>
  <c r="AK465" i="40"/>
  <c r="AK464" i="40"/>
  <c r="AK463" i="40"/>
  <c r="AK462" i="40"/>
  <c r="AK461" i="40"/>
  <c r="AK460" i="40"/>
  <c r="AK459" i="40"/>
  <c r="AK433" i="40"/>
  <c r="AK432" i="40"/>
  <c r="AK431" i="40"/>
  <c r="AK430" i="40"/>
  <c r="AK429" i="40"/>
  <c r="AK426" i="40"/>
  <c r="AK425" i="40"/>
  <c r="AK424" i="40"/>
  <c r="AK423" i="40"/>
  <c r="AK422" i="40"/>
  <c r="AK421" i="40"/>
  <c r="AK420" i="40"/>
  <c r="AK419" i="40"/>
  <c r="AK418" i="40"/>
  <c r="AK417" i="40"/>
  <c r="AK416" i="40"/>
  <c r="AK415" i="40"/>
  <c r="AK389" i="40"/>
  <c r="AK388" i="40"/>
  <c r="AK387" i="40"/>
  <c r="AK386" i="40"/>
  <c r="AK385" i="40"/>
  <c r="AK382" i="40"/>
  <c r="AK381" i="40"/>
  <c r="AK380" i="40"/>
  <c r="AK379" i="40"/>
  <c r="AK378" i="40"/>
  <c r="AK377" i="40"/>
  <c r="AK376" i="40"/>
  <c r="AK375" i="40"/>
  <c r="AK374" i="40"/>
  <c r="AK373" i="40"/>
  <c r="AK372" i="40"/>
  <c r="AK371" i="40"/>
  <c r="AK345" i="40"/>
  <c r="AK344" i="40"/>
  <c r="AK343" i="40"/>
  <c r="AK342" i="40"/>
  <c r="AK341" i="40"/>
  <c r="AK338" i="40"/>
  <c r="AK337" i="40"/>
  <c r="AK336" i="40"/>
  <c r="AK335" i="40"/>
  <c r="AK334" i="40"/>
  <c r="AK333" i="40"/>
  <c r="AK332" i="40"/>
  <c r="AK331" i="40"/>
  <c r="AK330" i="40"/>
  <c r="AK329" i="40"/>
  <c r="AK328" i="40"/>
  <c r="AK327" i="40"/>
  <c r="AK301" i="40"/>
  <c r="AK300" i="40"/>
  <c r="AK299" i="40"/>
  <c r="AK298" i="40"/>
  <c r="AK297" i="40"/>
  <c r="AK294" i="40"/>
  <c r="AK293" i="40"/>
  <c r="AK292" i="40"/>
  <c r="AK291" i="40"/>
  <c r="AK290" i="40"/>
  <c r="AK289" i="40"/>
  <c r="AK288" i="40"/>
  <c r="AK287" i="40"/>
  <c r="AK286" i="40"/>
  <c r="AK285" i="40"/>
  <c r="AK284" i="40"/>
  <c r="AK283" i="40"/>
  <c r="AK257" i="40"/>
  <c r="AK256" i="40"/>
  <c r="AK255" i="40"/>
  <c r="AK254" i="40"/>
  <c r="AK253" i="40"/>
  <c r="AK250" i="40"/>
  <c r="AK249" i="40"/>
  <c r="AK248" i="40"/>
  <c r="AK247" i="40"/>
  <c r="AK246" i="40"/>
  <c r="AK245" i="40"/>
  <c r="AK244" i="40"/>
  <c r="AK243" i="40"/>
  <c r="AK242" i="40"/>
  <c r="AK241" i="40"/>
  <c r="AK240" i="40"/>
  <c r="AK239" i="40"/>
  <c r="AK213" i="40"/>
  <c r="AK212" i="40"/>
  <c r="AK211" i="40"/>
  <c r="AK210" i="40"/>
  <c r="AK209" i="40"/>
  <c r="AK206" i="40"/>
  <c r="AK205" i="40"/>
  <c r="AK204" i="40"/>
  <c r="AK203" i="40"/>
  <c r="AK202" i="40"/>
  <c r="AK201" i="40"/>
  <c r="AK200" i="40"/>
  <c r="AK199" i="40"/>
  <c r="AK198" i="40"/>
  <c r="AK197" i="40"/>
  <c r="AK196" i="40"/>
  <c r="AK195" i="40"/>
  <c r="AK37" i="40"/>
  <c r="AK36" i="40"/>
  <c r="AK35" i="40"/>
  <c r="AK34" i="40"/>
  <c r="AK33" i="40"/>
  <c r="AK30" i="40"/>
  <c r="AK29" i="40"/>
  <c r="AK28" i="40"/>
  <c r="AK27" i="40"/>
  <c r="AK26" i="40"/>
  <c r="AK25" i="40"/>
  <c r="AK24" i="40"/>
  <c r="AK23" i="40"/>
  <c r="AK22" i="40"/>
  <c r="AK21" i="40"/>
  <c r="AK20" i="40"/>
  <c r="AM19" i="40"/>
  <c r="AL19" i="40"/>
  <c r="AK19" i="40"/>
  <c r="AK81" i="40"/>
  <c r="AK80" i="40"/>
  <c r="AK79" i="40"/>
  <c r="AK78" i="40"/>
  <c r="AK77" i="40"/>
  <c r="AK74" i="40"/>
  <c r="AK73" i="40"/>
  <c r="AK72" i="40"/>
  <c r="AK71" i="40"/>
  <c r="AK70" i="40"/>
  <c r="AK69" i="40"/>
  <c r="AK68" i="40"/>
  <c r="AK67" i="40"/>
  <c r="AK66" i="40"/>
  <c r="AK65" i="40"/>
  <c r="AK64" i="40"/>
  <c r="AM63" i="40"/>
  <c r="AL63" i="40"/>
  <c r="AK63" i="40"/>
  <c r="AK125" i="40"/>
  <c r="AK124" i="40"/>
  <c r="AK123" i="40"/>
  <c r="AK122" i="40"/>
  <c r="AK121" i="40"/>
  <c r="AK118" i="40"/>
  <c r="AK117" i="40"/>
  <c r="AK116" i="40"/>
  <c r="AK115" i="40"/>
  <c r="AK114" i="40"/>
  <c r="AK113" i="40"/>
  <c r="AK112" i="40"/>
  <c r="AK111" i="40"/>
  <c r="AK110" i="40"/>
  <c r="AK109" i="40"/>
  <c r="AK108" i="40"/>
  <c r="AM107" i="40"/>
  <c r="AL107" i="40"/>
  <c r="AK107" i="40"/>
  <c r="AK169" i="40"/>
  <c r="AK168" i="40"/>
  <c r="AK167" i="40"/>
  <c r="AK166" i="40"/>
  <c r="AK165" i="40"/>
  <c r="AK162" i="40"/>
  <c r="AK161" i="40"/>
  <c r="AK160" i="40"/>
  <c r="AK159" i="40"/>
  <c r="AK158" i="40"/>
  <c r="AK157" i="40"/>
  <c r="AK156" i="40"/>
  <c r="AK155" i="40"/>
  <c r="AK154" i="40"/>
  <c r="AK153" i="40"/>
  <c r="AK152" i="40"/>
  <c r="AM151" i="40"/>
  <c r="AL151" i="40"/>
  <c r="AK151" i="40"/>
  <c r="AJ31" i="40"/>
  <c r="AI32" i="40"/>
  <c r="AJ500" i="11"/>
  <c r="Q524" i="11"/>
  <c r="Q526" i="11" s="1"/>
  <c r="Q480" i="11"/>
  <c r="Q482" i="11" s="1"/>
  <c r="AJ412" i="11"/>
  <c r="Q436" i="11"/>
  <c r="Q438" i="11" s="1"/>
  <c r="Q392" i="11"/>
  <c r="Q394" i="11" s="1"/>
  <c r="AJ324" i="11"/>
  <c r="Q348" i="11"/>
  <c r="Q350" i="11" s="1"/>
  <c r="Q304" i="11"/>
  <c r="Q306" i="11" s="1"/>
  <c r="AJ280" i="11"/>
  <c r="Q260" i="11"/>
  <c r="Q262" i="11" s="1"/>
  <c r="Q216" i="11"/>
  <c r="Q218" i="11" s="1"/>
  <c r="Z10" i="8"/>
  <c r="Z15" i="8"/>
  <c r="Z16" i="8"/>
  <c r="Z17" i="8"/>
  <c r="Z18" i="8"/>
  <c r="W11" i="8"/>
  <c r="S21" i="14" s="1"/>
  <c r="W15" i="8"/>
  <c r="W17" i="8"/>
  <c r="W9" i="8"/>
  <c r="B18" i="7"/>
  <c r="B19" i="7" s="1"/>
  <c r="B17" i="7"/>
  <c r="P4" i="7"/>
  <c r="R4" i="7" s="1"/>
  <c r="T4" i="7" s="1"/>
  <c r="V4" i="7" s="1"/>
  <c r="T9" i="8"/>
  <c r="O14" i="48" l="1"/>
  <c r="O13" i="48"/>
  <c r="F33" i="48"/>
  <c r="O15" i="48"/>
  <c r="D21" i="48" s="1"/>
  <c r="F13" i="48"/>
  <c r="D14" i="48"/>
  <c r="F11" i="48"/>
  <c r="F14" i="48" s="1"/>
  <c r="D13" i="48"/>
  <c r="D15" i="48" s="1"/>
  <c r="AK427" i="12"/>
  <c r="AK428" i="12"/>
  <c r="L13" i="48"/>
  <c r="L11" i="48"/>
  <c r="L14" i="48" s="1"/>
  <c r="J13" i="48"/>
  <c r="J15" i="48" s="1"/>
  <c r="G14" i="48"/>
  <c r="G15" i="48" s="1"/>
  <c r="I8" i="48"/>
  <c r="I13" i="48" s="1"/>
  <c r="I15" i="48" s="1"/>
  <c r="D19" i="48" s="1"/>
  <c r="G19" i="48" s="1"/>
  <c r="AK384" i="12"/>
  <c r="AK383" i="12"/>
  <c r="AK340" i="12"/>
  <c r="J28" i="14" s="1"/>
  <c r="AK339" i="12"/>
  <c r="O3" i="7"/>
  <c r="F69" i="46"/>
  <c r="J69" i="46"/>
  <c r="N69" i="46"/>
  <c r="R69" i="46"/>
  <c r="O54" i="46"/>
  <c r="P54" i="46"/>
  <c r="Q54" i="46"/>
  <c r="K54" i="46"/>
  <c r="L54" i="46"/>
  <c r="M54" i="46"/>
  <c r="G54" i="46"/>
  <c r="H54" i="46"/>
  <c r="I54" i="46"/>
  <c r="D54" i="46"/>
  <c r="E54" i="46"/>
  <c r="C54" i="46"/>
  <c r="AM504" i="12"/>
  <c r="AL504" i="12"/>
  <c r="AM503" i="12"/>
  <c r="AL503" i="12"/>
  <c r="AM460" i="12"/>
  <c r="AL460" i="12"/>
  <c r="AM416" i="12"/>
  <c r="AL416" i="12"/>
  <c r="AM328" i="12"/>
  <c r="AL328" i="12"/>
  <c r="AM108" i="12"/>
  <c r="AL108" i="12"/>
  <c r="AM152" i="12"/>
  <c r="AL152" i="12"/>
  <c r="AI163" i="11"/>
  <c r="AJ163" i="11"/>
  <c r="AJ207" i="11"/>
  <c r="P15" i="48" l="1"/>
  <c r="K27" i="14"/>
  <c r="L15" i="48"/>
  <c r="D20" i="48" s="1"/>
  <c r="G20" i="48" s="1"/>
  <c r="G21" i="48"/>
  <c r="F15" i="48"/>
  <c r="F54" i="46"/>
  <c r="J54" i="46"/>
  <c r="N54" i="46"/>
  <c r="R54" i="46"/>
  <c r="D18" i="48"/>
  <c r="AJ339" i="40"/>
  <c r="AD251" i="40"/>
  <c r="AE251" i="40"/>
  <c r="AF251" i="40"/>
  <c r="AG251" i="40"/>
  <c r="AH251" i="40"/>
  <c r="AI251" i="40"/>
  <c r="AJ251" i="40"/>
  <c r="AJ295" i="40"/>
  <c r="AJ207" i="40"/>
  <c r="C153" i="40"/>
  <c r="AI164" i="40"/>
  <c r="AJ164" i="40"/>
  <c r="AJ163" i="40"/>
  <c r="AI163" i="40"/>
  <c r="S54" i="46" l="1"/>
  <c r="D22" i="48"/>
  <c r="G18" i="48"/>
  <c r="AI516" i="11"/>
  <c r="AH516" i="11"/>
  <c r="AG516" i="11"/>
  <c r="AF516" i="11"/>
  <c r="AE516" i="11"/>
  <c r="AD516" i="11"/>
  <c r="AC516" i="11"/>
  <c r="AB516" i="11"/>
  <c r="AA516" i="11"/>
  <c r="Z516" i="11"/>
  <c r="Y516" i="11"/>
  <c r="X516" i="11"/>
  <c r="W516" i="11"/>
  <c r="V516" i="11"/>
  <c r="U516" i="11"/>
  <c r="T516" i="11"/>
  <c r="S516" i="11"/>
  <c r="R516" i="11"/>
  <c r="Q516" i="11"/>
  <c r="P516" i="11"/>
  <c r="O516" i="11"/>
  <c r="N516" i="11"/>
  <c r="M516" i="11"/>
  <c r="L516" i="11"/>
  <c r="K516" i="11"/>
  <c r="J516" i="11"/>
  <c r="I516" i="11"/>
  <c r="H516" i="11"/>
  <c r="G516" i="11"/>
  <c r="F516" i="11"/>
  <c r="AF515" i="11"/>
  <c r="AE515" i="11"/>
  <c r="AD515" i="11"/>
  <c r="AC515" i="11"/>
  <c r="AB515" i="11"/>
  <c r="AA515" i="11"/>
  <c r="Z515" i="11"/>
  <c r="Y515" i="11"/>
  <c r="X515" i="11"/>
  <c r="W515" i="11"/>
  <c r="V515" i="11"/>
  <c r="U515" i="11"/>
  <c r="T515" i="11"/>
  <c r="S515" i="11"/>
  <c r="R515" i="11"/>
  <c r="Q515" i="11"/>
  <c r="P515" i="11"/>
  <c r="O515" i="11"/>
  <c r="N515" i="11"/>
  <c r="M515" i="11"/>
  <c r="L515" i="11"/>
  <c r="K515" i="11"/>
  <c r="J515" i="11"/>
  <c r="I515" i="11"/>
  <c r="H515" i="11"/>
  <c r="G515" i="11"/>
  <c r="F515" i="11"/>
  <c r="AI472" i="11"/>
  <c r="AH472" i="11"/>
  <c r="AG472" i="11"/>
  <c r="AF472" i="11"/>
  <c r="AE472" i="11"/>
  <c r="AD472" i="11"/>
  <c r="AC472" i="11"/>
  <c r="AB472" i="11"/>
  <c r="AA472" i="11"/>
  <c r="Z472" i="11"/>
  <c r="Y472" i="11"/>
  <c r="X472" i="11"/>
  <c r="W472" i="11"/>
  <c r="V472" i="11"/>
  <c r="U472" i="11"/>
  <c r="T472" i="11"/>
  <c r="S472" i="11"/>
  <c r="R472" i="11"/>
  <c r="Q472" i="11"/>
  <c r="P472" i="11"/>
  <c r="O472" i="11"/>
  <c r="N472" i="11"/>
  <c r="M472" i="11"/>
  <c r="L472" i="11"/>
  <c r="K472" i="11"/>
  <c r="J472" i="11"/>
  <c r="I472" i="11"/>
  <c r="H472" i="11"/>
  <c r="G472" i="11"/>
  <c r="F472" i="11"/>
  <c r="AI471" i="11"/>
  <c r="AH471" i="11"/>
  <c r="AG471" i="11"/>
  <c r="AF471" i="11"/>
  <c r="AE471" i="11"/>
  <c r="AD471" i="11"/>
  <c r="AC471" i="11"/>
  <c r="AB471" i="11"/>
  <c r="AA471" i="11"/>
  <c r="Z471" i="11"/>
  <c r="Y471" i="11"/>
  <c r="X471" i="11"/>
  <c r="W471" i="11"/>
  <c r="V471" i="11"/>
  <c r="U471" i="11"/>
  <c r="T471" i="11"/>
  <c r="S471" i="11"/>
  <c r="R471" i="11"/>
  <c r="Q471" i="11"/>
  <c r="P471" i="11"/>
  <c r="O471" i="11"/>
  <c r="N471" i="11"/>
  <c r="M471" i="11"/>
  <c r="L471" i="11"/>
  <c r="K471" i="11"/>
  <c r="J471" i="11"/>
  <c r="I471" i="11"/>
  <c r="H471" i="11"/>
  <c r="G471" i="11"/>
  <c r="F471" i="11"/>
  <c r="AI428" i="11"/>
  <c r="AH428" i="11"/>
  <c r="AG428" i="11"/>
  <c r="AF428" i="11"/>
  <c r="AE428" i="11"/>
  <c r="AD428" i="11"/>
  <c r="AC428" i="11"/>
  <c r="AB428" i="11"/>
  <c r="AA428" i="11"/>
  <c r="Z428" i="11"/>
  <c r="Y428" i="11"/>
  <c r="X428" i="11"/>
  <c r="W428" i="11"/>
  <c r="V428" i="11"/>
  <c r="U428" i="11"/>
  <c r="T428" i="11"/>
  <c r="S428" i="11"/>
  <c r="R428" i="11"/>
  <c r="Q428" i="11"/>
  <c r="P428" i="11"/>
  <c r="O428" i="11"/>
  <c r="N428" i="11"/>
  <c r="M428" i="11"/>
  <c r="L428" i="11"/>
  <c r="K428" i="11"/>
  <c r="J428" i="11"/>
  <c r="I428" i="11"/>
  <c r="H428" i="11"/>
  <c r="G428" i="11"/>
  <c r="F428" i="11"/>
  <c r="AH427" i="11"/>
  <c r="AG427" i="11"/>
  <c r="AF427" i="11"/>
  <c r="AE427" i="11"/>
  <c r="AD427" i="11"/>
  <c r="AC427" i="11"/>
  <c r="AB427" i="11"/>
  <c r="AA427" i="11"/>
  <c r="Z427" i="11"/>
  <c r="Y427" i="11"/>
  <c r="X427" i="11"/>
  <c r="W427" i="11"/>
  <c r="V427" i="11"/>
  <c r="U427" i="11"/>
  <c r="T427" i="11"/>
  <c r="S427" i="11"/>
  <c r="R427" i="11"/>
  <c r="Q427" i="11"/>
  <c r="P427" i="11"/>
  <c r="O427" i="11"/>
  <c r="N427" i="11"/>
  <c r="M427" i="11"/>
  <c r="L427" i="11"/>
  <c r="K427" i="11"/>
  <c r="J427" i="11"/>
  <c r="I427" i="11"/>
  <c r="H427" i="11"/>
  <c r="G427" i="11"/>
  <c r="F427" i="11"/>
  <c r="AI384" i="11"/>
  <c r="AH384" i="11"/>
  <c r="AG384" i="11"/>
  <c r="AF384" i="11"/>
  <c r="AE384" i="11"/>
  <c r="AD384" i="11"/>
  <c r="AC384" i="11"/>
  <c r="AB384" i="11"/>
  <c r="AA384" i="11"/>
  <c r="Z384" i="11"/>
  <c r="Y384" i="11"/>
  <c r="X384" i="11"/>
  <c r="W384" i="11"/>
  <c r="V384" i="11"/>
  <c r="U384" i="11"/>
  <c r="T384" i="11"/>
  <c r="S384" i="11"/>
  <c r="R384" i="11"/>
  <c r="Q384" i="11"/>
  <c r="P384" i="11"/>
  <c r="O384" i="11"/>
  <c r="N384" i="11"/>
  <c r="M384" i="11"/>
  <c r="L384" i="11"/>
  <c r="K384" i="11"/>
  <c r="J384" i="11"/>
  <c r="I384" i="11"/>
  <c r="H384" i="11"/>
  <c r="G384" i="11"/>
  <c r="F384" i="11"/>
  <c r="AG383" i="11"/>
  <c r="AF383" i="11"/>
  <c r="AE383" i="11"/>
  <c r="AD383" i="11"/>
  <c r="AC383" i="11"/>
  <c r="AB383" i="11"/>
  <c r="AA383" i="11"/>
  <c r="Z383" i="11"/>
  <c r="Y383" i="11"/>
  <c r="X383" i="11"/>
  <c r="W383" i="11"/>
  <c r="V383" i="11"/>
  <c r="U383" i="11"/>
  <c r="T383" i="11"/>
  <c r="S383" i="11"/>
  <c r="R383" i="11"/>
  <c r="Q383" i="11"/>
  <c r="P383" i="11"/>
  <c r="O383" i="11"/>
  <c r="N383" i="11"/>
  <c r="M383" i="11"/>
  <c r="L383" i="11"/>
  <c r="K383" i="11"/>
  <c r="J383" i="11"/>
  <c r="I383" i="11"/>
  <c r="H383" i="11"/>
  <c r="G383" i="11"/>
  <c r="F383" i="11"/>
  <c r="AJ340" i="11"/>
  <c r="AI340" i="11"/>
  <c r="AH340" i="11"/>
  <c r="AG340" i="11"/>
  <c r="AF340" i="11"/>
  <c r="AE340" i="11"/>
  <c r="AD340" i="11"/>
  <c r="AC340" i="11"/>
  <c r="AB340" i="11"/>
  <c r="AA340" i="11"/>
  <c r="Z340" i="11"/>
  <c r="Y340" i="11"/>
  <c r="X340" i="11"/>
  <c r="W340" i="11"/>
  <c r="V340" i="11"/>
  <c r="U340" i="11"/>
  <c r="T340" i="11"/>
  <c r="S340" i="11"/>
  <c r="R340" i="11"/>
  <c r="Q340" i="11"/>
  <c r="P340" i="11"/>
  <c r="O340" i="11"/>
  <c r="N340" i="11"/>
  <c r="M340" i="11"/>
  <c r="L340" i="11"/>
  <c r="K340" i="11"/>
  <c r="J340" i="11"/>
  <c r="I340" i="11"/>
  <c r="H340" i="11"/>
  <c r="G340" i="11"/>
  <c r="F340" i="11"/>
  <c r="AG339" i="11"/>
  <c r="AF339" i="11"/>
  <c r="AE339" i="11"/>
  <c r="AD339" i="11"/>
  <c r="AC339" i="11"/>
  <c r="AB339" i="11"/>
  <c r="AA339" i="11"/>
  <c r="Z339" i="11"/>
  <c r="Y339" i="11"/>
  <c r="X339" i="11"/>
  <c r="W339" i="11"/>
  <c r="V339" i="11"/>
  <c r="U339" i="11"/>
  <c r="T339" i="11"/>
  <c r="S339" i="11"/>
  <c r="R339" i="11"/>
  <c r="Q339" i="11"/>
  <c r="P339" i="11"/>
  <c r="O339" i="11"/>
  <c r="N339" i="11"/>
  <c r="M339" i="11"/>
  <c r="L339" i="11"/>
  <c r="K339" i="11"/>
  <c r="J339" i="11"/>
  <c r="I339" i="11"/>
  <c r="H339" i="11"/>
  <c r="G339" i="11"/>
  <c r="F339" i="11"/>
  <c r="AJ296" i="11"/>
  <c r="AJ302" i="11" s="1"/>
  <c r="AI296" i="11"/>
  <c r="AH296" i="11"/>
  <c r="AG296" i="11"/>
  <c r="AF296" i="11"/>
  <c r="AE296" i="11"/>
  <c r="AD296" i="11"/>
  <c r="AC296" i="11"/>
  <c r="AB296" i="11"/>
  <c r="AA296" i="11"/>
  <c r="Z296" i="11"/>
  <c r="Y296" i="11"/>
  <c r="X296" i="11"/>
  <c r="W296" i="11"/>
  <c r="V296" i="11"/>
  <c r="U296" i="11"/>
  <c r="T296" i="11"/>
  <c r="S296" i="11"/>
  <c r="R296" i="11"/>
  <c r="Q296" i="11"/>
  <c r="P296" i="11"/>
  <c r="O296" i="11"/>
  <c r="N296" i="11"/>
  <c r="M296" i="11"/>
  <c r="L296" i="11"/>
  <c r="K296" i="11"/>
  <c r="J296" i="11"/>
  <c r="I296" i="11"/>
  <c r="H296" i="11"/>
  <c r="G296" i="11"/>
  <c r="F296" i="11"/>
  <c r="AI295" i="11"/>
  <c r="AH295" i="11"/>
  <c r="AG295" i="11"/>
  <c r="AG302" i="11" s="1"/>
  <c r="AF295" i="11"/>
  <c r="AF302" i="11" s="1"/>
  <c r="AE295" i="11"/>
  <c r="AD295" i="11"/>
  <c r="AC295" i="11"/>
  <c r="AB295" i="11"/>
  <c r="AA295" i="11"/>
  <c r="Z295" i="11"/>
  <c r="Y295" i="11"/>
  <c r="X295" i="11"/>
  <c r="W295" i="11"/>
  <c r="V295" i="11"/>
  <c r="U295" i="11"/>
  <c r="T295" i="11"/>
  <c r="S295" i="11"/>
  <c r="S302" i="11" s="1"/>
  <c r="R295" i="11"/>
  <c r="R302" i="11" s="1"/>
  <c r="Q295" i="11"/>
  <c r="P295" i="11"/>
  <c r="P302" i="11" s="1"/>
  <c r="O295" i="11"/>
  <c r="N295" i="11"/>
  <c r="M295" i="11"/>
  <c r="L295" i="11"/>
  <c r="L302" i="11" s="1"/>
  <c r="K295" i="11"/>
  <c r="K302" i="11" s="1"/>
  <c r="J295" i="11"/>
  <c r="J302" i="11" s="1"/>
  <c r="I295" i="11"/>
  <c r="I302" i="11" s="1"/>
  <c r="H295" i="11"/>
  <c r="H302" i="11" s="1"/>
  <c r="G295" i="11"/>
  <c r="F295" i="11"/>
  <c r="AJ252" i="11"/>
  <c r="AI252" i="11"/>
  <c r="AH252" i="11"/>
  <c r="AG252" i="11"/>
  <c r="AF252" i="11"/>
  <c r="AE252" i="11"/>
  <c r="AD252" i="11"/>
  <c r="AC252" i="11"/>
  <c r="AB252" i="11"/>
  <c r="AA252" i="11"/>
  <c r="Z252" i="11"/>
  <c r="Y252" i="11"/>
  <c r="X252" i="11"/>
  <c r="W252" i="11"/>
  <c r="V252" i="11"/>
  <c r="U252" i="11"/>
  <c r="T252" i="11"/>
  <c r="S252" i="11"/>
  <c r="R252" i="11"/>
  <c r="Q252" i="11"/>
  <c r="P252" i="11"/>
  <c r="O252" i="11"/>
  <c r="N252" i="11"/>
  <c r="M252" i="11"/>
  <c r="L252" i="11"/>
  <c r="K252" i="11"/>
  <c r="J252" i="11"/>
  <c r="I252" i="11"/>
  <c r="H252" i="11"/>
  <c r="G252" i="11"/>
  <c r="F252" i="11"/>
  <c r="AI251" i="11"/>
  <c r="AH251" i="11"/>
  <c r="AG251" i="11"/>
  <c r="AF251" i="11"/>
  <c r="AE251" i="11"/>
  <c r="AD251" i="11"/>
  <c r="AC251" i="11"/>
  <c r="AB251" i="11"/>
  <c r="AA251" i="11"/>
  <c r="Z251" i="11"/>
  <c r="Y251" i="11"/>
  <c r="X251" i="11"/>
  <c r="W251" i="11"/>
  <c r="V251" i="11"/>
  <c r="U251" i="11"/>
  <c r="T251" i="11"/>
  <c r="S251" i="11"/>
  <c r="R251" i="11"/>
  <c r="Q251" i="11"/>
  <c r="P251" i="11"/>
  <c r="O251" i="11"/>
  <c r="N251" i="11"/>
  <c r="M251" i="11"/>
  <c r="L251" i="11"/>
  <c r="K251" i="11"/>
  <c r="J251" i="11"/>
  <c r="I251" i="11"/>
  <c r="H251" i="11"/>
  <c r="G251" i="11"/>
  <c r="F251" i="11"/>
  <c r="AJ208" i="11"/>
  <c r="AI208" i="11"/>
  <c r="AH208" i="11"/>
  <c r="AG208" i="11"/>
  <c r="AF208" i="11"/>
  <c r="AE208" i="11"/>
  <c r="AD208" i="11"/>
  <c r="AC208" i="11"/>
  <c r="AB208" i="11"/>
  <c r="AA208" i="11"/>
  <c r="Z208" i="11"/>
  <c r="Y208" i="11"/>
  <c r="X208" i="11"/>
  <c r="W208" i="11"/>
  <c r="V208" i="11"/>
  <c r="U208" i="11"/>
  <c r="T208" i="11"/>
  <c r="S208" i="11"/>
  <c r="R208" i="11"/>
  <c r="Q208" i="11"/>
  <c r="P208" i="11"/>
  <c r="O208" i="11"/>
  <c r="N208" i="11"/>
  <c r="M208" i="11"/>
  <c r="L208" i="11"/>
  <c r="K208" i="11"/>
  <c r="J208" i="11"/>
  <c r="I208" i="11"/>
  <c r="H208" i="11"/>
  <c r="G208" i="11"/>
  <c r="F208" i="11"/>
  <c r="AI207" i="11"/>
  <c r="AH207" i="11"/>
  <c r="AH214" i="11" s="1"/>
  <c r="AG207" i="11"/>
  <c r="AF207" i="11"/>
  <c r="AE207" i="11"/>
  <c r="AD207" i="11"/>
  <c r="AC207" i="11"/>
  <c r="AC214" i="11" s="1"/>
  <c r="AB207" i="11"/>
  <c r="AB214" i="11" s="1"/>
  <c r="AA207" i="11"/>
  <c r="AA214" i="11" s="1"/>
  <c r="Z207" i="11"/>
  <c r="Y207" i="11"/>
  <c r="X207" i="11"/>
  <c r="W207" i="11"/>
  <c r="V207" i="11"/>
  <c r="V214" i="11" s="1"/>
  <c r="U207" i="11"/>
  <c r="U214" i="11" s="1"/>
  <c r="T207" i="11"/>
  <c r="S207" i="11"/>
  <c r="R207" i="11"/>
  <c r="Q207" i="11"/>
  <c r="P207" i="11"/>
  <c r="O207" i="11"/>
  <c r="N207" i="11"/>
  <c r="M207" i="11"/>
  <c r="M214" i="11" s="1"/>
  <c r="L207" i="11"/>
  <c r="K207" i="11"/>
  <c r="J207" i="11"/>
  <c r="J214" i="11" s="1"/>
  <c r="I207" i="11"/>
  <c r="I214" i="11" s="1"/>
  <c r="H207" i="11"/>
  <c r="H214" i="11" s="1"/>
  <c r="G207" i="11"/>
  <c r="G214" i="11" s="1"/>
  <c r="F207" i="11"/>
  <c r="AJ164" i="11"/>
  <c r="AI164" i="11"/>
  <c r="AH164" i="11"/>
  <c r="AG164" i="11"/>
  <c r="AF164" i="11"/>
  <c r="AE164" i="11"/>
  <c r="AD164" i="11"/>
  <c r="AC164" i="11"/>
  <c r="AB164" i="11"/>
  <c r="AA164" i="11"/>
  <c r="Z164" i="11"/>
  <c r="Y164" i="11"/>
  <c r="X164" i="11"/>
  <c r="W164" i="11"/>
  <c r="V164" i="11"/>
  <c r="U164" i="11"/>
  <c r="T164" i="11"/>
  <c r="S164" i="11"/>
  <c r="R164" i="11"/>
  <c r="Q164" i="11"/>
  <c r="P164" i="11"/>
  <c r="O164" i="11"/>
  <c r="N164" i="11"/>
  <c r="M164" i="11"/>
  <c r="L164" i="11"/>
  <c r="K164" i="11"/>
  <c r="J164" i="11"/>
  <c r="I164" i="11"/>
  <c r="H164" i="11"/>
  <c r="G164" i="11"/>
  <c r="F164" i="11"/>
  <c r="AH163" i="11"/>
  <c r="AG163" i="11"/>
  <c r="AF163" i="11"/>
  <c r="AE163" i="11"/>
  <c r="AD163" i="11"/>
  <c r="AC163" i="11"/>
  <c r="AB163" i="11"/>
  <c r="AA163" i="11"/>
  <c r="Z163" i="11"/>
  <c r="Y163" i="11"/>
  <c r="X163" i="11"/>
  <c r="W163" i="11"/>
  <c r="V163" i="11"/>
  <c r="U163" i="11"/>
  <c r="T163" i="11"/>
  <c r="S163" i="11"/>
  <c r="R163" i="11"/>
  <c r="Q163" i="11"/>
  <c r="P163" i="11"/>
  <c r="O163" i="11"/>
  <c r="N163" i="11"/>
  <c r="M163" i="11"/>
  <c r="L163" i="11"/>
  <c r="K163" i="11"/>
  <c r="J163" i="11"/>
  <c r="I163" i="11"/>
  <c r="H163" i="11"/>
  <c r="G163" i="11"/>
  <c r="F163" i="11"/>
  <c r="AJ120" i="11"/>
  <c r="AI120" i="11"/>
  <c r="AH120" i="11"/>
  <c r="AG120" i="11"/>
  <c r="AF120" i="11"/>
  <c r="AE120" i="11"/>
  <c r="AD120" i="11"/>
  <c r="AC120" i="11"/>
  <c r="AB120" i="11"/>
  <c r="AA120" i="11"/>
  <c r="Z120" i="11"/>
  <c r="Y120" i="11"/>
  <c r="X120" i="11"/>
  <c r="W120" i="11"/>
  <c r="V120" i="11"/>
  <c r="U120" i="11"/>
  <c r="T120" i="11"/>
  <c r="S120" i="11"/>
  <c r="R120" i="11"/>
  <c r="Q120" i="11"/>
  <c r="P120" i="11"/>
  <c r="O120" i="11"/>
  <c r="N120" i="11"/>
  <c r="M120" i="11"/>
  <c r="L120" i="11"/>
  <c r="K120" i="11"/>
  <c r="J120" i="11"/>
  <c r="I120" i="11"/>
  <c r="H120" i="11"/>
  <c r="G120" i="11"/>
  <c r="F120" i="11"/>
  <c r="AJ119" i="11"/>
  <c r="AK119" i="11" s="1"/>
  <c r="AL126" i="11" s="1"/>
  <c r="AI119" i="11"/>
  <c r="AH119" i="11"/>
  <c r="AG119" i="11"/>
  <c r="AF119" i="11"/>
  <c r="AE119" i="11"/>
  <c r="AD119" i="11"/>
  <c r="AC119" i="11"/>
  <c r="AB119" i="11"/>
  <c r="AA119" i="11"/>
  <c r="Z119" i="11"/>
  <c r="Y119" i="11"/>
  <c r="X119" i="11"/>
  <c r="W119" i="11"/>
  <c r="V119" i="11"/>
  <c r="U119" i="11"/>
  <c r="T119" i="11"/>
  <c r="S119" i="11"/>
  <c r="R119" i="11"/>
  <c r="Q119" i="11"/>
  <c r="P119" i="11"/>
  <c r="O119" i="11"/>
  <c r="N119" i="11"/>
  <c r="M119" i="11"/>
  <c r="L119" i="11"/>
  <c r="K119" i="11"/>
  <c r="J119" i="11"/>
  <c r="I119" i="11"/>
  <c r="H119" i="11"/>
  <c r="G119" i="11"/>
  <c r="F119" i="11"/>
  <c r="AJ76" i="11"/>
  <c r="AI76" i="11"/>
  <c r="AH76" i="11"/>
  <c r="AG76" i="11"/>
  <c r="AF76" i="11"/>
  <c r="AE76" i="11"/>
  <c r="AD76" i="11"/>
  <c r="AC76" i="11"/>
  <c r="AB76" i="11"/>
  <c r="AA76" i="11"/>
  <c r="Z76" i="11"/>
  <c r="Y76" i="11"/>
  <c r="X76" i="11"/>
  <c r="W76" i="11"/>
  <c r="V76" i="11"/>
  <c r="U76" i="11"/>
  <c r="T76" i="11"/>
  <c r="S76" i="11"/>
  <c r="R76" i="11"/>
  <c r="Q76" i="11"/>
  <c r="P76" i="11"/>
  <c r="O76" i="11"/>
  <c r="N76" i="11"/>
  <c r="M76" i="11"/>
  <c r="L76" i="11"/>
  <c r="K76" i="11"/>
  <c r="J76" i="11"/>
  <c r="I76" i="11"/>
  <c r="H76" i="11"/>
  <c r="G76" i="11"/>
  <c r="F76" i="11"/>
  <c r="AJ75" i="11"/>
  <c r="AK75" i="11" s="1"/>
  <c r="AL82" i="11" s="1"/>
  <c r="AI75" i="11"/>
  <c r="AH75" i="11"/>
  <c r="AG75" i="11"/>
  <c r="AF75" i="11"/>
  <c r="AE75" i="11"/>
  <c r="AD75" i="11"/>
  <c r="AC75" i="11"/>
  <c r="AB75" i="11"/>
  <c r="AA75" i="11"/>
  <c r="Z75" i="11"/>
  <c r="Y75" i="11"/>
  <c r="X75" i="11"/>
  <c r="W75" i="11"/>
  <c r="V75" i="11"/>
  <c r="U75" i="11"/>
  <c r="T75" i="11"/>
  <c r="S75" i="11"/>
  <c r="R75" i="11"/>
  <c r="Q75" i="11"/>
  <c r="P75" i="11"/>
  <c r="O75" i="11"/>
  <c r="N75" i="11"/>
  <c r="M75" i="11"/>
  <c r="L75" i="11"/>
  <c r="K75" i="11"/>
  <c r="J75" i="11"/>
  <c r="I75" i="11"/>
  <c r="H75" i="11"/>
  <c r="G75" i="11"/>
  <c r="F75"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G32" i="11"/>
  <c r="F32" i="11"/>
  <c r="C18" i="14" s="1"/>
  <c r="C24" i="46" s="1"/>
  <c r="AJ31" i="11"/>
  <c r="AK31" i="11" s="1"/>
  <c r="AL38" i="11" s="1"/>
  <c r="AI31" i="11"/>
  <c r="AH31" i="11"/>
  <c r="AG31" i="11"/>
  <c r="AF31" i="11"/>
  <c r="AE31" i="11"/>
  <c r="AD31" i="11"/>
  <c r="AC31" i="11"/>
  <c r="AB31" i="11"/>
  <c r="AA31" i="11"/>
  <c r="Z31" i="11"/>
  <c r="Y31" i="11"/>
  <c r="X31" i="11"/>
  <c r="W31" i="11"/>
  <c r="V31" i="11"/>
  <c r="U31" i="11"/>
  <c r="T31" i="11"/>
  <c r="S31" i="11"/>
  <c r="R31" i="11"/>
  <c r="Q31" i="11"/>
  <c r="P31" i="11"/>
  <c r="O31" i="11"/>
  <c r="N31" i="11"/>
  <c r="M31" i="11"/>
  <c r="L31" i="11"/>
  <c r="K31" i="11"/>
  <c r="J31" i="11"/>
  <c r="I31" i="11"/>
  <c r="H31" i="11"/>
  <c r="G31" i="11"/>
  <c r="F31" i="11"/>
  <c r="AJ32" i="40"/>
  <c r="AH32" i="40"/>
  <c r="AG32" i="40"/>
  <c r="AF32" i="40"/>
  <c r="AE32" i="40"/>
  <c r="AD32" i="40"/>
  <c r="AC32" i="40"/>
  <c r="AB32" i="40"/>
  <c r="AA32" i="40"/>
  <c r="Z32" i="40"/>
  <c r="Y32" i="40"/>
  <c r="X32" i="40"/>
  <c r="W32" i="40"/>
  <c r="V32" i="40"/>
  <c r="U32" i="40"/>
  <c r="T32" i="40"/>
  <c r="S32" i="40"/>
  <c r="R32" i="40"/>
  <c r="Q32" i="40"/>
  <c r="P32" i="40"/>
  <c r="O32" i="40"/>
  <c r="N32" i="40"/>
  <c r="M32" i="40"/>
  <c r="L32" i="40"/>
  <c r="K32" i="40"/>
  <c r="J32" i="40"/>
  <c r="I32" i="40"/>
  <c r="H32" i="40"/>
  <c r="G32" i="40"/>
  <c r="F32" i="40"/>
  <c r="AI31" i="40"/>
  <c r="AH31" i="40"/>
  <c r="AG31" i="40"/>
  <c r="AF31" i="40"/>
  <c r="AE31" i="40"/>
  <c r="AD31" i="40"/>
  <c r="AC31" i="40"/>
  <c r="AB31" i="40"/>
  <c r="AA31" i="40"/>
  <c r="Z31" i="40"/>
  <c r="Y31" i="40"/>
  <c r="X31" i="40"/>
  <c r="W31" i="40"/>
  <c r="V31" i="40"/>
  <c r="U31" i="40"/>
  <c r="T31" i="40"/>
  <c r="S31" i="40"/>
  <c r="R31" i="40"/>
  <c r="Q31" i="40"/>
  <c r="P31" i="40"/>
  <c r="O31" i="40"/>
  <c r="N31" i="40"/>
  <c r="M31" i="40"/>
  <c r="L31" i="40"/>
  <c r="K31" i="40"/>
  <c r="J31" i="40"/>
  <c r="I31" i="40"/>
  <c r="H31" i="40"/>
  <c r="G31" i="40"/>
  <c r="F31" i="40"/>
  <c r="AK31" i="40" s="1"/>
  <c r="AJ76" i="40"/>
  <c r="AI76" i="40"/>
  <c r="AH76" i="40"/>
  <c r="AG76" i="40"/>
  <c r="AF76" i="40"/>
  <c r="AE76" i="40"/>
  <c r="AD76" i="40"/>
  <c r="AC76" i="40"/>
  <c r="AB76" i="40"/>
  <c r="AA76" i="40"/>
  <c r="Z76" i="40"/>
  <c r="Y76" i="40"/>
  <c r="X76" i="40"/>
  <c r="W76" i="40"/>
  <c r="V76" i="40"/>
  <c r="U76" i="40"/>
  <c r="T76" i="40"/>
  <c r="S76" i="40"/>
  <c r="R76" i="40"/>
  <c r="Q76" i="40"/>
  <c r="P76" i="40"/>
  <c r="O76" i="40"/>
  <c r="N76" i="40"/>
  <c r="M76" i="40"/>
  <c r="L76" i="40"/>
  <c r="K76" i="40"/>
  <c r="J76" i="40"/>
  <c r="I76" i="40"/>
  <c r="H76" i="40"/>
  <c r="G76" i="40"/>
  <c r="F76" i="40"/>
  <c r="AI75" i="40"/>
  <c r="AH75" i="40"/>
  <c r="AG75" i="40"/>
  <c r="AF75" i="40"/>
  <c r="AE75" i="40"/>
  <c r="AD75" i="40"/>
  <c r="AC75" i="40"/>
  <c r="AB75" i="40"/>
  <c r="AA75" i="40"/>
  <c r="Z75" i="40"/>
  <c r="Y75" i="40"/>
  <c r="X75" i="40"/>
  <c r="W75" i="40"/>
  <c r="V75" i="40"/>
  <c r="U75" i="40"/>
  <c r="T75" i="40"/>
  <c r="S75" i="40"/>
  <c r="R75" i="40"/>
  <c r="Q75" i="40"/>
  <c r="P75" i="40"/>
  <c r="O75" i="40"/>
  <c r="N75" i="40"/>
  <c r="M75" i="40"/>
  <c r="L75" i="40"/>
  <c r="K75" i="40"/>
  <c r="J75" i="40"/>
  <c r="I75" i="40"/>
  <c r="H75" i="40"/>
  <c r="G75" i="40"/>
  <c r="F75" i="40"/>
  <c r="AJ120" i="40"/>
  <c r="AI120" i="40"/>
  <c r="AH120" i="40"/>
  <c r="AG120" i="40"/>
  <c r="AF120" i="40"/>
  <c r="AE120" i="40"/>
  <c r="AD120" i="40"/>
  <c r="AC120" i="40"/>
  <c r="AB120" i="40"/>
  <c r="AA120" i="40"/>
  <c r="Z120" i="40"/>
  <c r="Y120" i="40"/>
  <c r="X120" i="40"/>
  <c r="W120" i="40"/>
  <c r="V120" i="40"/>
  <c r="U120" i="40"/>
  <c r="T120" i="40"/>
  <c r="S120" i="40"/>
  <c r="R120" i="40"/>
  <c r="Q120" i="40"/>
  <c r="P120" i="40"/>
  <c r="O120" i="40"/>
  <c r="N120" i="40"/>
  <c r="M120" i="40"/>
  <c r="L120" i="40"/>
  <c r="K120" i="40"/>
  <c r="J120" i="40"/>
  <c r="I120" i="40"/>
  <c r="H120" i="40"/>
  <c r="G120" i="40"/>
  <c r="F120" i="40"/>
  <c r="AJ119" i="40"/>
  <c r="AI119" i="40"/>
  <c r="AH119" i="40"/>
  <c r="AG119" i="40"/>
  <c r="AF119" i="40"/>
  <c r="AE119" i="40"/>
  <c r="AD119" i="40"/>
  <c r="AC119" i="40"/>
  <c r="AB119" i="40"/>
  <c r="AA119" i="40"/>
  <c r="Z119" i="40"/>
  <c r="Y119" i="40"/>
  <c r="X119" i="40"/>
  <c r="W119" i="40"/>
  <c r="V119" i="40"/>
  <c r="U119" i="40"/>
  <c r="T119" i="40"/>
  <c r="S119" i="40"/>
  <c r="R119" i="40"/>
  <c r="Q119" i="40"/>
  <c r="P119" i="40"/>
  <c r="O119" i="40"/>
  <c r="N119" i="40"/>
  <c r="M119" i="40"/>
  <c r="L119" i="40"/>
  <c r="K119" i="40"/>
  <c r="J119" i="40"/>
  <c r="I119" i="40"/>
  <c r="H119" i="40"/>
  <c r="G119" i="40"/>
  <c r="F119" i="40"/>
  <c r="AH164" i="40"/>
  <c r="AG164" i="40"/>
  <c r="AF164" i="40"/>
  <c r="AE164" i="40"/>
  <c r="AD164" i="40"/>
  <c r="AC164" i="40"/>
  <c r="AB164" i="40"/>
  <c r="AA164" i="40"/>
  <c r="Z164" i="40"/>
  <c r="Y164" i="40"/>
  <c r="X164" i="40"/>
  <c r="W164" i="40"/>
  <c r="V164" i="40"/>
  <c r="U164" i="40"/>
  <c r="T164" i="40"/>
  <c r="S164" i="40"/>
  <c r="R164" i="40"/>
  <c r="Q164" i="40"/>
  <c r="P164" i="40"/>
  <c r="O164" i="40"/>
  <c r="N164" i="40"/>
  <c r="M164" i="40"/>
  <c r="L164" i="40"/>
  <c r="K164" i="40"/>
  <c r="J164" i="40"/>
  <c r="I164" i="40"/>
  <c r="H164" i="40"/>
  <c r="G164" i="40"/>
  <c r="F164" i="40"/>
  <c r="AK164" i="40" s="1"/>
  <c r="AH163" i="40"/>
  <c r="AG163" i="40"/>
  <c r="AF163" i="40"/>
  <c r="AE163" i="40"/>
  <c r="AD163" i="40"/>
  <c r="AC163" i="40"/>
  <c r="AB163" i="40"/>
  <c r="AA163" i="40"/>
  <c r="Z163" i="40"/>
  <c r="Y163" i="40"/>
  <c r="X163" i="40"/>
  <c r="W163" i="40"/>
  <c r="V163" i="40"/>
  <c r="U163" i="40"/>
  <c r="T163" i="40"/>
  <c r="S163" i="40"/>
  <c r="R163" i="40"/>
  <c r="Q163" i="40"/>
  <c r="P163" i="40"/>
  <c r="O163" i="40"/>
  <c r="N163" i="40"/>
  <c r="M163" i="40"/>
  <c r="L163" i="40"/>
  <c r="K163" i="40"/>
  <c r="J163" i="40"/>
  <c r="I163" i="40"/>
  <c r="H163" i="40"/>
  <c r="G163" i="40"/>
  <c r="F163" i="40"/>
  <c r="AJ208" i="40"/>
  <c r="AJ214" i="40" s="1"/>
  <c r="AI208" i="40"/>
  <c r="AH208" i="40"/>
  <c r="AG208" i="40"/>
  <c r="AF208" i="40"/>
  <c r="AE208" i="40"/>
  <c r="AD208" i="40"/>
  <c r="AC208" i="40"/>
  <c r="AB208" i="40"/>
  <c r="AA208" i="40"/>
  <c r="Z208" i="40"/>
  <c r="Y208" i="40"/>
  <c r="X208" i="40"/>
  <c r="W208" i="40"/>
  <c r="V208" i="40"/>
  <c r="U208" i="40"/>
  <c r="T208" i="40"/>
  <c r="S208" i="40"/>
  <c r="R208" i="40"/>
  <c r="Q208" i="40"/>
  <c r="P208" i="40"/>
  <c r="O208" i="40"/>
  <c r="N208" i="40"/>
  <c r="M208" i="40"/>
  <c r="L208" i="40"/>
  <c r="K208" i="40"/>
  <c r="J208" i="40"/>
  <c r="I208" i="40"/>
  <c r="H208" i="40"/>
  <c r="G208" i="40"/>
  <c r="F208" i="40"/>
  <c r="AI207" i="40"/>
  <c r="AH207" i="40"/>
  <c r="AG207" i="40"/>
  <c r="AF207" i="40"/>
  <c r="AF214" i="40" s="1"/>
  <c r="AE207" i="40"/>
  <c r="AE214" i="40" s="1"/>
  <c r="AD207" i="40"/>
  <c r="AD214" i="40" s="1"/>
  <c r="AC207" i="40"/>
  <c r="AB207" i="40"/>
  <c r="AA207" i="40"/>
  <c r="Z207" i="40"/>
  <c r="Y207" i="40"/>
  <c r="X207" i="40"/>
  <c r="X214" i="40" s="1"/>
  <c r="W207" i="40"/>
  <c r="W214" i="40" s="1"/>
  <c r="V207" i="40"/>
  <c r="V214" i="40" s="1"/>
  <c r="U207" i="40"/>
  <c r="U214" i="40" s="1"/>
  <c r="T207" i="40"/>
  <c r="S207" i="40"/>
  <c r="R207" i="40"/>
  <c r="Q207" i="40"/>
  <c r="P207" i="40"/>
  <c r="P214" i="40" s="1"/>
  <c r="O207" i="40"/>
  <c r="N207" i="40"/>
  <c r="N214" i="40" s="1"/>
  <c r="M207" i="40"/>
  <c r="L207" i="40"/>
  <c r="K207" i="40"/>
  <c r="J207" i="40"/>
  <c r="I207" i="40"/>
  <c r="H207" i="40"/>
  <c r="G207" i="40"/>
  <c r="G214" i="40" s="1"/>
  <c r="F207" i="40"/>
  <c r="F214" i="40" s="1"/>
  <c r="AJ252" i="40"/>
  <c r="AJ258" i="40" s="1"/>
  <c r="AI252" i="40"/>
  <c r="AI258" i="40" s="1"/>
  <c r="AH252" i="40"/>
  <c r="AH258" i="40" s="1"/>
  <c r="AG252" i="40"/>
  <c r="AG258" i="40" s="1"/>
  <c r="AF252" i="40"/>
  <c r="AF258" i="40" s="1"/>
  <c r="AE252" i="40"/>
  <c r="AE258" i="40" s="1"/>
  <c r="AD252" i="40"/>
  <c r="AD258" i="40" s="1"/>
  <c r="AC252" i="40"/>
  <c r="AB252" i="40"/>
  <c r="AA252" i="40"/>
  <c r="Z252" i="40"/>
  <c r="Y252" i="40"/>
  <c r="X252" i="40"/>
  <c r="W252" i="40"/>
  <c r="V252" i="40"/>
  <c r="U252" i="40"/>
  <c r="T252" i="40"/>
  <c r="S252" i="40"/>
  <c r="R252" i="40"/>
  <c r="Q252" i="40"/>
  <c r="P252" i="40"/>
  <c r="O252" i="40"/>
  <c r="N252" i="40"/>
  <c r="M252" i="40"/>
  <c r="L252" i="40"/>
  <c r="K252" i="40"/>
  <c r="J252" i="40"/>
  <c r="I252" i="40"/>
  <c r="H252" i="40"/>
  <c r="G252" i="40"/>
  <c r="F252" i="40"/>
  <c r="AC251" i="40"/>
  <c r="AC258" i="40" s="1"/>
  <c r="AB251" i="40"/>
  <c r="AB258" i="40" s="1"/>
  <c r="AA251" i="40"/>
  <c r="AA258" i="40" s="1"/>
  <c r="Z251" i="40"/>
  <c r="Z258" i="40" s="1"/>
  <c r="Y251" i="40"/>
  <c r="Y258" i="40" s="1"/>
  <c r="X251" i="40"/>
  <c r="X258" i="40" s="1"/>
  <c r="W251" i="40"/>
  <c r="W258" i="40" s="1"/>
  <c r="V251" i="40"/>
  <c r="V258" i="40" s="1"/>
  <c r="U251" i="40"/>
  <c r="U258" i="40" s="1"/>
  <c r="T251" i="40"/>
  <c r="T258" i="40" s="1"/>
  <c r="S251" i="40"/>
  <c r="S258" i="40" s="1"/>
  <c r="R251" i="40"/>
  <c r="R258" i="40" s="1"/>
  <c r="Q251" i="40"/>
  <c r="Q258" i="40" s="1"/>
  <c r="P251" i="40"/>
  <c r="P258" i="40" s="1"/>
  <c r="O251" i="40"/>
  <c r="O258" i="40" s="1"/>
  <c r="N251" i="40"/>
  <c r="N258" i="40" s="1"/>
  <c r="M251" i="40"/>
  <c r="M258" i="40" s="1"/>
  <c r="L251" i="40"/>
  <c r="L258" i="40" s="1"/>
  <c r="K251" i="40"/>
  <c r="K258" i="40" s="1"/>
  <c r="J251" i="40"/>
  <c r="J258" i="40" s="1"/>
  <c r="I251" i="40"/>
  <c r="I258" i="40" s="1"/>
  <c r="H251" i="40"/>
  <c r="H258" i="40" s="1"/>
  <c r="G251" i="40"/>
  <c r="G258" i="40" s="1"/>
  <c r="F251" i="40"/>
  <c r="F258" i="40" s="1"/>
  <c r="AJ296" i="40"/>
  <c r="AJ302" i="40" s="1"/>
  <c r="AI296" i="40"/>
  <c r="AH296" i="40"/>
  <c r="AG296" i="40"/>
  <c r="AF296" i="40"/>
  <c r="AE296" i="40"/>
  <c r="AD296" i="40"/>
  <c r="AC296" i="40"/>
  <c r="AB296" i="40"/>
  <c r="AA296" i="40"/>
  <c r="Z296" i="40"/>
  <c r="Y296" i="40"/>
  <c r="X296" i="40"/>
  <c r="W296" i="40"/>
  <c r="V296" i="40"/>
  <c r="U296" i="40"/>
  <c r="T296" i="40"/>
  <c r="S296" i="40"/>
  <c r="R296" i="40"/>
  <c r="Q296" i="40"/>
  <c r="P296" i="40"/>
  <c r="O296" i="40"/>
  <c r="N296" i="40"/>
  <c r="M296" i="40"/>
  <c r="L296" i="40"/>
  <c r="K296" i="40"/>
  <c r="J296" i="40"/>
  <c r="I296" i="40"/>
  <c r="H296" i="40"/>
  <c r="G296" i="40"/>
  <c r="F296" i="40"/>
  <c r="AI295" i="40"/>
  <c r="AI302" i="40" s="1"/>
  <c r="AH295" i="40"/>
  <c r="AH302" i="40" s="1"/>
  <c r="AG295" i="40"/>
  <c r="AG302" i="40" s="1"/>
  <c r="AF295" i="40"/>
  <c r="AE295" i="40"/>
  <c r="AD295" i="40"/>
  <c r="AC295" i="40"/>
  <c r="AB295" i="40"/>
  <c r="AB302" i="40" s="1"/>
  <c r="AA295" i="40"/>
  <c r="AA302" i="40" s="1"/>
  <c r="Z295" i="40"/>
  <c r="Y295" i="40"/>
  <c r="X295" i="40"/>
  <c r="W295" i="40"/>
  <c r="V295" i="40"/>
  <c r="U295" i="40"/>
  <c r="T295" i="40"/>
  <c r="T302" i="40" s="1"/>
  <c r="S295" i="40"/>
  <c r="S302" i="40" s="1"/>
  <c r="R295" i="40"/>
  <c r="R302" i="40" s="1"/>
  <c r="Q295" i="40"/>
  <c r="P295" i="40"/>
  <c r="O295" i="40"/>
  <c r="N295" i="40"/>
  <c r="M295" i="40"/>
  <c r="L295" i="40"/>
  <c r="K295" i="40"/>
  <c r="J295" i="40"/>
  <c r="J302" i="40" s="1"/>
  <c r="I295" i="40"/>
  <c r="H295" i="40"/>
  <c r="G295" i="40"/>
  <c r="F295" i="40"/>
  <c r="AJ340" i="40"/>
  <c r="AJ346" i="40" s="1"/>
  <c r="AI340" i="40"/>
  <c r="AH340" i="40"/>
  <c r="AG340" i="40"/>
  <c r="AF340" i="40"/>
  <c r="AE340" i="40"/>
  <c r="AD340" i="40"/>
  <c r="AC340" i="40"/>
  <c r="AB340" i="40"/>
  <c r="AA340" i="40"/>
  <c r="Z340" i="40"/>
  <c r="Y340" i="40"/>
  <c r="X340" i="40"/>
  <c r="W340" i="40"/>
  <c r="V340" i="40"/>
  <c r="U340" i="40"/>
  <c r="T340" i="40"/>
  <c r="S340" i="40"/>
  <c r="R340" i="40"/>
  <c r="Q340" i="40"/>
  <c r="P340" i="40"/>
  <c r="O340" i="40"/>
  <c r="N340" i="40"/>
  <c r="M340" i="40"/>
  <c r="L340" i="40"/>
  <c r="K340" i="40"/>
  <c r="J340" i="40"/>
  <c r="I340" i="40"/>
  <c r="H340" i="40"/>
  <c r="G340" i="40"/>
  <c r="F340" i="40"/>
  <c r="AI339" i="40"/>
  <c r="AH339" i="40"/>
  <c r="AG339" i="40"/>
  <c r="AG346" i="40" s="1"/>
  <c r="AF339" i="40"/>
  <c r="AF346" i="40" s="1"/>
  <c r="AE339" i="40"/>
  <c r="AE346" i="40" s="1"/>
  <c r="AD339" i="40"/>
  <c r="AC339" i="40"/>
  <c r="AB339" i="40"/>
  <c r="AA339" i="40"/>
  <c r="Z339" i="40"/>
  <c r="Y339" i="40"/>
  <c r="Y346" i="40" s="1"/>
  <c r="X339" i="40"/>
  <c r="X346" i="40" s="1"/>
  <c r="W339" i="40"/>
  <c r="V339" i="40"/>
  <c r="U339" i="40"/>
  <c r="T339" i="40"/>
  <c r="S339" i="40"/>
  <c r="R339" i="40"/>
  <c r="Q339" i="40"/>
  <c r="P339" i="40"/>
  <c r="P346" i="40" s="1"/>
  <c r="O339" i="40"/>
  <c r="N339" i="40"/>
  <c r="M339" i="40"/>
  <c r="L339" i="40"/>
  <c r="K339" i="40"/>
  <c r="J339" i="40"/>
  <c r="I339" i="40"/>
  <c r="H339" i="40"/>
  <c r="H346" i="40" s="1"/>
  <c r="G339" i="40"/>
  <c r="G346" i="40" s="1"/>
  <c r="F339" i="40"/>
  <c r="AJ384" i="40"/>
  <c r="AJ390" i="40" s="1"/>
  <c r="AI384" i="40"/>
  <c r="AH384" i="40"/>
  <c r="AG384" i="40"/>
  <c r="AF384" i="40"/>
  <c r="AE384" i="40"/>
  <c r="AC384" i="40"/>
  <c r="AB384" i="40"/>
  <c r="AA384" i="40"/>
  <c r="Z384" i="40"/>
  <c r="Y384" i="40"/>
  <c r="X384" i="40"/>
  <c r="W384" i="40"/>
  <c r="V384" i="40"/>
  <c r="V390" i="40" s="1"/>
  <c r="U384" i="40"/>
  <c r="T384" i="40"/>
  <c r="S384" i="40"/>
  <c r="R384" i="40"/>
  <c r="Q384" i="40"/>
  <c r="P384" i="40"/>
  <c r="O384" i="40"/>
  <c r="O390" i="40" s="1"/>
  <c r="N384" i="40"/>
  <c r="N390" i="40" s="1"/>
  <c r="M384" i="40"/>
  <c r="L384" i="40"/>
  <c r="K384" i="40"/>
  <c r="J384" i="40"/>
  <c r="I384" i="40"/>
  <c r="H384" i="40"/>
  <c r="H390" i="40" s="1"/>
  <c r="G384" i="40"/>
  <c r="G390" i="40" s="1"/>
  <c r="F384" i="40"/>
  <c r="AI383" i="40"/>
  <c r="AH383" i="40"/>
  <c r="AG383" i="40"/>
  <c r="AF383" i="40"/>
  <c r="AE383" i="40"/>
  <c r="AD383" i="40"/>
  <c r="AD390" i="40" s="1"/>
  <c r="AC383" i="40"/>
  <c r="AB383" i="40"/>
  <c r="AA383" i="40"/>
  <c r="Z383" i="40"/>
  <c r="Y383" i="40"/>
  <c r="X383" i="40"/>
  <c r="W383" i="40"/>
  <c r="V383" i="40"/>
  <c r="U383" i="40"/>
  <c r="T383" i="40"/>
  <c r="S383" i="40"/>
  <c r="R383" i="40"/>
  <c r="Q383" i="40"/>
  <c r="P383" i="40"/>
  <c r="O383" i="40"/>
  <c r="N383" i="40"/>
  <c r="M383" i="40"/>
  <c r="L383" i="40"/>
  <c r="K383" i="40"/>
  <c r="J383" i="40"/>
  <c r="I383" i="40"/>
  <c r="H383" i="40"/>
  <c r="G383" i="40"/>
  <c r="F383" i="40"/>
  <c r="AJ428" i="40"/>
  <c r="AI428" i="40"/>
  <c r="AH428" i="40"/>
  <c r="AG428" i="40"/>
  <c r="AF428" i="40"/>
  <c r="AE428" i="40"/>
  <c r="AD428" i="40"/>
  <c r="AC428" i="40"/>
  <c r="AB428" i="40"/>
  <c r="AA428" i="40"/>
  <c r="Z428" i="40"/>
  <c r="Y428" i="40"/>
  <c r="X428" i="40"/>
  <c r="W428" i="40"/>
  <c r="V428" i="40"/>
  <c r="U428" i="40"/>
  <c r="T428" i="40"/>
  <c r="S428" i="40"/>
  <c r="R428" i="40"/>
  <c r="Q428" i="40"/>
  <c r="P428" i="40"/>
  <c r="O428" i="40"/>
  <c r="N428" i="40"/>
  <c r="M428" i="40"/>
  <c r="L428" i="40"/>
  <c r="K428" i="40"/>
  <c r="J428" i="40"/>
  <c r="I428" i="40"/>
  <c r="H428" i="40"/>
  <c r="G428" i="40"/>
  <c r="F428" i="40"/>
  <c r="AI427" i="40"/>
  <c r="AH427" i="40"/>
  <c r="AG427" i="40"/>
  <c r="AF427" i="40"/>
  <c r="AE427" i="40"/>
  <c r="AD427" i="40"/>
  <c r="AC427" i="40"/>
  <c r="AB427" i="40"/>
  <c r="AA427" i="40"/>
  <c r="Z427" i="40"/>
  <c r="Y427" i="40"/>
  <c r="X427" i="40"/>
  <c r="W427" i="40"/>
  <c r="V427" i="40"/>
  <c r="U427" i="40"/>
  <c r="T427" i="40"/>
  <c r="S427" i="40"/>
  <c r="R427" i="40"/>
  <c r="Q427" i="40"/>
  <c r="P427" i="40"/>
  <c r="O427" i="40"/>
  <c r="N427" i="40"/>
  <c r="M427" i="40"/>
  <c r="L427" i="40"/>
  <c r="K427" i="40"/>
  <c r="J427" i="40"/>
  <c r="I427" i="40"/>
  <c r="H427" i="40"/>
  <c r="G427" i="40"/>
  <c r="F427" i="40"/>
  <c r="AJ472" i="40"/>
  <c r="AJ478" i="40" s="1"/>
  <c r="AI472" i="40"/>
  <c r="AH472" i="40"/>
  <c r="AG472" i="40"/>
  <c r="AF472" i="40"/>
  <c r="AE472" i="40"/>
  <c r="AD472" i="40"/>
  <c r="AC472" i="40"/>
  <c r="AB472" i="40"/>
  <c r="AA472" i="40"/>
  <c r="Z472" i="40"/>
  <c r="Y472" i="40"/>
  <c r="X472" i="40"/>
  <c r="W472" i="40"/>
  <c r="V472" i="40"/>
  <c r="U472" i="40"/>
  <c r="T472" i="40"/>
  <c r="S472" i="40"/>
  <c r="R472" i="40"/>
  <c r="Q472" i="40"/>
  <c r="P472" i="40"/>
  <c r="O472" i="40"/>
  <c r="N472" i="40"/>
  <c r="M472" i="40"/>
  <c r="L472" i="40"/>
  <c r="K472" i="40"/>
  <c r="J472" i="40"/>
  <c r="I472" i="40"/>
  <c r="H472" i="40"/>
  <c r="G472" i="40"/>
  <c r="F472" i="40"/>
  <c r="AI471" i="40"/>
  <c r="AH471" i="40"/>
  <c r="AG471" i="40"/>
  <c r="AF471" i="40"/>
  <c r="AE471" i="40"/>
  <c r="AE478" i="40" s="1"/>
  <c r="AD471" i="40"/>
  <c r="AD478" i="40" s="1"/>
  <c r="AC471" i="40"/>
  <c r="AB471" i="40"/>
  <c r="AA471" i="40"/>
  <c r="Z471" i="40"/>
  <c r="Y471" i="40"/>
  <c r="X471" i="40"/>
  <c r="W471" i="40"/>
  <c r="W478" i="40" s="1"/>
  <c r="V471" i="40"/>
  <c r="U471" i="40"/>
  <c r="T471" i="40"/>
  <c r="S471" i="40"/>
  <c r="R471" i="40"/>
  <c r="Q471" i="40"/>
  <c r="P471" i="40"/>
  <c r="O471" i="40"/>
  <c r="N471" i="40"/>
  <c r="M471" i="40"/>
  <c r="L471" i="40"/>
  <c r="K471" i="40"/>
  <c r="J471" i="40"/>
  <c r="I471" i="40"/>
  <c r="H471" i="40"/>
  <c r="G471" i="40"/>
  <c r="F471" i="40"/>
  <c r="F478" i="40" s="1"/>
  <c r="AJ516" i="40"/>
  <c r="AJ522" i="40" s="1"/>
  <c r="AI516" i="40"/>
  <c r="AH516" i="40"/>
  <c r="AG516" i="40"/>
  <c r="AF516" i="40"/>
  <c r="AF522" i="40" s="1"/>
  <c r="AE516" i="40"/>
  <c r="AE522" i="40" s="1"/>
  <c r="AD516" i="40"/>
  <c r="AC516" i="40"/>
  <c r="AC522" i="40" s="1"/>
  <c r="AB516" i="40"/>
  <c r="AA516" i="40"/>
  <c r="Z516" i="40"/>
  <c r="Y516" i="40"/>
  <c r="X516" i="40"/>
  <c r="W516" i="40"/>
  <c r="V516" i="40"/>
  <c r="V522" i="40" s="1"/>
  <c r="U516" i="40"/>
  <c r="U522" i="40" s="1"/>
  <c r="T516" i="40"/>
  <c r="S516" i="40"/>
  <c r="R516" i="40"/>
  <c r="Q516" i="40"/>
  <c r="P516" i="40"/>
  <c r="O516" i="40"/>
  <c r="N516" i="40"/>
  <c r="M516" i="40"/>
  <c r="L516" i="40"/>
  <c r="K516" i="40"/>
  <c r="J516" i="40"/>
  <c r="I516" i="40"/>
  <c r="H516" i="40"/>
  <c r="G516" i="40"/>
  <c r="F516" i="40"/>
  <c r="AI515" i="40"/>
  <c r="AH515" i="40"/>
  <c r="AG515" i="40"/>
  <c r="AF515" i="40"/>
  <c r="AE515" i="40"/>
  <c r="AD515" i="40"/>
  <c r="AC515" i="40"/>
  <c r="AB515" i="40"/>
  <c r="AA515" i="40"/>
  <c r="Z515" i="40"/>
  <c r="Z522" i="40" s="1"/>
  <c r="Y515" i="40"/>
  <c r="X515" i="40"/>
  <c r="W515" i="40"/>
  <c r="V515" i="40"/>
  <c r="U515" i="40"/>
  <c r="T515" i="40"/>
  <c r="S515" i="40"/>
  <c r="R515" i="40"/>
  <c r="Q515" i="40"/>
  <c r="P515" i="40"/>
  <c r="O515" i="40"/>
  <c r="N515" i="40"/>
  <c r="M515" i="40"/>
  <c r="L515" i="40"/>
  <c r="K515" i="40"/>
  <c r="J515" i="40"/>
  <c r="I515" i="40"/>
  <c r="H515" i="40"/>
  <c r="G515" i="40"/>
  <c r="F515" i="40"/>
  <c r="L39" i="46"/>
  <c r="L28" i="14"/>
  <c r="M28" i="14"/>
  <c r="N28" i="14"/>
  <c r="Q39" i="46" s="1"/>
  <c r="AJ32" i="12"/>
  <c r="AI32" i="12"/>
  <c r="AH32" i="12"/>
  <c r="AG32" i="12"/>
  <c r="AF32" i="12"/>
  <c r="AE32" i="12"/>
  <c r="AD32" i="12"/>
  <c r="AC32" i="12"/>
  <c r="AB32" i="12"/>
  <c r="AA32" i="12"/>
  <c r="Z32" i="12"/>
  <c r="Y32" i="12"/>
  <c r="X32" i="12"/>
  <c r="W32" i="12"/>
  <c r="V32" i="12"/>
  <c r="U32" i="12"/>
  <c r="T32" i="12"/>
  <c r="S32" i="12"/>
  <c r="R32" i="12"/>
  <c r="Q32" i="12"/>
  <c r="P32" i="12"/>
  <c r="O32" i="12"/>
  <c r="N32" i="12"/>
  <c r="M32" i="12"/>
  <c r="L32" i="12"/>
  <c r="K32" i="12"/>
  <c r="J32" i="12"/>
  <c r="I32" i="12"/>
  <c r="H32" i="12"/>
  <c r="G32" i="12"/>
  <c r="F32" i="12"/>
  <c r="AJ31" i="12"/>
  <c r="AI31" i="12"/>
  <c r="AH31" i="12"/>
  <c r="AG31" i="12"/>
  <c r="AF31" i="12"/>
  <c r="AE31" i="12"/>
  <c r="AD31" i="12"/>
  <c r="AC31" i="12"/>
  <c r="AB31" i="12"/>
  <c r="AA31" i="12"/>
  <c r="Z31" i="12"/>
  <c r="Y31" i="12"/>
  <c r="X31" i="12"/>
  <c r="W31" i="12"/>
  <c r="V31" i="12"/>
  <c r="U31" i="12"/>
  <c r="T31" i="12"/>
  <c r="S31" i="12"/>
  <c r="R31" i="12"/>
  <c r="Q31" i="12"/>
  <c r="P31" i="12"/>
  <c r="O31" i="12"/>
  <c r="N31" i="12"/>
  <c r="M31" i="12"/>
  <c r="L31" i="12"/>
  <c r="K31" i="12"/>
  <c r="J31" i="12"/>
  <c r="I31" i="12"/>
  <c r="H31" i="12"/>
  <c r="G31" i="12"/>
  <c r="F31"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AJ208" i="12"/>
  <c r="AI208" i="12"/>
  <c r="AH208" i="12"/>
  <c r="AG208" i="12"/>
  <c r="AF208" i="12"/>
  <c r="AE208" i="12"/>
  <c r="AD208" i="12"/>
  <c r="AC208" i="12"/>
  <c r="AB208" i="12"/>
  <c r="AA208" i="12"/>
  <c r="Z208" i="12"/>
  <c r="Y208" i="12"/>
  <c r="X208" i="12"/>
  <c r="W208" i="12"/>
  <c r="V208" i="12"/>
  <c r="U208" i="12"/>
  <c r="T208" i="12"/>
  <c r="S208" i="12"/>
  <c r="R208" i="12"/>
  <c r="Q208" i="12"/>
  <c r="P208" i="12"/>
  <c r="O208" i="12"/>
  <c r="N208" i="12"/>
  <c r="M208" i="12"/>
  <c r="L208" i="12"/>
  <c r="K208" i="12"/>
  <c r="J208" i="12"/>
  <c r="I208" i="12"/>
  <c r="H208" i="12"/>
  <c r="G208" i="12"/>
  <c r="F208" i="12"/>
  <c r="AJ207" i="12"/>
  <c r="AI207" i="12"/>
  <c r="AH207" i="12"/>
  <c r="AG207" i="12"/>
  <c r="AF207" i="12"/>
  <c r="AE207" i="12"/>
  <c r="AD207" i="12"/>
  <c r="AC207" i="12"/>
  <c r="AB207" i="12"/>
  <c r="AA207" i="12"/>
  <c r="Z207" i="12"/>
  <c r="Y207" i="12"/>
  <c r="X207" i="12"/>
  <c r="W207" i="12"/>
  <c r="V207" i="12"/>
  <c r="U207" i="12"/>
  <c r="T207" i="12"/>
  <c r="S207" i="12"/>
  <c r="R207" i="12"/>
  <c r="Q207" i="12"/>
  <c r="P207" i="12"/>
  <c r="O207" i="12"/>
  <c r="N207" i="12"/>
  <c r="M207" i="12"/>
  <c r="L207" i="12"/>
  <c r="K207" i="12"/>
  <c r="J207" i="12"/>
  <c r="I207" i="12"/>
  <c r="H207" i="12"/>
  <c r="G207" i="12"/>
  <c r="F207" i="12"/>
  <c r="AJ252" i="12"/>
  <c r="AI252" i="12"/>
  <c r="AH252" i="12"/>
  <c r="AG252" i="12"/>
  <c r="AF252" i="12"/>
  <c r="AE252" i="12"/>
  <c r="AD252" i="12"/>
  <c r="AC252" i="12"/>
  <c r="AB252" i="12"/>
  <c r="AA252" i="12"/>
  <c r="Z252" i="12"/>
  <c r="Y252" i="12"/>
  <c r="X252" i="12"/>
  <c r="W252" i="12"/>
  <c r="V252" i="12"/>
  <c r="U252" i="12"/>
  <c r="T252" i="12"/>
  <c r="S252" i="12"/>
  <c r="R252" i="12"/>
  <c r="Q252" i="12"/>
  <c r="P252" i="12"/>
  <c r="O252" i="12"/>
  <c r="N252" i="12"/>
  <c r="M252" i="12"/>
  <c r="L252" i="12"/>
  <c r="K252" i="12"/>
  <c r="J252" i="12"/>
  <c r="I252" i="12"/>
  <c r="H252" i="12"/>
  <c r="G252" i="12"/>
  <c r="F252" i="12"/>
  <c r="AJ251" i="12"/>
  <c r="AI251" i="12"/>
  <c r="AH251" i="12"/>
  <c r="AG251" i="12"/>
  <c r="AF251" i="12"/>
  <c r="AE251" i="12"/>
  <c r="AD251" i="12"/>
  <c r="AC251" i="12"/>
  <c r="AB251" i="12"/>
  <c r="AA251" i="12"/>
  <c r="Z251" i="12"/>
  <c r="Y251" i="12"/>
  <c r="X251" i="12"/>
  <c r="W251" i="12"/>
  <c r="V251" i="12"/>
  <c r="U251" i="12"/>
  <c r="T251" i="12"/>
  <c r="S251" i="12"/>
  <c r="R251" i="12"/>
  <c r="Q251" i="12"/>
  <c r="P251" i="12"/>
  <c r="O251" i="12"/>
  <c r="N251" i="12"/>
  <c r="M251" i="12"/>
  <c r="L251" i="12"/>
  <c r="K251" i="12"/>
  <c r="J251" i="12"/>
  <c r="I251" i="12"/>
  <c r="H251" i="12"/>
  <c r="G251" i="12"/>
  <c r="F251" i="12"/>
  <c r="G295" i="12"/>
  <c r="H295" i="12"/>
  <c r="I295" i="12"/>
  <c r="J295" i="12"/>
  <c r="K295" i="12"/>
  <c r="L295" i="12"/>
  <c r="M295" i="12"/>
  <c r="N295" i="12"/>
  <c r="O295" i="12"/>
  <c r="P295" i="12"/>
  <c r="Q295" i="12"/>
  <c r="R295" i="12"/>
  <c r="S295" i="12"/>
  <c r="T295" i="12"/>
  <c r="U295" i="12"/>
  <c r="V295" i="12"/>
  <c r="W295" i="12"/>
  <c r="X295" i="12"/>
  <c r="Y295" i="12"/>
  <c r="Z295" i="12"/>
  <c r="AA295" i="12"/>
  <c r="AB295" i="12"/>
  <c r="AC295" i="12"/>
  <c r="AD295" i="12"/>
  <c r="AE295" i="12"/>
  <c r="AF295" i="12"/>
  <c r="AG295" i="12"/>
  <c r="AH295" i="12"/>
  <c r="AI295" i="12"/>
  <c r="AJ295" i="12"/>
  <c r="F295" i="12"/>
  <c r="AJ296" i="12"/>
  <c r="AI296" i="12"/>
  <c r="AH296" i="12"/>
  <c r="AG296" i="12"/>
  <c r="AF296" i="12"/>
  <c r="AE296" i="12"/>
  <c r="AD296" i="12"/>
  <c r="AC296" i="12"/>
  <c r="AB296" i="12"/>
  <c r="AA296" i="12"/>
  <c r="Z296" i="12"/>
  <c r="Y296" i="12"/>
  <c r="X296" i="12"/>
  <c r="W296" i="12"/>
  <c r="V296" i="12"/>
  <c r="U296" i="12"/>
  <c r="T296" i="12"/>
  <c r="S296" i="12"/>
  <c r="R296" i="12"/>
  <c r="Q296" i="12"/>
  <c r="P296" i="12"/>
  <c r="O296" i="12"/>
  <c r="N296" i="12"/>
  <c r="M296" i="12"/>
  <c r="L296" i="12"/>
  <c r="K296" i="12"/>
  <c r="J296" i="12"/>
  <c r="I296" i="12"/>
  <c r="H296" i="12"/>
  <c r="G296" i="12"/>
  <c r="F296" i="12"/>
  <c r="P39" i="46" l="1"/>
  <c r="AC28" i="14"/>
  <c r="O39" i="46"/>
  <c r="R39" i="46" s="1"/>
  <c r="AB28" i="14"/>
  <c r="M39" i="46"/>
  <c r="AA28" i="14"/>
  <c r="R522" i="40"/>
  <c r="M478" i="40"/>
  <c r="H478" i="40"/>
  <c r="P478" i="40"/>
  <c r="J346" i="40"/>
  <c r="AH346" i="40"/>
  <c r="M302" i="40"/>
  <c r="U302" i="40"/>
  <c r="Y214" i="40"/>
  <c r="AG214" i="40"/>
  <c r="AK76" i="40"/>
  <c r="I478" i="40"/>
  <c r="Q478" i="40"/>
  <c r="AG478" i="40"/>
  <c r="W390" i="40"/>
  <c r="K346" i="40"/>
  <c r="S346" i="40"/>
  <c r="F302" i="40"/>
  <c r="N302" i="40"/>
  <c r="V302" i="40"/>
  <c r="R214" i="40"/>
  <c r="Z214" i="40"/>
  <c r="AH214" i="40"/>
  <c r="AG522" i="40"/>
  <c r="AI390" i="40"/>
  <c r="G302" i="40"/>
  <c r="K214" i="40"/>
  <c r="S214" i="40"/>
  <c r="AA214" i="40"/>
  <c r="AI214" i="40"/>
  <c r="AK163" i="40"/>
  <c r="AL170" i="40" s="1"/>
  <c r="AK119" i="40"/>
  <c r="AL126" i="40" s="1"/>
  <c r="AH522" i="40"/>
  <c r="L214" i="40"/>
  <c r="T214" i="40"/>
  <c r="AB214" i="40"/>
  <c r="AK120" i="40"/>
  <c r="AI522" i="40"/>
  <c r="AC214" i="40"/>
  <c r="AB522" i="40"/>
  <c r="U390" i="40"/>
  <c r="AK32" i="40"/>
  <c r="AL38" i="40" s="1"/>
  <c r="AD522" i="40"/>
  <c r="AB390" i="40"/>
  <c r="X390" i="40"/>
  <c r="AC390" i="40"/>
  <c r="Z390" i="40"/>
  <c r="Y390" i="40"/>
  <c r="Q302" i="11"/>
  <c r="V302" i="11"/>
  <c r="AD302" i="11"/>
  <c r="AE302" i="11"/>
  <c r="AC302" i="11"/>
  <c r="Z302" i="11"/>
  <c r="Y302" i="11"/>
  <c r="X302" i="11"/>
  <c r="W302" i="11"/>
  <c r="O302" i="11"/>
  <c r="F522" i="40"/>
  <c r="N522" i="40"/>
  <c r="K434" i="40"/>
  <c r="M434" i="40"/>
  <c r="F434" i="40"/>
  <c r="L434" i="40"/>
  <c r="T434" i="40"/>
  <c r="S522" i="40"/>
  <c r="AA522" i="40"/>
  <c r="Y522" i="40"/>
  <c r="X522" i="40"/>
  <c r="W522" i="40"/>
  <c r="T522" i="40"/>
  <c r="Q522" i="40"/>
  <c r="M522" i="40"/>
  <c r="L522" i="40"/>
  <c r="K522" i="40"/>
  <c r="AC478" i="40"/>
  <c r="Y478" i="40"/>
  <c r="N478" i="40"/>
  <c r="O478" i="40"/>
  <c r="G478" i="40"/>
  <c r="V478" i="40"/>
  <c r="G22" i="48"/>
  <c r="L346" i="40"/>
  <c r="W346" i="40"/>
  <c r="T346" i="40"/>
  <c r="O346" i="40"/>
  <c r="N346" i="40"/>
  <c r="G434" i="40"/>
  <c r="U478" i="40"/>
  <c r="X478" i="40"/>
  <c r="AG434" i="40"/>
  <c r="Z434" i="40"/>
  <c r="AH434" i="40"/>
  <c r="S434" i="40"/>
  <c r="AA434" i="40"/>
  <c r="AE434" i="40"/>
  <c r="AH390" i="40"/>
  <c r="Q390" i="40"/>
  <c r="I390" i="40"/>
  <c r="L390" i="40"/>
  <c r="M390" i="40"/>
  <c r="AI346" i="40"/>
  <c r="H434" i="40"/>
  <c r="P434" i="40"/>
  <c r="J434" i="40"/>
  <c r="AF478" i="40"/>
  <c r="AI434" i="40"/>
  <c r="R434" i="40"/>
  <c r="W434" i="40"/>
  <c r="AC434" i="40"/>
  <c r="J478" i="40"/>
  <c r="K478" i="40"/>
  <c r="S478" i="40"/>
  <c r="AA478" i="40"/>
  <c r="AI478" i="40"/>
  <c r="R478" i="40"/>
  <c r="L478" i="40"/>
  <c r="T478" i="40"/>
  <c r="AB478" i="40"/>
  <c r="Z478" i="40"/>
  <c r="AH478" i="40"/>
  <c r="H522" i="40"/>
  <c r="I522" i="40"/>
  <c r="O522" i="40"/>
  <c r="J522" i="40"/>
  <c r="G522" i="40"/>
  <c r="P522" i="40"/>
  <c r="AJ434" i="40"/>
  <c r="AF434" i="40"/>
  <c r="AD434" i="40"/>
  <c r="AB434" i="40"/>
  <c r="Y434" i="40"/>
  <c r="X434" i="40"/>
  <c r="V434" i="40"/>
  <c r="U434" i="40"/>
  <c r="Q434" i="40"/>
  <c r="O434" i="40"/>
  <c r="N434" i="40"/>
  <c r="AG390" i="40"/>
  <c r="AF390" i="40"/>
  <c r="AE390" i="40"/>
  <c r="AA390" i="40"/>
  <c r="T390" i="40"/>
  <c r="S390" i="40"/>
  <c r="R390" i="40"/>
  <c r="P390" i="40"/>
  <c r="K390" i="40"/>
  <c r="J390" i="40"/>
  <c r="F390" i="40"/>
  <c r="I434" i="40"/>
  <c r="AD346" i="40"/>
  <c r="AC346" i="40"/>
  <c r="F346" i="40"/>
  <c r="AB346" i="40"/>
  <c r="AA346" i="40"/>
  <c r="Z346" i="40"/>
  <c r="O302" i="40"/>
  <c r="L302" i="40"/>
  <c r="K302" i="40"/>
  <c r="I346" i="40"/>
  <c r="Q346" i="40"/>
  <c r="R346" i="40"/>
  <c r="M346" i="40"/>
  <c r="U346" i="40"/>
  <c r="V346" i="40"/>
  <c r="AE214" i="11"/>
  <c r="AC302" i="40"/>
  <c r="AE302" i="40"/>
  <c r="AF302" i="40"/>
  <c r="AD302" i="40"/>
  <c r="Z302" i="40"/>
  <c r="Y302" i="40"/>
  <c r="X302" i="40"/>
  <c r="W302" i="40"/>
  <c r="Q302" i="40"/>
  <c r="P302" i="40"/>
  <c r="I302" i="40"/>
  <c r="H302" i="40"/>
  <c r="AK207" i="11"/>
  <c r="AK339" i="11"/>
  <c r="AK383" i="11"/>
  <c r="AK515" i="40"/>
  <c r="AK516" i="40"/>
  <c r="N8" i="14" s="1"/>
  <c r="AK471" i="40"/>
  <c r="AK472" i="40"/>
  <c r="M8" i="14" s="1"/>
  <c r="AK472" i="11"/>
  <c r="M18" i="14" s="1"/>
  <c r="AK471" i="11"/>
  <c r="AK516" i="11"/>
  <c r="AK515" i="11"/>
  <c r="AK428" i="11"/>
  <c r="L18" i="14" s="1"/>
  <c r="AB18" i="14" s="1"/>
  <c r="AK427" i="11"/>
  <c r="AH302" i="12"/>
  <c r="AD302" i="12"/>
  <c r="F302" i="12"/>
  <c r="V302" i="12"/>
  <c r="N302" i="12"/>
  <c r="AC302" i="12"/>
  <c r="U302" i="12"/>
  <c r="AI302" i="12"/>
  <c r="AA302" i="12"/>
  <c r="R302" i="12"/>
  <c r="J302" i="12"/>
  <c r="T302" i="12"/>
  <c r="K302" i="12"/>
  <c r="M302" i="12"/>
  <c r="AB302" i="12"/>
  <c r="AG302" i="12"/>
  <c r="I302" i="12"/>
  <c r="AF302" i="12"/>
  <c r="X302" i="12"/>
  <c r="P302" i="12"/>
  <c r="H302" i="12"/>
  <c r="L302" i="12"/>
  <c r="Q302" i="12"/>
  <c r="W302" i="12"/>
  <c r="O302" i="12"/>
  <c r="G302" i="12"/>
  <c r="AK384" i="11"/>
  <c r="K18" i="14" s="1"/>
  <c r="AK340" i="11"/>
  <c r="J18" i="14" s="1"/>
  <c r="AK428" i="40"/>
  <c r="L8" i="14" s="1"/>
  <c r="AK384" i="40"/>
  <c r="K8" i="14" s="1"/>
  <c r="AK339" i="40"/>
  <c r="AK340" i="40"/>
  <c r="J8" i="14" s="1"/>
  <c r="AJ302" i="12"/>
  <c r="AE302" i="12"/>
  <c r="Z302" i="12"/>
  <c r="Y302" i="12"/>
  <c r="S302" i="12"/>
  <c r="AK296" i="11"/>
  <c r="I18" i="14" s="1"/>
  <c r="K24" i="46" s="1"/>
  <c r="AK295" i="40"/>
  <c r="AK296" i="40"/>
  <c r="I8" i="14" s="1"/>
  <c r="AK251" i="40"/>
  <c r="AK252" i="40"/>
  <c r="H8" i="14" s="1"/>
  <c r="AK252" i="11"/>
  <c r="H18" i="14" s="1"/>
  <c r="I24" i="46" s="1"/>
  <c r="AK427" i="40"/>
  <c r="AK383" i="40"/>
  <c r="AK251" i="11"/>
  <c r="AK295" i="11"/>
  <c r="N18" i="14"/>
  <c r="Q24" i="46" s="1"/>
  <c r="AK208" i="11"/>
  <c r="O214" i="40"/>
  <c r="AK208" i="40"/>
  <c r="H214" i="40"/>
  <c r="AK207" i="40"/>
  <c r="AL214" i="40" s="1"/>
  <c r="I214" i="40"/>
  <c r="J214" i="40"/>
  <c r="M214" i="40"/>
  <c r="Q214" i="40"/>
  <c r="AK75" i="12"/>
  <c r="AK252" i="12"/>
  <c r="H28" i="14" s="1"/>
  <c r="I39" i="46" s="1"/>
  <c r="G8" i="14"/>
  <c r="AK31" i="12"/>
  <c r="AK32" i="12"/>
  <c r="C28" i="14" s="1"/>
  <c r="C39" i="46" s="1"/>
  <c r="AK76" i="12"/>
  <c r="D28" i="14" s="1"/>
  <c r="D39" i="46" s="1"/>
  <c r="AK120" i="12"/>
  <c r="E28" i="14" s="1"/>
  <c r="E39" i="46" s="1"/>
  <c r="AK119" i="12"/>
  <c r="AK164" i="12"/>
  <c r="F28" i="14" s="1"/>
  <c r="G39" i="46" s="1"/>
  <c r="AK163" i="12"/>
  <c r="AK207" i="12"/>
  <c r="AK208" i="12"/>
  <c r="G28" i="14" s="1"/>
  <c r="H39" i="46" s="1"/>
  <c r="AK251" i="12"/>
  <c r="D18" i="14"/>
  <c r="D24" i="46" s="1"/>
  <c r="E18" i="14"/>
  <c r="E24" i="46" s="1"/>
  <c r="F18" i="14"/>
  <c r="G24" i="46" s="1"/>
  <c r="F8" i="14"/>
  <c r="E8" i="14"/>
  <c r="AK296" i="12"/>
  <c r="I28" i="14" s="1"/>
  <c r="Z28" i="14" s="1"/>
  <c r="AK295" i="12"/>
  <c r="AF28" i="14" l="1"/>
  <c r="M24" i="46"/>
  <c r="AA18" i="14"/>
  <c r="L24" i="46"/>
  <c r="O24" i="46"/>
  <c r="C8" i="14"/>
  <c r="AL390" i="11"/>
  <c r="AL214" i="11"/>
  <c r="G18" i="14"/>
  <c r="AL346" i="11"/>
  <c r="P24" i="46"/>
  <c r="AL478" i="40"/>
  <c r="AL522" i="40"/>
  <c r="AL478" i="11"/>
  <c r="D27" i="14"/>
  <c r="F27" i="14"/>
  <c r="C27" i="14"/>
  <c r="E27" i="14"/>
  <c r="AL434" i="11"/>
  <c r="AL434" i="40"/>
  <c r="AL390" i="40"/>
  <c r="AL346" i="40"/>
  <c r="AL302" i="11"/>
  <c r="AL302" i="40"/>
  <c r="G27" i="14"/>
  <c r="J39" i="46"/>
  <c r="AL258" i="40"/>
  <c r="AL258" i="11"/>
  <c r="H27" i="14"/>
  <c r="I27" i="14"/>
  <c r="Z27" i="14" s="1"/>
  <c r="AL522" i="11"/>
  <c r="F24" i="46"/>
  <c r="F39" i="46"/>
  <c r="K39" i="46"/>
  <c r="O28" i="14"/>
  <c r="N24" i="46"/>
  <c r="N17" i="14"/>
  <c r="M17" i="14"/>
  <c r="L17" i="14"/>
  <c r="AB17" i="14" s="1"/>
  <c r="K17" i="14"/>
  <c r="AA17" i="14" s="1"/>
  <c r="J17" i="14"/>
  <c r="I17" i="14"/>
  <c r="H17" i="14"/>
  <c r="E17" i="14"/>
  <c r="D17" i="14"/>
  <c r="C17" i="14"/>
  <c r="D8" i="14"/>
  <c r="D9" i="46" s="1"/>
  <c r="X18" i="8"/>
  <c r="X16" i="8"/>
  <c r="S18" i="8"/>
  <c r="S16" i="8"/>
  <c r="S15" i="8"/>
  <c r="X15" i="8" s="1"/>
  <c r="S17" i="8"/>
  <c r="X17" i="8" s="1"/>
  <c r="Y18" i="8"/>
  <c r="AA18" i="8" s="1"/>
  <c r="Y17" i="8"/>
  <c r="Y16" i="8"/>
  <c r="AA16" i="8" s="1"/>
  <c r="Y15" i="8"/>
  <c r="Y14" i="8"/>
  <c r="Y13" i="8"/>
  <c r="Y12" i="8"/>
  <c r="Y11" i="8"/>
  <c r="Y10" i="8"/>
  <c r="Y9" i="8"/>
  <c r="P10" i="8"/>
  <c r="S10" i="8" s="1"/>
  <c r="P11" i="8"/>
  <c r="S11" i="8" s="1"/>
  <c r="X11" i="8" s="1"/>
  <c r="P12" i="8"/>
  <c r="S12" i="8" s="1"/>
  <c r="P13" i="8"/>
  <c r="P14" i="8"/>
  <c r="P15" i="8"/>
  <c r="P16" i="8"/>
  <c r="P17" i="8"/>
  <c r="P18" i="8"/>
  <c r="J12" i="44"/>
  <c r="J21" i="41"/>
  <c r="AJ461" i="24"/>
  <c r="AJ461" i="36"/>
  <c r="AJ461" i="28"/>
  <c r="AJ461" i="29"/>
  <c r="AJ461" i="25"/>
  <c r="AJ461" i="19"/>
  <c r="AJ461" i="27"/>
  <c r="AJ461" i="18"/>
  <c r="AJ461" i="22"/>
  <c r="AK461" i="30"/>
  <c r="AJ461" i="26"/>
  <c r="AJ461" i="21"/>
  <c r="J12" i="41"/>
  <c r="AK461" i="31"/>
  <c r="AJ461" i="34"/>
  <c r="AJ461" i="33"/>
  <c r="AJ461" i="32"/>
  <c r="AJ461" i="35"/>
  <c r="U36"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10" i="17"/>
  <c r="U8" i="17"/>
  <c r="U9" i="17"/>
  <c r="R24" i="46" l="1"/>
  <c r="H24" i="46"/>
  <c r="J24" i="46" s="1"/>
  <c r="Z18" i="14"/>
  <c r="O8" i="14"/>
  <c r="V8" i="14" s="1"/>
  <c r="O18" i="14"/>
  <c r="S24" i="46"/>
  <c r="AA15" i="8"/>
  <c r="N39" i="46"/>
  <c r="S39" i="46" s="1"/>
  <c r="C9" i="46"/>
  <c r="AA17" i="8"/>
  <c r="U37" i="17"/>
  <c r="U29" i="8" l="1"/>
  <c r="U43" i="8" s="1"/>
  <c r="U57" i="8" s="1"/>
  <c r="U71" i="8" s="1"/>
  <c r="U30" i="8"/>
  <c r="U44" i="8" s="1"/>
  <c r="U58" i="8" s="1"/>
  <c r="U72" i="8" s="1"/>
  <c r="U31" i="8"/>
  <c r="U45" i="8" s="1"/>
  <c r="U59" i="8" s="1"/>
  <c r="U73" i="8" s="1"/>
  <c r="U32" i="8"/>
  <c r="U46" i="8" s="1"/>
  <c r="U60" i="8" s="1"/>
  <c r="U74" i="8" s="1"/>
  <c r="U28" i="8"/>
  <c r="U42" i="8" s="1"/>
  <c r="U56" i="8" s="1"/>
  <c r="U70" i="8" s="1"/>
  <c r="T29" i="8"/>
  <c r="T43" i="8" s="1"/>
  <c r="T57" i="8" s="1"/>
  <c r="T71" i="8" s="1"/>
  <c r="T30" i="8"/>
  <c r="T44" i="8" s="1"/>
  <c r="T58" i="8" s="1"/>
  <c r="T72" i="8" s="1"/>
  <c r="T31" i="8"/>
  <c r="T45" i="8" s="1"/>
  <c r="T59" i="8" s="1"/>
  <c r="T73" i="8" s="1"/>
  <c r="T32" i="8"/>
  <c r="T46" i="8" s="1"/>
  <c r="T60" i="8" s="1"/>
  <c r="T74" i="8" s="1"/>
  <c r="T28" i="8"/>
  <c r="T42" i="8" s="1"/>
  <c r="T56" i="8" s="1"/>
  <c r="T70" i="8" s="1"/>
  <c r="B2" i="17" l="1"/>
  <c r="Y74" i="8" l="1"/>
  <c r="Y73" i="8"/>
  <c r="Y72" i="8"/>
  <c r="Y71" i="8"/>
  <c r="Y70" i="8"/>
  <c r="Y60" i="8"/>
  <c r="Y59" i="8"/>
  <c r="Y58" i="8"/>
  <c r="Y57" i="8"/>
  <c r="Y56" i="8"/>
  <c r="Y46" i="8"/>
  <c r="Y45" i="8"/>
  <c r="Y44" i="8"/>
  <c r="Y43" i="8"/>
  <c r="Y42" i="8"/>
  <c r="Y32" i="8"/>
  <c r="Y31" i="8"/>
  <c r="Y30" i="8"/>
  <c r="Y29" i="8"/>
  <c r="Y28" i="8"/>
  <c r="AB475" i="31" l="1"/>
  <c r="AB432" i="31"/>
  <c r="AB389" i="31"/>
  <c r="AB346" i="31"/>
  <c r="AB303" i="31"/>
  <c r="AB260" i="31"/>
  <c r="AB217" i="31"/>
  <c r="AB174" i="31"/>
  <c r="AB131" i="31"/>
  <c r="AB88" i="31"/>
  <c r="AB45" i="31"/>
  <c r="AB2" i="31"/>
  <c r="AB475" i="30"/>
  <c r="AB432" i="30"/>
  <c r="AB389" i="30"/>
  <c r="AB346" i="30"/>
  <c r="AB303" i="30"/>
  <c r="AB260" i="30"/>
  <c r="AB217" i="30"/>
  <c r="AB174" i="30"/>
  <c r="AB131" i="30"/>
  <c r="AB88" i="30"/>
  <c r="AB45" i="30"/>
  <c r="AB2" i="30"/>
  <c r="AB486" i="12"/>
  <c r="AB442" i="12"/>
  <c r="AB398" i="12"/>
  <c r="AB354" i="12"/>
  <c r="AB310" i="12"/>
  <c r="AB266" i="12"/>
  <c r="AB222" i="12"/>
  <c r="AB178" i="12"/>
  <c r="AB134" i="12"/>
  <c r="AB90" i="12"/>
  <c r="AB46" i="12"/>
  <c r="AB2" i="12"/>
  <c r="AB486" i="11"/>
  <c r="AB442" i="11"/>
  <c r="AB398" i="11"/>
  <c r="AB354" i="11"/>
  <c r="AB310" i="11"/>
  <c r="AB266" i="11"/>
  <c r="AB222" i="11"/>
  <c r="AB178" i="11"/>
  <c r="AB134" i="11"/>
  <c r="AB90" i="11"/>
  <c r="AB46" i="11"/>
  <c r="AB2" i="11"/>
  <c r="AB486" i="40"/>
  <c r="AB442" i="40"/>
  <c r="AB398" i="40"/>
  <c r="AB354" i="40"/>
  <c r="AB310" i="40"/>
  <c r="AB266" i="40"/>
  <c r="AB222" i="40"/>
  <c r="AB178" i="40"/>
  <c r="AB134" i="40"/>
  <c r="AB90" i="40"/>
  <c r="AB46" i="40"/>
  <c r="AB2" i="40"/>
  <c r="L4" i="7"/>
  <c r="B16" i="7" s="1"/>
  <c r="AJ509" i="36"/>
  <c r="AJ508" i="36"/>
  <c r="AJ507" i="36"/>
  <c r="M46" i="44" s="1"/>
  <c r="AJ506" i="36"/>
  <c r="M47" i="44" s="1"/>
  <c r="AJ505" i="36"/>
  <c r="M44" i="44" s="1"/>
  <c r="AI504" i="36"/>
  <c r="AH504" i="36"/>
  <c r="AG504" i="36"/>
  <c r="AF504" i="36"/>
  <c r="AE504" i="36"/>
  <c r="AD504" i="36"/>
  <c r="AC504" i="36"/>
  <c r="AB504" i="36"/>
  <c r="AA504" i="36"/>
  <c r="Z504" i="36"/>
  <c r="Y504" i="36"/>
  <c r="X504" i="36"/>
  <c r="W504" i="36"/>
  <c r="V504" i="36"/>
  <c r="U504" i="36"/>
  <c r="T504" i="36"/>
  <c r="S504" i="36"/>
  <c r="R504" i="36"/>
  <c r="Q504" i="36"/>
  <c r="P504" i="36"/>
  <c r="O504" i="36"/>
  <c r="N504" i="36"/>
  <c r="M504" i="36"/>
  <c r="L504" i="36"/>
  <c r="K504" i="36"/>
  <c r="J504" i="36"/>
  <c r="I504" i="36"/>
  <c r="H504" i="36"/>
  <c r="G504" i="36"/>
  <c r="F504" i="36"/>
  <c r="E504" i="36"/>
  <c r="AJ503" i="36"/>
  <c r="C503" i="36"/>
  <c r="AJ502" i="36"/>
  <c r="C502" i="36"/>
  <c r="AJ501" i="36"/>
  <c r="C501" i="36"/>
  <c r="AJ500" i="36"/>
  <c r="C500" i="36"/>
  <c r="AJ499" i="36"/>
  <c r="C499" i="36"/>
  <c r="AJ498" i="36"/>
  <c r="C498" i="36"/>
  <c r="AJ497" i="36"/>
  <c r="C497" i="36"/>
  <c r="AJ496" i="36"/>
  <c r="C496" i="36"/>
  <c r="AJ495" i="36"/>
  <c r="C495" i="36"/>
  <c r="AJ494" i="36"/>
  <c r="C494" i="36"/>
  <c r="AJ493" i="36"/>
  <c r="C493" i="36"/>
  <c r="AJ492" i="36"/>
  <c r="C492" i="36"/>
  <c r="A481" i="36"/>
  <c r="AA475" i="36"/>
  <c r="AJ466" i="36"/>
  <c r="AJ465" i="36"/>
  <c r="AJ464" i="36"/>
  <c r="L46" i="44" s="1"/>
  <c r="AJ463" i="36"/>
  <c r="L47" i="44" s="1"/>
  <c r="AJ462" i="36"/>
  <c r="L44" i="44" s="1"/>
  <c r="AI461" i="36"/>
  <c r="AH461" i="36"/>
  <c r="AG461" i="36"/>
  <c r="AF461" i="36"/>
  <c r="AE461" i="36"/>
  <c r="AD461" i="36"/>
  <c r="AC461" i="36"/>
  <c r="AB461" i="36"/>
  <c r="AA461" i="36"/>
  <c r="Z461" i="36"/>
  <c r="Y461" i="36"/>
  <c r="X461" i="36"/>
  <c r="W461" i="36"/>
  <c r="V461" i="36"/>
  <c r="U461" i="36"/>
  <c r="T461" i="36"/>
  <c r="S461" i="36"/>
  <c r="R461" i="36"/>
  <c r="Q461" i="36"/>
  <c r="P461" i="36"/>
  <c r="O461" i="36"/>
  <c r="N461" i="36"/>
  <c r="M461" i="36"/>
  <c r="L461" i="36"/>
  <c r="K461" i="36"/>
  <c r="J461" i="36"/>
  <c r="I461" i="36"/>
  <c r="H461" i="36"/>
  <c r="G461" i="36"/>
  <c r="F461" i="36"/>
  <c r="E461" i="36"/>
  <c r="AJ460" i="36"/>
  <c r="C460" i="36"/>
  <c r="AJ459" i="36"/>
  <c r="C459" i="36"/>
  <c r="AJ458" i="36"/>
  <c r="C458" i="36"/>
  <c r="AJ457" i="36"/>
  <c r="C457" i="36"/>
  <c r="AJ456" i="36"/>
  <c r="C456" i="36"/>
  <c r="AJ455" i="36"/>
  <c r="C455" i="36"/>
  <c r="AJ454" i="36"/>
  <c r="C454" i="36"/>
  <c r="AJ453" i="36"/>
  <c r="C453" i="36"/>
  <c r="AJ452" i="36"/>
  <c r="C452" i="36"/>
  <c r="AJ451" i="36"/>
  <c r="C451" i="36"/>
  <c r="AJ450" i="36"/>
  <c r="C450" i="36"/>
  <c r="AJ449" i="36"/>
  <c r="C449" i="36"/>
  <c r="A438" i="36"/>
  <c r="AA432" i="36"/>
  <c r="AJ423" i="36"/>
  <c r="AJ422" i="36"/>
  <c r="AJ421" i="36"/>
  <c r="K46" i="44" s="1"/>
  <c r="AJ420" i="36"/>
  <c r="K47" i="44" s="1"/>
  <c r="AJ419" i="36"/>
  <c r="K44" i="44" s="1"/>
  <c r="AI418" i="36"/>
  <c r="AH418" i="36"/>
  <c r="AG418" i="36"/>
  <c r="AF418" i="36"/>
  <c r="AE418" i="36"/>
  <c r="AD418" i="36"/>
  <c r="AC418" i="36"/>
  <c r="AB418" i="36"/>
  <c r="AA418" i="36"/>
  <c r="Z418" i="36"/>
  <c r="Y418" i="36"/>
  <c r="X418" i="36"/>
  <c r="W418" i="36"/>
  <c r="V418" i="36"/>
  <c r="U418" i="36"/>
  <c r="T418" i="36"/>
  <c r="S418" i="36"/>
  <c r="R418" i="36"/>
  <c r="Q418" i="36"/>
  <c r="P418" i="36"/>
  <c r="O418" i="36"/>
  <c r="N418" i="36"/>
  <c r="M418" i="36"/>
  <c r="L418" i="36"/>
  <c r="K418" i="36"/>
  <c r="J418" i="36"/>
  <c r="I418" i="36"/>
  <c r="H418" i="36"/>
  <c r="G418" i="36"/>
  <c r="F418" i="36"/>
  <c r="E418" i="36"/>
  <c r="AJ417" i="36"/>
  <c r="C417" i="36"/>
  <c r="AJ416" i="36"/>
  <c r="C416" i="36"/>
  <c r="AJ415" i="36"/>
  <c r="C415" i="36"/>
  <c r="AJ414" i="36"/>
  <c r="C414" i="36"/>
  <c r="AJ413" i="36"/>
  <c r="C413" i="36"/>
  <c r="AJ412" i="36"/>
  <c r="C412" i="36"/>
  <c r="AJ411" i="36"/>
  <c r="C411" i="36"/>
  <c r="AJ410" i="36"/>
  <c r="C410" i="36"/>
  <c r="AJ409" i="36"/>
  <c r="C409" i="36"/>
  <c r="AJ408" i="36"/>
  <c r="C408" i="36"/>
  <c r="AJ407" i="36"/>
  <c r="C407" i="36"/>
  <c r="AJ406" i="36"/>
  <c r="C406" i="36"/>
  <c r="A395" i="36"/>
  <c r="AA389" i="36"/>
  <c r="AJ380" i="36"/>
  <c r="AJ379" i="36"/>
  <c r="AJ378" i="36"/>
  <c r="J46" i="44" s="1"/>
  <c r="AJ377" i="36"/>
  <c r="J47" i="44" s="1"/>
  <c r="AJ376" i="36"/>
  <c r="J44" i="44" s="1"/>
  <c r="AI375" i="36"/>
  <c r="AH375" i="36"/>
  <c r="AG375" i="36"/>
  <c r="AF375" i="36"/>
  <c r="AE375" i="36"/>
  <c r="AD375" i="36"/>
  <c r="AC375" i="36"/>
  <c r="AB375" i="36"/>
  <c r="AA375" i="36"/>
  <c r="Z375" i="36"/>
  <c r="Y375" i="36"/>
  <c r="X375" i="36"/>
  <c r="W375" i="36"/>
  <c r="V375" i="36"/>
  <c r="U375" i="36"/>
  <c r="T375" i="36"/>
  <c r="S375" i="36"/>
  <c r="R375" i="36"/>
  <c r="Q375" i="36"/>
  <c r="P375" i="36"/>
  <c r="O375" i="36"/>
  <c r="N375" i="36"/>
  <c r="M375" i="36"/>
  <c r="L375" i="36"/>
  <c r="K375" i="36"/>
  <c r="J375" i="36"/>
  <c r="I375" i="36"/>
  <c r="H375" i="36"/>
  <c r="G375" i="36"/>
  <c r="F375" i="36"/>
  <c r="E375" i="36"/>
  <c r="AJ374" i="36"/>
  <c r="C374" i="36"/>
  <c r="AJ373" i="36"/>
  <c r="C373" i="36"/>
  <c r="AJ372" i="36"/>
  <c r="C372" i="36"/>
  <c r="AJ371" i="36"/>
  <c r="C371" i="36"/>
  <c r="AJ370" i="36"/>
  <c r="C370" i="36"/>
  <c r="AJ369" i="36"/>
  <c r="C369" i="36"/>
  <c r="AJ368" i="36"/>
  <c r="C368" i="36"/>
  <c r="AJ367" i="36"/>
  <c r="C367" i="36"/>
  <c r="AJ366" i="36"/>
  <c r="C366" i="36"/>
  <c r="AJ365" i="36"/>
  <c r="C365" i="36"/>
  <c r="AJ364" i="36"/>
  <c r="C364" i="36"/>
  <c r="AJ363" i="36"/>
  <c r="C363" i="36"/>
  <c r="A352" i="36"/>
  <c r="AA346" i="36"/>
  <c r="AJ337" i="36"/>
  <c r="AJ336" i="36"/>
  <c r="AJ335" i="36"/>
  <c r="I46" i="44" s="1"/>
  <c r="AJ334" i="36"/>
  <c r="I47" i="44" s="1"/>
  <c r="AJ333" i="36"/>
  <c r="I44" i="44" s="1"/>
  <c r="AI332" i="36"/>
  <c r="AH332" i="36"/>
  <c r="AG332" i="36"/>
  <c r="AF332" i="36"/>
  <c r="AE332" i="36"/>
  <c r="AD332" i="36"/>
  <c r="AC332" i="36"/>
  <c r="AB332" i="36"/>
  <c r="AA332" i="36"/>
  <c r="Z332" i="36"/>
  <c r="Y332" i="36"/>
  <c r="X332" i="36"/>
  <c r="W332" i="36"/>
  <c r="V332" i="36"/>
  <c r="U332" i="36"/>
  <c r="T332" i="36"/>
  <c r="S332" i="36"/>
  <c r="R332" i="36"/>
  <c r="Q332" i="36"/>
  <c r="P332" i="36"/>
  <c r="O332" i="36"/>
  <c r="N332" i="36"/>
  <c r="M332" i="36"/>
  <c r="L332" i="36"/>
  <c r="K332" i="36"/>
  <c r="J332" i="36"/>
  <c r="I332" i="36"/>
  <c r="H332" i="36"/>
  <c r="G332" i="36"/>
  <c r="F332" i="36"/>
  <c r="E332" i="36"/>
  <c r="AJ331" i="36"/>
  <c r="C331" i="36"/>
  <c r="AJ330" i="36"/>
  <c r="C330" i="36"/>
  <c r="AJ329" i="36"/>
  <c r="C329" i="36"/>
  <c r="AJ328" i="36"/>
  <c r="C328" i="36"/>
  <c r="AJ327" i="36"/>
  <c r="C327" i="36"/>
  <c r="AJ326" i="36"/>
  <c r="C326" i="36"/>
  <c r="AJ325" i="36"/>
  <c r="C325" i="36"/>
  <c r="AJ324" i="36"/>
  <c r="C324" i="36"/>
  <c r="AJ323" i="36"/>
  <c r="C323" i="36"/>
  <c r="AJ322" i="36"/>
  <c r="C322" i="36"/>
  <c r="AJ321" i="36"/>
  <c r="C321" i="36"/>
  <c r="AJ320" i="36"/>
  <c r="C320" i="36"/>
  <c r="A309" i="36"/>
  <c r="AA303" i="36"/>
  <c r="AJ294" i="36"/>
  <c r="AJ293" i="36"/>
  <c r="AJ292" i="36"/>
  <c r="H46" i="44" s="1"/>
  <c r="AJ291" i="36"/>
  <c r="H47" i="44" s="1"/>
  <c r="AJ290" i="36"/>
  <c r="H44" i="44" s="1"/>
  <c r="AI289" i="36"/>
  <c r="AH289" i="36"/>
  <c r="AG289" i="36"/>
  <c r="AF289" i="36"/>
  <c r="AE289" i="36"/>
  <c r="AD289" i="36"/>
  <c r="AC289" i="36"/>
  <c r="AB289" i="36"/>
  <c r="AA289" i="36"/>
  <c r="Z289" i="36"/>
  <c r="Y289" i="36"/>
  <c r="X289" i="36"/>
  <c r="W289" i="36"/>
  <c r="V289" i="36"/>
  <c r="U289" i="36"/>
  <c r="T289" i="36"/>
  <c r="S289" i="36"/>
  <c r="R289" i="36"/>
  <c r="Q289" i="36"/>
  <c r="P289" i="36"/>
  <c r="O289" i="36"/>
  <c r="N289" i="36"/>
  <c r="M289" i="36"/>
  <c r="L289" i="36"/>
  <c r="K289" i="36"/>
  <c r="J289" i="36"/>
  <c r="I289" i="36"/>
  <c r="H289" i="36"/>
  <c r="G289" i="36"/>
  <c r="F289" i="36"/>
  <c r="E289" i="36"/>
  <c r="AJ288" i="36"/>
  <c r="C288" i="36"/>
  <c r="AJ287" i="36"/>
  <c r="C287" i="36"/>
  <c r="AJ286" i="36"/>
  <c r="C286" i="36"/>
  <c r="AJ285" i="36"/>
  <c r="C285" i="36"/>
  <c r="AJ284" i="36"/>
  <c r="C284" i="36"/>
  <c r="AJ283" i="36"/>
  <c r="C283" i="36"/>
  <c r="AJ282" i="36"/>
  <c r="C282" i="36"/>
  <c r="AJ281" i="36"/>
  <c r="C281" i="36"/>
  <c r="AJ280" i="36"/>
  <c r="C280" i="36"/>
  <c r="AJ279" i="36"/>
  <c r="C279" i="36"/>
  <c r="AJ278" i="36"/>
  <c r="C278" i="36"/>
  <c r="AJ277" i="36"/>
  <c r="AJ289" i="36" s="1"/>
  <c r="C277" i="36"/>
  <c r="A266" i="36"/>
  <c r="AA260" i="36"/>
  <c r="AJ251" i="36"/>
  <c r="AJ250" i="36"/>
  <c r="AJ249" i="36"/>
  <c r="G46" i="44" s="1"/>
  <c r="AJ248" i="36"/>
  <c r="G47" i="44" s="1"/>
  <c r="AJ247" i="36"/>
  <c r="G44" i="44" s="1"/>
  <c r="AI246" i="36"/>
  <c r="AH246" i="36"/>
  <c r="AG246" i="36"/>
  <c r="AF246" i="36"/>
  <c r="AE246" i="36"/>
  <c r="AD246" i="36"/>
  <c r="AC246" i="36"/>
  <c r="AB246" i="36"/>
  <c r="AA246" i="36"/>
  <c r="Z246" i="36"/>
  <c r="Y246" i="36"/>
  <c r="X246" i="36"/>
  <c r="W246" i="36"/>
  <c r="V246" i="36"/>
  <c r="U246" i="36"/>
  <c r="T246" i="36"/>
  <c r="S246" i="36"/>
  <c r="R246" i="36"/>
  <c r="Q246" i="36"/>
  <c r="P246" i="36"/>
  <c r="O246" i="36"/>
  <c r="N246" i="36"/>
  <c r="M246" i="36"/>
  <c r="L246" i="36"/>
  <c r="K246" i="36"/>
  <c r="J246" i="36"/>
  <c r="I246" i="36"/>
  <c r="H246" i="36"/>
  <c r="G246" i="36"/>
  <c r="F246" i="36"/>
  <c r="E246" i="36"/>
  <c r="AJ245" i="36"/>
  <c r="C245" i="36"/>
  <c r="AJ244" i="36"/>
  <c r="C244" i="36"/>
  <c r="AJ243" i="36"/>
  <c r="C243" i="36"/>
  <c r="AJ242" i="36"/>
  <c r="C242" i="36"/>
  <c r="AJ241" i="36"/>
  <c r="C241" i="36"/>
  <c r="AJ240" i="36"/>
  <c r="C240" i="36"/>
  <c r="AJ239" i="36"/>
  <c r="C239" i="36"/>
  <c r="AJ238" i="36"/>
  <c r="C238" i="36"/>
  <c r="AJ237" i="36"/>
  <c r="C237" i="36"/>
  <c r="AJ236" i="36"/>
  <c r="C236" i="36"/>
  <c r="AJ235" i="36"/>
  <c r="C235" i="36"/>
  <c r="AJ234" i="36"/>
  <c r="C234" i="36"/>
  <c r="A223" i="36"/>
  <c r="AA217" i="36"/>
  <c r="AJ208" i="36"/>
  <c r="AJ207" i="36"/>
  <c r="AJ206" i="36"/>
  <c r="F46" i="44" s="1"/>
  <c r="AJ205" i="36"/>
  <c r="F47" i="44" s="1"/>
  <c r="AJ204" i="36"/>
  <c r="F44" i="44" s="1"/>
  <c r="AI203" i="36"/>
  <c r="AH203" i="36"/>
  <c r="AG203" i="36"/>
  <c r="AF203" i="36"/>
  <c r="AE203" i="36"/>
  <c r="AD203" i="36"/>
  <c r="AC203" i="36"/>
  <c r="AB203" i="36"/>
  <c r="AA203" i="36"/>
  <c r="Z203" i="36"/>
  <c r="Y203" i="36"/>
  <c r="X203" i="36"/>
  <c r="W203" i="36"/>
  <c r="V203" i="36"/>
  <c r="U203" i="36"/>
  <c r="T203" i="36"/>
  <c r="S203" i="36"/>
  <c r="R203" i="36"/>
  <c r="Q203" i="36"/>
  <c r="P203" i="36"/>
  <c r="O203" i="36"/>
  <c r="N203" i="36"/>
  <c r="M203" i="36"/>
  <c r="L203" i="36"/>
  <c r="K203" i="36"/>
  <c r="J203" i="36"/>
  <c r="I203" i="36"/>
  <c r="H203" i="36"/>
  <c r="G203" i="36"/>
  <c r="F203" i="36"/>
  <c r="E203" i="36"/>
  <c r="AJ202" i="36"/>
  <c r="C202" i="36"/>
  <c r="AJ201" i="36"/>
  <c r="C201" i="36"/>
  <c r="AJ200" i="36"/>
  <c r="C200" i="36"/>
  <c r="AJ199" i="36"/>
  <c r="C199" i="36"/>
  <c r="AJ198" i="36"/>
  <c r="C198" i="36"/>
  <c r="AJ197" i="36"/>
  <c r="C197" i="36"/>
  <c r="AJ196" i="36"/>
  <c r="C196" i="36"/>
  <c r="AJ195" i="36"/>
  <c r="C195" i="36"/>
  <c r="AJ194" i="36"/>
  <c r="C194" i="36"/>
  <c r="AJ193" i="36"/>
  <c r="C193" i="36"/>
  <c r="AJ192" i="36"/>
  <c r="C192" i="36"/>
  <c r="AJ191" i="36"/>
  <c r="C191" i="36"/>
  <c r="A180" i="36"/>
  <c r="AA174" i="36"/>
  <c r="AJ165" i="36"/>
  <c r="AJ164" i="36"/>
  <c r="AJ163" i="36"/>
  <c r="E46" i="44" s="1"/>
  <c r="AJ162" i="36"/>
  <c r="E47" i="44" s="1"/>
  <c r="AJ161" i="36"/>
  <c r="E44" i="44" s="1"/>
  <c r="AI160" i="36"/>
  <c r="AH160" i="36"/>
  <c r="AG160" i="36"/>
  <c r="AF160" i="36"/>
  <c r="AE160" i="36"/>
  <c r="AD160" i="36"/>
  <c r="AC160" i="36"/>
  <c r="AB160" i="36"/>
  <c r="AA160" i="36"/>
  <c r="Z160" i="36"/>
  <c r="Y160" i="36"/>
  <c r="X160" i="36"/>
  <c r="W160" i="36"/>
  <c r="V160" i="36"/>
  <c r="U160" i="36"/>
  <c r="T160" i="36"/>
  <c r="S160" i="36"/>
  <c r="R160" i="36"/>
  <c r="Q160" i="36"/>
  <c r="P160" i="36"/>
  <c r="O160" i="36"/>
  <c r="N160" i="36"/>
  <c r="M160" i="36"/>
  <c r="L160" i="36"/>
  <c r="K160" i="36"/>
  <c r="J160" i="36"/>
  <c r="I160" i="36"/>
  <c r="H160" i="36"/>
  <c r="G160" i="36"/>
  <c r="F160" i="36"/>
  <c r="E160" i="36"/>
  <c r="AJ159" i="36"/>
  <c r="C159" i="36"/>
  <c r="AJ158" i="36"/>
  <c r="C158" i="36"/>
  <c r="AJ157" i="36"/>
  <c r="C157" i="36"/>
  <c r="AJ156" i="36"/>
  <c r="C156" i="36"/>
  <c r="AJ155" i="36"/>
  <c r="C155" i="36"/>
  <c r="AJ154" i="36"/>
  <c r="C154" i="36"/>
  <c r="AJ153" i="36"/>
  <c r="C153" i="36"/>
  <c r="AJ152" i="36"/>
  <c r="C152" i="36"/>
  <c r="AJ151" i="36"/>
  <c r="C151" i="36"/>
  <c r="AJ150" i="36"/>
  <c r="C150" i="36"/>
  <c r="AJ149" i="36"/>
  <c r="C149" i="36"/>
  <c r="AJ148" i="36"/>
  <c r="AJ160" i="36" s="1"/>
  <c r="C148" i="36"/>
  <c r="A137" i="36"/>
  <c r="AA131" i="36"/>
  <c r="AJ122" i="36"/>
  <c r="AJ121" i="36"/>
  <c r="AJ120" i="36"/>
  <c r="D46" i="44" s="1"/>
  <c r="AJ119" i="36"/>
  <c r="D47" i="44" s="1"/>
  <c r="AJ118" i="36"/>
  <c r="D44" i="44" s="1"/>
  <c r="AI117" i="36"/>
  <c r="AH117" i="36"/>
  <c r="AG117" i="36"/>
  <c r="AF117" i="36"/>
  <c r="AE117" i="36"/>
  <c r="AD117" i="36"/>
  <c r="AC117" i="36"/>
  <c r="AB117" i="36"/>
  <c r="AA117" i="36"/>
  <c r="Z117" i="36"/>
  <c r="Y117" i="36"/>
  <c r="X117" i="36"/>
  <c r="W117" i="36"/>
  <c r="V117" i="36"/>
  <c r="U117" i="36"/>
  <c r="T117" i="36"/>
  <c r="S117" i="36"/>
  <c r="R117" i="36"/>
  <c r="Q117" i="36"/>
  <c r="P117" i="36"/>
  <c r="O117" i="36"/>
  <c r="N117" i="36"/>
  <c r="M117" i="36"/>
  <c r="L117" i="36"/>
  <c r="K117" i="36"/>
  <c r="J117" i="36"/>
  <c r="I117" i="36"/>
  <c r="H117" i="36"/>
  <c r="G117" i="36"/>
  <c r="F117" i="36"/>
  <c r="E117" i="36"/>
  <c r="AJ116" i="36"/>
  <c r="C116" i="36"/>
  <c r="AJ115" i="36"/>
  <c r="C115" i="36"/>
  <c r="AJ114" i="36"/>
  <c r="C114" i="36"/>
  <c r="AJ113" i="36"/>
  <c r="C113" i="36"/>
  <c r="AJ112" i="36"/>
  <c r="C112" i="36"/>
  <c r="AJ111" i="36"/>
  <c r="C111" i="36"/>
  <c r="AJ110" i="36"/>
  <c r="C110" i="36"/>
  <c r="AJ109" i="36"/>
  <c r="C109" i="36"/>
  <c r="AJ108" i="36"/>
  <c r="C108" i="36"/>
  <c r="AJ107" i="36"/>
  <c r="C107" i="36"/>
  <c r="AJ106" i="36"/>
  <c r="C106" i="36"/>
  <c r="AJ105" i="36"/>
  <c r="C105" i="36"/>
  <c r="A94" i="36"/>
  <c r="AA88" i="36"/>
  <c r="AJ79" i="36"/>
  <c r="AJ78" i="36"/>
  <c r="AJ77" i="36"/>
  <c r="C46" i="44" s="1"/>
  <c r="AJ76" i="36"/>
  <c r="C47" i="44" s="1"/>
  <c r="AJ75" i="36"/>
  <c r="C44" i="44" s="1"/>
  <c r="AI74" i="36"/>
  <c r="AH74" i="36"/>
  <c r="AG74" i="36"/>
  <c r="AF74" i="36"/>
  <c r="AE74" i="36"/>
  <c r="AD74" i="36"/>
  <c r="AC74" i="36"/>
  <c r="AB74" i="36"/>
  <c r="AA74" i="36"/>
  <c r="Z74" i="36"/>
  <c r="Y74" i="36"/>
  <c r="X74" i="36"/>
  <c r="W74" i="36"/>
  <c r="V74" i="36"/>
  <c r="U74" i="36"/>
  <c r="T74" i="36"/>
  <c r="S74" i="36"/>
  <c r="R74" i="36"/>
  <c r="Q74" i="36"/>
  <c r="P74" i="36"/>
  <c r="O74" i="36"/>
  <c r="N74" i="36"/>
  <c r="M74" i="36"/>
  <c r="L74" i="36"/>
  <c r="K74" i="36"/>
  <c r="J74" i="36"/>
  <c r="I74" i="36"/>
  <c r="H74" i="36"/>
  <c r="G74" i="36"/>
  <c r="F74" i="36"/>
  <c r="E74" i="36"/>
  <c r="AJ73" i="36"/>
  <c r="C73" i="36"/>
  <c r="AJ72" i="36"/>
  <c r="C72" i="36"/>
  <c r="AJ71" i="36"/>
  <c r="C71" i="36"/>
  <c r="AJ70" i="36"/>
  <c r="C70" i="36"/>
  <c r="AJ69" i="36"/>
  <c r="C69" i="36"/>
  <c r="AJ68" i="36"/>
  <c r="C68" i="36"/>
  <c r="AJ67" i="36"/>
  <c r="C67" i="36"/>
  <c r="AJ66" i="36"/>
  <c r="C66" i="36"/>
  <c r="AJ65" i="36"/>
  <c r="C65" i="36"/>
  <c r="AJ64" i="36"/>
  <c r="C64" i="36"/>
  <c r="AJ63" i="36"/>
  <c r="C63" i="36"/>
  <c r="AJ62" i="36"/>
  <c r="C62" i="36"/>
  <c r="A51" i="36"/>
  <c r="AA45" i="36"/>
  <c r="AJ36" i="36"/>
  <c r="AJ35" i="36"/>
  <c r="AJ34" i="36"/>
  <c r="B46" i="44" s="1"/>
  <c r="AJ33" i="36"/>
  <c r="B47" i="44" s="1"/>
  <c r="AJ32" i="36"/>
  <c r="B44" i="44" s="1"/>
  <c r="AI31" i="36"/>
  <c r="AH31" i="36"/>
  <c r="AG31" i="36"/>
  <c r="AF31" i="36"/>
  <c r="AE31" i="36"/>
  <c r="AD31" i="36"/>
  <c r="AC31" i="36"/>
  <c r="AB31" i="36"/>
  <c r="AA31" i="36"/>
  <c r="Z31" i="36"/>
  <c r="Y31" i="36"/>
  <c r="X31" i="36"/>
  <c r="W31" i="36"/>
  <c r="V31" i="36"/>
  <c r="U31" i="36"/>
  <c r="T31" i="36"/>
  <c r="S31" i="36"/>
  <c r="R31" i="36"/>
  <c r="Q31" i="36"/>
  <c r="P31" i="36"/>
  <c r="O31" i="36"/>
  <c r="N31" i="36"/>
  <c r="M31" i="36"/>
  <c r="L31" i="36"/>
  <c r="K31" i="36"/>
  <c r="J31" i="36"/>
  <c r="I31" i="36"/>
  <c r="H31" i="36"/>
  <c r="G31" i="36"/>
  <c r="F31" i="36"/>
  <c r="E31" i="36"/>
  <c r="AJ30" i="36"/>
  <c r="C30" i="36"/>
  <c r="AJ29" i="36"/>
  <c r="C29" i="36"/>
  <c r="AJ28" i="36"/>
  <c r="C28" i="36"/>
  <c r="AJ27" i="36"/>
  <c r="C27" i="36"/>
  <c r="AJ26" i="36"/>
  <c r="C26" i="36"/>
  <c r="AJ25" i="36"/>
  <c r="C25" i="36"/>
  <c r="AJ24" i="36"/>
  <c r="C24" i="36"/>
  <c r="AJ23" i="36"/>
  <c r="C23" i="36"/>
  <c r="AJ22" i="36"/>
  <c r="C22" i="36"/>
  <c r="AJ21" i="36"/>
  <c r="C21" i="36"/>
  <c r="AJ20" i="36"/>
  <c r="C20" i="36"/>
  <c r="AJ19" i="36"/>
  <c r="AJ31" i="36" s="1"/>
  <c r="C19" i="36"/>
  <c r="A8" i="36"/>
  <c r="AA2" i="36"/>
  <c r="AJ509" i="35"/>
  <c r="AJ508" i="35"/>
  <c r="AJ507" i="35"/>
  <c r="M37" i="44" s="1"/>
  <c r="AJ506" i="35"/>
  <c r="M38" i="44" s="1"/>
  <c r="AJ505" i="35"/>
  <c r="M35" i="44" s="1"/>
  <c r="AI504" i="35"/>
  <c r="AH504" i="35"/>
  <c r="AG504" i="35"/>
  <c r="AF504" i="35"/>
  <c r="AE504" i="35"/>
  <c r="AD504" i="35"/>
  <c r="AC504" i="35"/>
  <c r="AB504" i="35"/>
  <c r="AA504" i="35"/>
  <c r="Z504" i="35"/>
  <c r="Y504" i="35"/>
  <c r="X504" i="35"/>
  <c r="W504" i="35"/>
  <c r="V504" i="35"/>
  <c r="U504" i="35"/>
  <c r="T504" i="35"/>
  <c r="S504" i="35"/>
  <c r="R504" i="35"/>
  <c r="Q504" i="35"/>
  <c r="P504" i="35"/>
  <c r="O504" i="35"/>
  <c r="N504" i="35"/>
  <c r="M504" i="35"/>
  <c r="L504" i="35"/>
  <c r="K504" i="35"/>
  <c r="J504" i="35"/>
  <c r="I504" i="35"/>
  <c r="H504" i="35"/>
  <c r="G504" i="35"/>
  <c r="F504" i="35"/>
  <c r="E504" i="35"/>
  <c r="AJ503" i="35"/>
  <c r="C503" i="35"/>
  <c r="AJ502" i="35"/>
  <c r="C502" i="35"/>
  <c r="AJ501" i="35"/>
  <c r="C501" i="35"/>
  <c r="AJ500" i="35"/>
  <c r="C500" i="35"/>
  <c r="AJ499" i="35"/>
  <c r="C499" i="35"/>
  <c r="AJ498" i="35"/>
  <c r="C498" i="35"/>
  <c r="AJ497" i="35"/>
  <c r="C497" i="35"/>
  <c r="AJ496" i="35"/>
  <c r="C496" i="35"/>
  <c r="AJ495" i="35"/>
  <c r="C495" i="35"/>
  <c r="AJ494" i="35"/>
  <c r="C494" i="35"/>
  <c r="AJ493" i="35"/>
  <c r="C493" i="35"/>
  <c r="AJ492" i="35"/>
  <c r="C492" i="35"/>
  <c r="A481" i="35"/>
  <c r="AA475" i="35"/>
  <c r="AJ466" i="35"/>
  <c r="AJ465" i="35"/>
  <c r="AJ464" i="35"/>
  <c r="L37" i="44" s="1"/>
  <c r="AJ463" i="35"/>
  <c r="L38" i="44" s="1"/>
  <c r="AJ462" i="35"/>
  <c r="L35" i="44" s="1"/>
  <c r="AI461" i="35"/>
  <c r="AH461" i="35"/>
  <c r="AG461" i="35"/>
  <c r="AF461" i="35"/>
  <c r="AE461" i="35"/>
  <c r="AD461" i="35"/>
  <c r="AC461" i="35"/>
  <c r="AB461" i="35"/>
  <c r="AA461" i="35"/>
  <c r="Z461" i="35"/>
  <c r="Y461" i="35"/>
  <c r="X461" i="35"/>
  <c r="W461" i="35"/>
  <c r="V461" i="35"/>
  <c r="U461" i="35"/>
  <c r="T461" i="35"/>
  <c r="S461" i="35"/>
  <c r="R461" i="35"/>
  <c r="Q461" i="35"/>
  <c r="P461" i="35"/>
  <c r="O461" i="35"/>
  <c r="N461" i="35"/>
  <c r="M461" i="35"/>
  <c r="L461" i="35"/>
  <c r="K461" i="35"/>
  <c r="J461" i="35"/>
  <c r="I461" i="35"/>
  <c r="H461" i="35"/>
  <c r="G461" i="35"/>
  <c r="F461" i="35"/>
  <c r="E461" i="35"/>
  <c r="AJ460" i="35"/>
  <c r="C460" i="35"/>
  <c r="AJ459" i="35"/>
  <c r="C459" i="35"/>
  <c r="AJ458" i="35"/>
  <c r="C458" i="35"/>
  <c r="AJ457" i="35"/>
  <c r="C457" i="35"/>
  <c r="AJ456" i="35"/>
  <c r="C456" i="35"/>
  <c r="AJ455" i="35"/>
  <c r="C455" i="35"/>
  <c r="AJ454" i="35"/>
  <c r="C454" i="35"/>
  <c r="AJ453" i="35"/>
  <c r="C453" i="35"/>
  <c r="AJ452" i="35"/>
  <c r="C452" i="35"/>
  <c r="AJ451" i="35"/>
  <c r="C451" i="35"/>
  <c r="AJ450" i="35"/>
  <c r="C450" i="35"/>
  <c r="AJ449" i="35"/>
  <c r="C449" i="35"/>
  <c r="A438" i="35"/>
  <c r="AA432" i="35"/>
  <c r="AJ423" i="35"/>
  <c r="AJ422" i="35"/>
  <c r="AJ421" i="35"/>
  <c r="K37" i="44" s="1"/>
  <c r="AJ420" i="35"/>
  <c r="K38" i="44" s="1"/>
  <c r="AJ419" i="35"/>
  <c r="K35" i="44" s="1"/>
  <c r="AI418" i="35"/>
  <c r="AH418" i="35"/>
  <c r="AG418" i="35"/>
  <c r="AF418" i="35"/>
  <c r="AE418" i="35"/>
  <c r="AD418" i="35"/>
  <c r="AC418" i="35"/>
  <c r="AB418" i="35"/>
  <c r="AA418" i="35"/>
  <c r="Z418" i="35"/>
  <c r="Y418" i="35"/>
  <c r="X418" i="35"/>
  <c r="W418" i="35"/>
  <c r="V418" i="35"/>
  <c r="U418" i="35"/>
  <c r="T418" i="35"/>
  <c r="S418" i="35"/>
  <c r="R418" i="35"/>
  <c r="Q418" i="35"/>
  <c r="P418" i="35"/>
  <c r="O418" i="35"/>
  <c r="N418" i="35"/>
  <c r="M418" i="35"/>
  <c r="L418" i="35"/>
  <c r="K418" i="35"/>
  <c r="J418" i="35"/>
  <c r="I418" i="35"/>
  <c r="H418" i="35"/>
  <c r="G418" i="35"/>
  <c r="F418" i="35"/>
  <c r="E418" i="35"/>
  <c r="AJ417" i="35"/>
  <c r="C417" i="35"/>
  <c r="AJ416" i="35"/>
  <c r="C416" i="35"/>
  <c r="AJ415" i="35"/>
  <c r="C415" i="35"/>
  <c r="AJ414" i="35"/>
  <c r="C414" i="35"/>
  <c r="AJ413" i="35"/>
  <c r="C413" i="35"/>
  <c r="AJ412" i="35"/>
  <c r="C412" i="35"/>
  <c r="AJ411" i="35"/>
  <c r="C411" i="35"/>
  <c r="AJ410" i="35"/>
  <c r="C410" i="35"/>
  <c r="AJ409" i="35"/>
  <c r="C409" i="35"/>
  <c r="AJ408" i="35"/>
  <c r="C408" i="35"/>
  <c r="AJ407" i="35"/>
  <c r="C407" i="35"/>
  <c r="AJ406" i="35"/>
  <c r="C406" i="35"/>
  <c r="A395" i="35"/>
  <c r="AA389" i="35"/>
  <c r="AJ380" i="35"/>
  <c r="AJ379" i="35"/>
  <c r="AJ378" i="35"/>
  <c r="J37" i="44" s="1"/>
  <c r="AJ377" i="35"/>
  <c r="J38" i="44" s="1"/>
  <c r="AJ376" i="35"/>
  <c r="J35" i="44" s="1"/>
  <c r="AI375" i="35"/>
  <c r="AH375" i="35"/>
  <c r="AG375" i="35"/>
  <c r="AF375" i="35"/>
  <c r="AE375" i="35"/>
  <c r="AD375" i="35"/>
  <c r="AC375" i="35"/>
  <c r="AB375" i="35"/>
  <c r="AA375" i="35"/>
  <c r="Z375" i="35"/>
  <c r="Y375" i="35"/>
  <c r="X375" i="35"/>
  <c r="W375" i="35"/>
  <c r="V375" i="35"/>
  <c r="U375" i="35"/>
  <c r="T375" i="35"/>
  <c r="S375" i="35"/>
  <c r="R375" i="35"/>
  <c r="Q375" i="35"/>
  <c r="P375" i="35"/>
  <c r="O375" i="35"/>
  <c r="N375" i="35"/>
  <c r="M375" i="35"/>
  <c r="L375" i="35"/>
  <c r="K375" i="35"/>
  <c r="J375" i="35"/>
  <c r="I375" i="35"/>
  <c r="H375" i="35"/>
  <c r="G375" i="35"/>
  <c r="F375" i="35"/>
  <c r="E375" i="35"/>
  <c r="AJ374" i="35"/>
  <c r="C374" i="35"/>
  <c r="AJ373" i="35"/>
  <c r="C373" i="35"/>
  <c r="AJ372" i="35"/>
  <c r="C372" i="35"/>
  <c r="AJ371" i="35"/>
  <c r="C371" i="35"/>
  <c r="AJ370" i="35"/>
  <c r="C370" i="35"/>
  <c r="AJ369" i="35"/>
  <c r="C369" i="35"/>
  <c r="AJ368" i="35"/>
  <c r="C368" i="35"/>
  <c r="AJ367" i="35"/>
  <c r="C367" i="35"/>
  <c r="AJ366" i="35"/>
  <c r="C366" i="35"/>
  <c r="AJ365" i="35"/>
  <c r="C365" i="35"/>
  <c r="AJ364" i="35"/>
  <c r="C364" i="35"/>
  <c r="AJ363" i="35"/>
  <c r="C363" i="35"/>
  <c r="A352" i="35"/>
  <c r="AA346" i="35"/>
  <c r="AJ337" i="35"/>
  <c r="AJ336" i="35"/>
  <c r="AJ335" i="35"/>
  <c r="I37" i="44" s="1"/>
  <c r="AJ334" i="35"/>
  <c r="I38" i="44" s="1"/>
  <c r="AJ333" i="35"/>
  <c r="I35" i="44" s="1"/>
  <c r="AI332" i="35"/>
  <c r="AH332" i="35"/>
  <c r="AG332" i="35"/>
  <c r="AF332" i="35"/>
  <c r="AE332" i="35"/>
  <c r="AD332" i="35"/>
  <c r="AC332" i="35"/>
  <c r="AB332" i="35"/>
  <c r="AA332" i="35"/>
  <c r="Z332" i="35"/>
  <c r="Y332" i="35"/>
  <c r="X332" i="35"/>
  <c r="W332" i="35"/>
  <c r="V332" i="35"/>
  <c r="U332" i="35"/>
  <c r="T332" i="35"/>
  <c r="S332" i="35"/>
  <c r="R332" i="35"/>
  <c r="Q332" i="35"/>
  <c r="P332" i="35"/>
  <c r="O332" i="35"/>
  <c r="N332" i="35"/>
  <c r="M332" i="35"/>
  <c r="L332" i="35"/>
  <c r="K332" i="35"/>
  <c r="J332" i="35"/>
  <c r="I332" i="35"/>
  <c r="H332" i="35"/>
  <c r="G332" i="35"/>
  <c r="F332" i="35"/>
  <c r="E332" i="35"/>
  <c r="AJ331" i="35"/>
  <c r="C331" i="35"/>
  <c r="AJ330" i="35"/>
  <c r="C330" i="35"/>
  <c r="AJ329" i="35"/>
  <c r="C329" i="35"/>
  <c r="AJ328" i="35"/>
  <c r="C328" i="35"/>
  <c r="AJ327" i="35"/>
  <c r="C327" i="35"/>
  <c r="AJ326" i="35"/>
  <c r="C326" i="35"/>
  <c r="AJ325" i="35"/>
  <c r="C325" i="35"/>
  <c r="AJ324" i="35"/>
  <c r="C324" i="35"/>
  <c r="AJ323" i="35"/>
  <c r="C323" i="35"/>
  <c r="AJ322" i="35"/>
  <c r="C322" i="35"/>
  <c r="AJ321" i="35"/>
  <c r="C321" i="35"/>
  <c r="AJ320" i="35"/>
  <c r="AJ332" i="35" s="1"/>
  <c r="C320" i="35"/>
  <c r="A309" i="35"/>
  <c r="AA303" i="35"/>
  <c r="AJ294" i="35"/>
  <c r="AJ293" i="35"/>
  <c r="AJ292" i="35"/>
  <c r="H37" i="44" s="1"/>
  <c r="AJ291" i="35"/>
  <c r="H38" i="44" s="1"/>
  <c r="AJ290" i="35"/>
  <c r="H35" i="44" s="1"/>
  <c r="AI289" i="35"/>
  <c r="AH289" i="35"/>
  <c r="AG289" i="35"/>
  <c r="AF289" i="35"/>
  <c r="AE289" i="35"/>
  <c r="AD289" i="35"/>
  <c r="AC289" i="35"/>
  <c r="AB289" i="35"/>
  <c r="AA289" i="35"/>
  <c r="Z289" i="35"/>
  <c r="Y289" i="35"/>
  <c r="X289" i="35"/>
  <c r="W289" i="35"/>
  <c r="V289" i="35"/>
  <c r="U289" i="35"/>
  <c r="T289" i="35"/>
  <c r="S289" i="35"/>
  <c r="R289" i="35"/>
  <c r="Q289" i="35"/>
  <c r="P289" i="35"/>
  <c r="O289" i="35"/>
  <c r="N289" i="35"/>
  <c r="M289" i="35"/>
  <c r="L289" i="35"/>
  <c r="K289" i="35"/>
  <c r="J289" i="35"/>
  <c r="I289" i="35"/>
  <c r="H289" i="35"/>
  <c r="G289" i="35"/>
  <c r="F289" i="35"/>
  <c r="E289" i="35"/>
  <c r="AJ288" i="35"/>
  <c r="C288" i="35"/>
  <c r="AJ287" i="35"/>
  <c r="C287" i="35"/>
  <c r="AJ286" i="35"/>
  <c r="C286" i="35"/>
  <c r="AJ285" i="35"/>
  <c r="C285" i="35"/>
  <c r="AJ284" i="35"/>
  <c r="C284" i="35"/>
  <c r="AJ283" i="35"/>
  <c r="C283" i="35"/>
  <c r="AJ282" i="35"/>
  <c r="C282" i="35"/>
  <c r="AJ281" i="35"/>
  <c r="C281" i="35"/>
  <c r="AJ280" i="35"/>
  <c r="C280" i="35"/>
  <c r="AJ279" i="35"/>
  <c r="C279" i="35"/>
  <c r="AJ278" i="35"/>
  <c r="C278" i="35"/>
  <c r="AJ277" i="35"/>
  <c r="C277" i="35"/>
  <c r="A266" i="35"/>
  <c r="AA260" i="35"/>
  <c r="AJ251" i="35"/>
  <c r="AJ250" i="35"/>
  <c r="AJ249" i="35"/>
  <c r="G37" i="44" s="1"/>
  <c r="AJ248" i="35"/>
  <c r="G38" i="44" s="1"/>
  <c r="AJ247" i="35"/>
  <c r="G35" i="44" s="1"/>
  <c r="AI246" i="35"/>
  <c r="AH246" i="35"/>
  <c r="AG246" i="35"/>
  <c r="AF246" i="35"/>
  <c r="AE246" i="35"/>
  <c r="AD246" i="35"/>
  <c r="AC246" i="35"/>
  <c r="AB246" i="35"/>
  <c r="AA246" i="35"/>
  <c r="Z246" i="35"/>
  <c r="Y246" i="35"/>
  <c r="X246" i="35"/>
  <c r="W246" i="35"/>
  <c r="V246" i="35"/>
  <c r="U246" i="35"/>
  <c r="T246" i="35"/>
  <c r="S246" i="35"/>
  <c r="R246" i="35"/>
  <c r="Q246" i="35"/>
  <c r="P246" i="35"/>
  <c r="O246" i="35"/>
  <c r="N246" i="35"/>
  <c r="M246" i="35"/>
  <c r="L246" i="35"/>
  <c r="K246" i="35"/>
  <c r="J246" i="35"/>
  <c r="I246" i="35"/>
  <c r="H246" i="35"/>
  <c r="G246" i="35"/>
  <c r="F246" i="35"/>
  <c r="E246" i="35"/>
  <c r="AJ245" i="35"/>
  <c r="C245" i="35"/>
  <c r="AJ244" i="35"/>
  <c r="C244" i="35"/>
  <c r="AJ243" i="35"/>
  <c r="C243" i="35"/>
  <c r="AJ242" i="35"/>
  <c r="C242" i="35"/>
  <c r="AJ241" i="35"/>
  <c r="C241" i="35"/>
  <c r="AJ240" i="35"/>
  <c r="C240" i="35"/>
  <c r="AJ239" i="35"/>
  <c r="C239" i="35"/>
  <c r="AJ238" i="35"/>
  <c r="C238" i="35"/>
  <c r="AJ237" i="35"/>
  <c r="C237" i="35"/>
  <c r="AJ236" i="35"/>
  <c r="C236" i="35"/>
  <c r="AJ235" i="35"/>
  <c r="C235" i="35"/>
  <c r="AJ234" i="35"/>
  <c r="C234" i="35"/>
  <c r="A223" i="35"/>
  <c r="AA217" i="35"/>
  <c r="AJ208" i="35"/>
  <c r="AJ207" i="35"/>
  <c r="AJ206" i="35"/>
  <c r="F37" i="44" s="1"/>
  <c r="AJ205" i="35"/>
  <c r="F38" i="44" s="1"/>
  <c r="AJ204" i="35"/>
  <c r="F35" i="44" s="1"/>
  <c r="AI203" i="35"/>
  <c r="AH203" i="35"/>
  <c r="AG203" i="35"/>
  <c r="AF203" i="35"/>
  <c r="AE203" i="35"/>
  <c r="AD203" i="35"/>
  <c r="AC203" i="35"/>
  <c r="AB203" i="35"/>
  <c r="AA203" i="35"/>
  <c r="Z203" i="35"/>
  <c r="Y203" i="35"/>
  <c r="X203" i="35"/>
  <c r="W203" i="35"/>
  <c r="V203" i="35"/>
  <c r="U203" i="35"/>
  <c r="T203" i="35"/>
  <c r="S203" i="35"/>
  <c r="R203" i="35"/>
  <c r="Q203" i="35"/>
  <c r="P203" i="35"/>
  <c r="O203" i="35"/>
  <c r="N203" i="35"/>
  <c r="M203" i="35"/>
  <c r="L203" i="35"/>
  <c r="K203" i="35"/>
  <c r="J203" i="35"/>
  <c r="I203" i="35"/>
  <c r="H203" i="35"/>
  <c r="G203" i="35"/>
  <c r="F203" i="35"/>
  <c r="E203" i="35"/>
  <c r="AJ202" i="35"/>
  <c r="C202" i="35"/>
  <c r="AJ201" i="35"/>
  <c r="C201" i="35"/>
  <c r="AJ200" i="35"/>
  <c r="C200" i="35"/>
  <c r="AJ199" i="35"/>
  <c r="C199" i="35"/>
  <c r="AJ198" i="35"/>
  <c r="C198" i="35"/>
  <c r="AJ197" i="35"/>
  <c r="C197" i="35"/>
  <c r="AJ196" i="35"/>
  <c r="C196" i="35"/>
  <c r="AJ195" i="35"/>
  <c r="C195" i="35"/>
  <c r="AJ194" i="35"/>
  <c r="C194" i="35"/>
  <c r="AJ193" i="35"/>
  <c r="C193" i="35"/>
  <c r="AJ192" i="35"/>
  <c r="C192" i="35"/>
  <c r="AJ191" i="35"/>
  <c r="C191" i="35"/>
  <c r="A180" i="35"/>
  <c r="AA174" i="35"/>
  <c r="AJ165" i="35"/>
  <c r="AJ164" i="35"/>
  <c r="AJ163" i="35"/>
  <c r="E37" i="44" s="1"/>
  <c r="AJ162" i="35"/>
  <c r="E38" i="44" s="1"/>
  <c r="AJ161" i="35"/>
  <c r="E35" i="44" s="1"/>
  <c r="AI160" i="35"/>
  <c r="AH160" i="35"/>
  <c r="AG160" i="35"/>
  <c r="AF160" i="35"/>
  <c r="AE160" i="35"/>
  <c r="AD160" i="35"/>
  <c r="AC160" i="35"/>
  <c r="AB160" i="35"/>
  <c r="AA160" i="35"/>
  <c r="Z160" i="35"/>
  <c r="Y160" i="35"/>
  <c r="X160" i="35"/>
  <c r="W160" i="35"/>
  <c r="V160" i="35"/>
  <c r="U160" i="35"/>
  <c r="T160" i="35"/>
  <c r="S160" i="35"/>
  <c r="R160" i="35"/>
  <c r="Q160" i="35"/>
  <c r="P160" i="35"/>
  <c r="O160" i="35"/>
  <c r="N160" i="35"/>
  <c r="M160" i="35"/>
  <c r="L160" i="35"/>
  <c r="K160" i="35"/>
  <c r="J160" i="35"/>
  <c r="I160" i="35"/>
  <c r="H160" i="35"/>
  <c r="G160" i="35"/>
  <c r="F160" i="35"/>
  <c r="E160" i="35"/>
  <c r="AJ159" i="35"/>
  <c r="C159" i="35"/>
  <c r="AJ158" i="35"/>
  <c r="C158" i="35"/>
  <c r="AJ157" i="35"/>
  <c r="C157" i="35"/>
  <c r="AJ156" i="35"/>
  <c r="C156" i="35"/>
  <c r="AJ155" i="35"/>
  <c r="C155" i="35"/>
  <c r="AJ154" i="35"/>
  <c r="C154" i="35"/>
  <c r="AJ153" i="35"/>
  <c r="C153" i="35"/>
  <c r="AJ152" i="35"/>
  <c r="C152" i="35"/>
  <c r="AJ151" i="35"/>
  <c r="C151" i="35"/>
  <c r="AJ150" i="35"/>
  <c r="C150" i="35"/>
  <c r="AJ149" i="35"/>
  <c r="C149" i="35"/>
  <c r="AJ148" i="35"/>
  <c r="C148" i="35"/>
  <c r="A137" i="35"/>
  <c r="AA131" i="35"/>
  <c r="AJ122" i="35"/>
  <c r="AJ121" i="35"/>
  <c r="AJ120" i="35"/>
  <c r="D37" i="44" s="1"/>
  <c r="AJ119" i="35"/>
  <c r="D38" i="44" s="1"/>
  <c r="AJ118" i="35"/>
  <c r="D35" i="44" s="1"/>
  <c r="AI117" i="35"/>
  <c r="AH117" i="35"/>
  <c r="AG117" i="35"/>
  <c r="AF117" i="35"/>
  <c r="AE117" i="35"/>
  <c r="AD117" i="35"/>
  <c r="AC117" i="35"/>
  <c r="AB117" i="35"/>
  <c r="AA117" i="35"/>
  <c r="Z117" i="35"/>
  <c r="Y117" i="35"/>
  <c r="X117" i="35"/>
  <c r="W117" i="35"/>
  <c r="V117" i="35"/>
  <c r="U117" i="35"/>
  <c r="T117" i="35"/>
  <c r="S117" i="35"/>
  <c r="R117" i="35"/>
  <c r="Q117" i="35"/>
  <c r="P117" i="35"/>
  <c r="O117" i="35"/>
  <c r="N117" i="35"/>
  <c r="M117" i="35"/>
  <c r="L117" i="35"/>
  <c r="K117" i="35"/>
  <c r="J117" i="35"/>
  <c r="I117" i="35"/>
  <c r="H117" i="35"/>
  <c r="G117" i="35"/>
  <c r="F117" i="35"/>
  <c r="E117" i="35"/>
  <c r="AJ116" i="35"/>
  <c r="C116" i="35"/>
  <c r="AJ115" i="35"/>
  <c r="C115" i="35"/>
  <c r="AJ114" i="35"/>
  <c r="C114" i="35"/>
  <c r="AJ113" i="35"/>
  <c r="C113" i="35"/>
  <c r="AJ112" i="35"/>
  <c r="C112" i="35"/>
  <c r="AJ111" i="35"/>
  <c r="C111" i="35"/>
  <c r="AJ110" i="35"/>
  <c r="C110" i="35"/>
  <c r="AJ109" i="35"/>
  <c r="C109" i="35"/>
  <c r="AJ108" i="35"/>
  <c r="C108" i="35"/>
  <c r="AJ107" i="35"/>
  <c r="C107" i="35"/>
  <c r="AJ106" i="35"/>
  <c r="C106" i="35"/>
  <c r="AJ105" i="35"/>
  <c r="C105" i="35"/>
  <c r="A94" i="35"/>
  <c r="AA88" i="35"/>
  <c r="AJ79" i="35"/>
  <c r="AJ78" i="35"/>
  <c r="AJ77" i="35"/>
  <c r="C37" i="44" s="1"/>
  <c r="AJ76" i="35"/>
  <c r="C38" i="44" s="1"/>
  <c r="AJ75" i="35"/>
  <c r="C35" i="44" s="1"/>
  <c r="AI74" i="35"/>
  <c r="AH74" i="35"/>
  <c r="AG74" i="35"/>
  <c r="AF74" i="35"/>
  <c r="AE74" i="35"/>
  <c r="AD74" i="35"/>
  <c r="AC74" i="35"/>
  <c r="AB74" i="35"/>
  <c r="AA74" i="35"/>
  <c r="Z74" i="35"/>
  <c r="Y74" i="35"/>
  <c r="X74" i="35"/>
  <c r="W74" i="35"/>
  <c r="V74" i="35"/>
  <c r="U74" i="35"/>
  <c r="T74" i="35"/>
  <c r="S74" i="35"/>
  <c r="R74" i="35"/>
  <c r="Q74" i="35"/>
  <c r="P74" i="35"/>
  <c r="O74" i="35"/>
  <c r="N74" i="35"/>
  <c r="M74" i="35"/>
  <c r="L74" i="35"/>
  <c r="K74" i="35"/>
  <c r="J74" i="35"/>
  <c r="I74" i="35"/>
  <c r="H74" i="35"/>
  <c r="G74" i="35"/>
  <c r="F74" i="35"/>
  <c r="E74" i="35"/>
  <c r="AJ73" i="35"/>
  <c r="C73" i="35"/>
  <c r="AJ72" i="35"/>
  <c r="C72" i="35"/>
  <c r="AJ71" i="35"/>
  <c r="C71" i="35"/>
  <c r="AJ70" i="35"/>
  <c r="C70" i="35"/>
  <c r="AJ69" i="35"/>
  <c r="C69" i="35"/>
  <c r="AJ68" i="35"/>
  <c r="C68" i="35"/>
  <c r="AJ67" i="35"/>
  <c r="C67" i="35"/>
  <c r="AJ66" i="35"/>
  <c r="C66" i="35"/>
  <c r="AJ65" i="35"/>
  <c r="C65" i="35"/>
  <c r="AJ64" i="35"/>
  <c r="C64" i="35"/>
  <c r="AJ63" i="35"/>
  <c r="C63" i="35"/>
  <c r="AJ62" i="35"/>
  <c r="AJ74" i="35" s="1"/>
  <c r="C62" i="35"/>
  <c r="A51" i="35"/>
  <c r="AA45" i="35"/>
  <c r="AJ36" i="35"/>
  <c r="AJ35" i="35"/>
  <c r="AJ34" i="35"/>
  <c r="B37" i="44" s="1"/>
  <c r="AJ33" i="35"/>
  <c r="B38" i="44" s="1"/>
  <c r="AJ32" i="35"/>
  <c r="B35" i="44" s="1"/>
  <c r="AI31" i="35"/>
  <c r="AH31" i="35"/>
  <c r="AG31" i="35"/>
  <c r="AF31" i="35"/>
  <c r="AE31" i="35"/>
  <c r="AD31" i="35"/>
  <c r="AC31" i="35"/>
  <c r="AB31" i="35"/>
  <c r="AA31" i="35"/>
  <c r="Z31" i="35"/>
  <c r="Y31" i="35"/>
  <c r="X31" i="35"/>
  <c r="W31" i="35"/>
  <c r="V31" i="35"/>
  <c r="U31" i="35"/>
  <c r="T31" i="35"/>
  <c r="S31" i="35"/>
  <c r="R31" i="35"/>
  <c r="Q31" i="35"/>
  <c r="P31" i="35"/>
  <c r="O31" i="35"/>
  <c r="N31" i="35"/>
  <c r="M31" i="35"/>
  <c r="L31" i="35"/>
  <c r="K31" i="35"/>
  <c r="J31" i="35"/>
  <c r="I31" i="35"/>
  <c r="H31" i="35"/>
  <c r="G31" i="35"/>
  <c r="F31" i="35"/>
  <c r="E31" i="35"/>
  <c r="AJ30" i="35"/>
  <c r="C30" i="35"/>
  <c r="AJ29" i="35"/>
  <c r="C29" i="35"/>
  <c r="AJ28" i="35"/>
  <c r="C28" i="35"/>
  <c r="AJ27" i="35"/>
  <c r="C27" i="35"/>
  <c r="AJ26" i="35"/>
  <c r="C26" i="35"/>
  <c r="AJ25" i="35"/>
  <c r="C25" i="35"/>
  <c r="AJ24" i="35"/>
  <c r="C24" i="35"/>
  <c r="AJ23" i="35"/>
  <c r="C23" i="35"/>
  <c r="AJ22" i="35"/>
  <c r="C22" i="35"/>
  <c r="AJ21" i="35"/>
  <c r="C21" i="35"/>
  <c r="AJ20" i="35"/>
  <c r="C20" i="35"/>
  <c r="AJ19" i="35"/>
  <c r="C19" i="35"/>
  <c r="A8" i="35"/>
  <c r="AA2" i="35"/>
  <c r="AJ509" i="34"/>
  <c r="AJ508" i="34"/>
  <c r="AJ507" i="34"/>
  <c r="M28" i="44" s="1"/>
  <c r="AJ506" i="34"/>
  <c r="M29" i="44" s="1"/>
  <c r="AJ505" i="34"/>
  <c r="M26" i="44" s="1"/>
  <c r="AI504" i="34"/>
  <c r="AH504" i="34"/>
  <c r="AG504" i="34"/>
  <c r="AF504" i="34"/>
  <c r="AE504" i="34"/>
  <c r="AD504" i="34"/>
  <c r="AC504" i="34"/>
  <c r="AB504" i="34"/>
  <c r="AA504" i="34"/>
  <c r="Z504" i="34"/>
  <c r="Y504" i="34"/>
  <c r="X504" i="34"/>
  <c r="W504" i="34"/>
  <c r="V504" i="34"/>
  <c r="U504" i="34"/>
  <c r="T504" i="34"/>
  <c r="S504" i="34"/>
  <c r="R504" i="34"/>
  <c r="Q504" i="34"/>
  <c r="P504" i="34"/>
  <c r="O504" i="34"/>
  <c r="N504" i="34"/>
  <c r="M504" i="34"/>
  <c r="L504" i="34"/>
  <c r="K504" i="34"/>
  <c r="J504" i="34"/>
  <c r="I504" i="34"/>
  <c r="H504" i="34"/>
  <c r="G504" i="34"/>
  <c r="F504" i="34"/>
  <c r="E504" i="34"/>
  <c r="AJ503" i="34"/>
  <c r="C503" i="34"/>
  <c r="AJ502" i="34"/>
  <c r="C502" i="34"/>
  <c r="AJ501" i="34"/>
  <c r="C501" i="34"/>
  <c r="AJ500" i="34"/>
  <c r="C500" i="34"/>
  <c r="AJ499" i="34"/>
  <c r="C499" i="34"/>
  <c r="AJ498" i="34"/>
  <c r="C498" i="34"/>
  <c r="AJ497" i="34"/>
  <c r="C497" i="34"/>
  <c r="AJ496" i="34"/>
  <c r="C496" i="34"/>
  <c r="AJ495" i="34"/>
  <c r="C495" i="34"/>
  <c r="AJ494" i="34"/>
  <c r="C494" i="34"/>
  <c r="AJ493" i="34"/>
  <c r="C493" i="34"/>
  <c r="AJ492" i="34"/>
  <c r="C492" i="34"/>
  <c r="A481" i="34"/>
  <c r="AA475" i="34"/>
  <c r="AJ466" i="34"/>
  <c r="AJ465" i="34"/>
  <c r="AJ464" i="34"/>
  <c r="L28" i="44" s="1"/>
  <c r="AJ463" i="34"/>
  <c r="L29" i="44" s="1"/>
  <c r="AJ462" i="34"/>
  <c r="L26" i="44" s="1"/>
  <c r="AI461" i="34"/>
  <c r="AH461" i="34"/>
  <c r="AG461" i="34"/>
  <c r="AF461" i="34"/>
  <c r="AE461" i="34"/>
  <c r="AD461" i="34"/>
  <c r="AC461" i="34"/>
  <c r="AB461" i="34"/>
  <c r="AA461" i="34"/>
  <c r="Z461" i="34"/>
  <c r="Y461" i="34"/>
  <c r="X461" i="34"/>
  <c r="W461" i="34"/>
  <c r="V461" i="34"/>
  <c r="U461" i="34"/>
  <c r="T461" i="34"/>
  <c r="S461" i="34"/>
  <c r="R461" i="34"/>
  <c r="Q461" i="34"/>
  <c r="P461" i="34"/>
  <c r="O461" i="34"/>
  <c r="N461" i="34"/>
  <c r="M461" i="34"/>
  <c r="L461" i="34"/>
  <c r="K461" i="34"/>
  <c r="J461" i="34"/>
  <c r="I461" i="34"/>
  <c r="H461" i="34"/>
  <c r="G461" i="34"/>
  <c r="F461" i="34"/>
  <c r="E461" i="34"/>
  <c r="AJ460" i="34"/>
  <c r="C460" i="34"/>
  <c r="AJ459" i="34"/>
  <c r="C459" i="34"/>
  <c r="AJ458" i="34"/>
  <c r="C458" i="34"/>
  <c r="AJ457" i="34"/>
  <c r="C457" i="34"/>
  <c r="AJ456" i="34"/>
  <c r="C456" i="34"/>
  <c r="AJ455" i="34"/>
  <c r="C455" i="34"/>
  <c r="AJ454" i="34"/>
  <c r="C454" i="34"/>
  <c r="AJ453" i="34"/>
  <c r="C453" i="34"/>
  <c r="AJ452" i="34"/>
  <c r="C452" i="34"/>
  <c r="AJ451" i="34"/>
  <c r="C451" i="34"/>
  <c r="AJ450" i="34"/>
  <c r="C450" i="34"/>
  <c r="AJ449" i="34"/>
  <c r="C449" i="34"/>
  <c r="A438" i="34"/>
  <c r="AA432" i="34"/>
  <c r="AJ423" i="34"/>
  <c r="AJ422" i="34"/>
  <c r="AJ421" i="34"/>
  <c r="K28" i="44" s="1"/>
  <c r="AJ420" i="34"/>
  <c r="K29" i="44" s="1"/>
  <c r="AJ419" i="34"/>
  <c r="K26" i="44" s="1"/>
  <c r="AI418" i="34"/>
  <c r="AH418" i="34"/>
  <c r="AG418" i="34"/>
  <c r="AF418" i="34"/>
  <c r="AE418" i="34"/>
  <c r="AD418" i="34"/>
  <c r="AC418" i="34"/>
  <c r="AB418" i="34"/>
  <c r="AA418" i="34"/>
  <c r="Z418" i="34"/>
  <c r="Y418" i="34"/>
  <c r="X418" i="34"/>
  <c r="W418" i="34"/>
  <c r="V418" i="34"/>
  <c r="U418" i="34"/>
  <c r="T418" i="34"/>
  <c r="S418" i="34"/>
  <c r="R418" i="34"/>
  <c r="Q418" i="34"/>
  <c r="P418" i="34"/>
  <c r="O418" i="34"/>
  <c r="N418" i="34"/>
  <c r="M418" i="34"/>
  <c r="L418" i="34"/>
  <c r="K418" i="34"/>
  <c r="J418" i="34"/>
  <c r="I418" i="34"/>
  <c r="H418" i="34"/>
  <c r="G418" i="34"/>
  <c r="F418" i="34"/>
  <c r="E418" i="34"/>
  <c r="AJ417" i="34"/>
  <c r="C417" i="34"/>
  <c r="AJ416" i="34"/>
  <c r="C416" i="34"/>
  <c r="AJ415" i="34"/>
  <c r="C415" i="34"/>
  <c r="AJ414" i="34"/>
  <c r="C414" i="34"/>
  <c r="AJ413" i="34"/>
  <c r="C413" i="34"/>
  <c r="AJ412" i="34"/>
  <c r="C412" i="34"/>
  <c r="AJ411" i="34"/>
  <c r="C411" i="34"/>
  <c r="AJ410" i="34"/>
  <c r="C410" i="34"/>
  <c r="AJ409" i="34"/>
  <c r="C409" i="34"/>
  <c r="AJ408" i="34"/>
  <c r="C408" i="34"/>
  <c r="AJ407" i="34"/>
  <c r="C407" i="34"/>
  <c r="AJ406" i="34"/>
  <c r="C406" i="34"/>
  <c r="A395" i="34"/>
  <c r="AA389" i="34"/>
  <c r="AJ380" i="34"/>
  <c r="AJ379" i="34"/>
  <c r="AJ378" i="34"/>
  <c r="J28" i="44" s="1"/>
  <c r="AJ377" i="34"/>
  <c r="J29" i="44" s="1"/>
  <c r="AJ376" i="34"/>
  <c r="J26" i="44" s="1"/>
  <c r="AI375" i="34"/>
  <c r="AH375" i="34"/>
  <c r="AG375" i="34"/>
  <c r="AF375" i="34"/>
  <c r="AE375" i="34"/>
  <c r="AD375" i="34"/>
  <c r="AC375" i="34"/>
  <c r="AB375" i="34"/>
  <c r="AA375" i="34"/>
  <c r="Z375" i="34"/>
  <c r="Y375" i="34"/>
  <c r="X375" i="34"/>
  <c r="W375" i="34"/>
  <c r="V375" i="34"/>
  <c r="U375" i="34"/>
  <c r="T375" i="34"/>
  <c r="S375" i="34"/>
  <c r="R375" i="34"/>
  <c r="Q375" i="34"/>
  <c r="P375" i="34"/>
  <c r="O375" i="34"/>
  <c r="N375" i="34"/>
  <c r="M375" i="34"/>
  <c r="L375" i="34"/>
  <c r="K375" i="34"/>
  <c r="J375" i="34"/>
  <c r="I375" i="34"/>
  <c r="H375" i="34"/>
  <c r="G375" i="34"/>
  <c r="F375" i="34"/>
  <c r="E375" i="34"/>
  <c r="AJ374" i="34"/>
  <c r="C374" i="34"/>
  <c r="AJ373" i="34"/>
  <c r="C373" i="34"/>
  <c r="AJ372" i="34"/>
  <c r="C372" i="34"/>
  <c r="AJ371" i="34"/>
  <c r="C371" i="34"/>
  <c r="AJ370" i="34"/>
  <c r="C370" i="34"/>
  <c r="AJ369" i="34"/>
  <c r="C369" i="34"/>
  <c r="AJ368" i="34"/>
  <c r="C368" i="34"/>
  <c r="AJ367" i="34"/>
  <c r="C367" i="34"/>
  <c r="AJ366" i="34"/>
  <c r="C366" i="34"/>
  <c r="AJ365" i="34"/>
  <c r="C365" i="34"/>
  <c r="AJ364" i="34"/>
  <c r="C364" i="34"/>
  <c r="AJ363" i="34"/>
  <c r="C363" i="34"/>
  <c r="A352" i="34"/>
  <c r="AA346" i="34"/>
  <c r="AJ337" i="34"/>
  <c r="AJ336" i="34"/>
  <c r="AJ335" i="34"/>
  <c r="I28" i="44" s="1"/>
  <c r="AJ334" i="34"/>
  <c r="I29" i="44" s="1"/>
  <c r="AJ333" i="34"/>
  <c r="I26" i="44" s="1"/>
  <c r="AI332" i="34"/>
  <c r="AH332" i="34"/>
  <c r="AG332" i="34"/>
  <c r="AF332" i="34"/>
  <c r="AE332" i="34"/>
  <c r="AD332" i="34"/>
  <c r="AC332" i="34"/>
  <c r="AB332" i="34"/>
  <c r="AA332" i="34"/>
  <c r="Z332" i="34"/>
  <c r="Y332" i="34"/>
  <c r="X332" i="34"/>
  <c r="W332" i="34"/>
  <c r="V332" i="34"/>
  <c r="U332" i="34"/>
  <c r="T332" i="34"/>
  <c r="S332" i="34"/>
  <c r="R332" i="34"/>
  <c r="Q332" i="34"/>
  <c r="P332" i="34"/>
  <c r="O332" i="34"/>
  <c r="N332" i="34"/>
  <c r="M332" i="34"/>
  <c r="L332" i="34"/>
  <c r="K332" i="34"/>
  <c r="J332" i="34"/>
  <c r="I332" i="34"/>
  <c r="H332" i="34"/>
  <c r="G332" i="34"/>
  <c r="F332" i="34"/>
  <c r="E332" i="34"/>
  <c r="AJ331" i="34"/>
  <c r="C331" i="34"/>
  <c r="AJ330" i="34"/>
  <c r="C330" i="34"/>
  <c r="AJ329" i="34"/>
  <c r="C329" i="34"/>
  <c r="AJ328" i="34"/>
  <c r="C328" i="34"/>
  <c r="AJ327" i="34"/>
  <c r="C327" i="34"/>
  <c r="AJ326" i="34"/>
  <c r="C326" i="34"/>
  <c r="AJ325" i="34"/>
  <c r="C325" i="34"/>
  <c r="AJ324" i="34"/>
  <c r="C324" i="34"/>
  <c r="AJ323" i="34"/>
  <c r="C323" i="34"/>
  <c r="AJ322" i="34"/>
  <c r="C322" i="34"/>
  <c r="AJ321" i="34"/>
  <c r="C321" i="34"/>
  <c r="AJ320" i="34"/>
  <c r="AJ332" i="34" s="1"/>
  <c r="C320" i="34"/>
  <c r="A309" i="34"/>
  <c r="AA303" i="34"/>
  <c r="AJ294" i="34"/>
  <c r="AJ293" i="34"/>
  <c r="AJ292" i="34"/>
  <c r="H28" i="44" s="1"/>
  <c r="AJ291" i="34"/>
  <c r="H29" i="44" s="1"/>
  <c r="AJ290" i="34"/>
  <c r="H26" i="44" s="1"/>
  <c r="AI289" i="34"/>
  <c r="AH289" i="34"/>
  <c r="AG289" i="34"/>
  <c r="AF289" i="34"/>
  <c r="AE289" i="34"/>
  <c r="AD289" i="34"/>
  <c r="AC289" i="34"/>
  <c r="AB289" i="34"/>
  <c r="AA289" i="34"/>
  <c r="Z289" i="34"/>
  <c r="Y289" i="34"/>
  <c r="X289" i="34"/>
  <c r="W289" i="34"/>
  <c r="V289" i="34"/>
  <c r="U289" i="34"/>
  <c r="T289" i="34"/>
  <c r="S289" i="34"/>
  <c r="R289" i="34"/>
  <c r="Q289" i="34"/>
  <c r="P289" i="34"/>
  <c r="O289" i="34"/>
  <c r="N289" i="34"/>
  <c r="M289" i="34"/>
  <c r="L289" i="34"/>
  <c r="K289" i="34"/>
  <c r="J289" i="34"/>
  <c r="I289" i="34"/>
  <c r="H289" i="34"/>
  <c r="G289" i="34"/>
  <c r="F289" i="34"/>
  <c r="E289" i="34"/>
  <c r="AJ288" i="34"/>
  <c r="C288" i="34"/>
  <c r="AJ287" i="34"/>
  <c r="C287" i="34"/>
  <c r="AJ286" i="34"/>
  <c r="C286" i="34"/>
  <c r="AJ285" i="34"/>
  <c r="C285" i="34"/>
  <c r="AJ284" i="34"/>
  <c r="C284" i="34"/>
  <c r="AJ283" i="34"/>
  <c r="C283" i="34"/>
  <c r="AJ282" i="34"/>
  <c r="C282" i="34"/>
  <c r="AJ281" i="34"/>
  <c r="C281" i="34"/>
  <c r="AJ280" i="34"/>
  <c r="C280" i="34"/>
  <c r="AJ279" i="34"/>
  <c r="C279" i="34"/>
  <c r="AJ278" i="34"/>
  <c r="C278" i="34"/>
  <c r="AJ277" i="34"/>
  <c r="C277" i="34"/>
  <c r="A266" i="34"/>
  <c r="AA260" i="34"/>
  <c r="AJ251" i="34"/>
  <c r="AJ250" i="34"/>
  <c r="AJ249" i="34"/>
  <c r="G28" i="44" s="1"/>
  <c r="AJ248" i="34"/>
  <c r="G29" i="44" s="1"/>
  <c r="AJ247" i="34"/>
  <c r="G26" i="44" s="1"/>
  <c r="AI246" i="34"/>
  <c r="AH246" i="34"/>
  <c r="AG246" i="34"/>
  <c r="AF246" i="34"/>
  <c r="AE246" i="34"/>
  <c r="AD246" i="34"/>
  <c r="AC246" i="34"/>
  <c r="AB246" i="34"/>
  <c r="AA246" i="34"/>
  <c r="Z246" i="34"/>
  <c r="Y246" i="34"/>
  <c r="X246" i="34"/>
  <c r="W246" i="34"/>
  <c r="V246" i="34"/>
  <c r="U246" i="34"/>
  <c r="T246" i="34"/>
  <c r="S246" i="34"/>
  <c r="R246" i="34"/>
  <c r="Q246" i="34"/>
  <c r="P246" i="34"/>
  <c r="O246" i="34"/>
  <c r="N246" i="34"/>
  <c r="M246" i="34"/>
  <c r="L246" i="34"/>
  <c r="K246" i="34"/>
  <c r="J246" i="34"/>
  <c r="I246" i="34"/>
  <c r="H246" i="34"/>
  <c r="G246" i="34"/>
  <c r="F246" i="34"/>
  <c r="E246" i="34"/>
  <c r="AJ245" i="34"/>
  <c r="C245" i="34"/>
  <c r="AJ244" i="34"/>
  <c r="C244" i="34"/>
  <c r="AJ243" i="34"/>
  <c r="C243" i="34"/>
  <c r="AJ242" i="34"/>
  <c r="C242" i="34"/>
  <c r="AJ241" i="34"/>
  <c r="C241" i="34"/>
  <c r="AJ240" i="34"/>
  <c r="C240" i="34"/>
  <c r="AJ239" i="34"/>
  <c r="C239" i="34"/>
  <c r="AJ238" i="34"/>
  <c r="C238" i="34"/>
  <c r="AJ237" i="34"/>
  <c r="C237" i="34"/>
  <c r="AJ236" i="34"/>
  <c r="C236" i="34"/>
  <c r="AJ235" i="34"/>
  <c r="C235" i="34"/>
  <c r="AJ234" i="34"/>
  <c r="C234" i="34"/>
  <c r="A223" i="34"/>
  <c r="AA217" i="34"/>
  <c r="AJ208" i="34"/>
  <c r="AJ207" i="34"/>
  <c r="AJ206" i="34"/>
  <c r="F28" i="44" s="1"/>
  <c r="AJ205" i="34"/>
  <c r="F29" i="44" s="1"/>
  <c r="AJ204" i="34"/>
  <c r="F26" i="44" s="1"/>
  <c r="AI203" i="34"/>
  <c r="AH203" i="34"/>
  <c r="AG203" i="34"/>
  <c r="AF203" i="34"/>
  <c r="AE203" i="34"/>
  <c r="AD203" i="34"/>
  <c r="AC203" i="34"/>
  <c r="AB203" i="34"/>
  <c r="AA203" i="34"/>
  <c r="Z203" i="34"/>
  <c r="Y203" i="34"/>
  <c r="X203" i="34"/>
  <c r="W203" i="34"/>
  <c r="V203" i="34"/>
  <c r="U203" i="34"/>
  <c r="T203" i="34"/>
  <c r="S203" i="34"/>
  <c r="R203" i="34"/>
  <c r="Q203" i="34"/>
  <c r="P203" i="34"/>
  <c r="O203" i="34"/>
  <c r="N203" i="34"/>
  <c r="M203" i="34"/>
  <c r="L203" i="34"/>
  <c r="K203" i="34"/>
  <c r="J203" i="34"/>
  <c r="I203" i="34"/>
  <c r="H203" i="34"/>
  <c r="G203" i="34"/>
  <c r="F203" i="34"/>
  <c r="E203" i="34"/>
  <c r="AJ202" i="34"/>
  <c r="C202" i="34"/>
  <c r="AJ201" i="34"/>
  <c r="C201" i="34"/>
  <c r="AJ200" i="34"/>
  <c r="C200" i="34"/>
  <c r="AJ199" i="34"/>
  <c r="C199" i="34"/>
  <c r="AJ198" i="34"/>
  <c r="C198" i="34"/>
  <c r="AJ197" i="34"/>
  <c r="C197" i="34"/>
  <c r="AJ196" i="34"/>
  <c r="C196" i="34"/>
  <c r="AJ195" i="34"/>
  <c r="C195" i="34"/>
  <c r="AJ194" i="34"/>
  <c r="C194" i="34"/>
  <c r="AJ193" i="34"/>
  <c r="C193" i="34"/>
  <c r="AJ192" i="34"/>
  <c r="C192" i="34"/>
  <c r="AJ191" i="34"/>
  <c r="AJ203" i="34" s="1"/>
  <c r="C191" i="34"/>
  <c r="A180" i="34"/>
  <c r="AA174" i="34"/>
  <c r="AJ165" i="34"/>
  <c r="AJ164" i="34"/>
  <c r="AJ163" i="34"/>
  <c r="E28" i="44" s="1"/>
  <c r="AJ162" i="34"/>
  <c r="E29" i="44" s="1"/>
  <c r="AJ161" i="34"/>
  <c r="E26" i="44" s="1"/>
  <c r="AI160" i="34"/>
  <c r="AH160" i="34"/>
  <c r="AG160" i="34"/>
  <c r="AF160" i="34"/>
  <c r="AE160" i="34"/>
  <c r="AD160" i="34"/>
  <c r="AC160" i="34"/>
  <c r="AB160" i="34"/>
  <c r="AA160" i="34"/>
  <c r="Z160" i="34"/>
  <c r="Y160" i="34"/>
  <c r="X160" i="34"/>
  <c r="W160" i="34"/>
  <c r="V160" i="34"/>
  <c r="U160" i="34"/>
  <c r="T160" i="34"/>
  <c r="S160" i="34"/>
  <c r="R160" i="34"/>
  <c r="Q160" i="34"/>
  <c r="P160" i="34"/>
  <c r="O160" i="34"/>
  <c r="N160" i="34"/>
  <c r="M160" i="34"/>
  <c r="L160" i="34"/>
  <c r="K160" i="34"/>
  <c r="J160" i="34"/>
  <c r="I160" i="34"/>
  <c r="H160" i="34"/>
  <c r="G160" i="34"/>
  <c r="F160" i="34"/>
  <c r="E160" i="34"/>
  <c r="AJ159" i="34"/>
  <c r="C159" i="34"/>
  <c r="AJ158" i="34"/>
  <c r="C158" i="34"/>
  <c r="AJ157" i="34"/>
  <c r="C157" i="34"/>
  <c r="AJ156" i="34"/>
  <c r="C156" i="34"/>
  <c r="AJ155" i="34"/>
  <c r="C155" i="34"/>
  <c r="AJ154" i="34"/>
  <c r="C154" i="34"/>
  <c r="AJ153" i="34"/>
  <c r="C153" i="34"/>
  <c r="AJ152" i="34"/>
  <c r="C152" i="34"/>
  <c r="AJ151" i="34"/>
  <c r="C151" i="34"/>
  <c r="AJ150" i="34"/>
  <c r="C150" i="34"/>
  <c r="AJ149" i="34"/>
  <c r="C149" i="34"/>
  <c r="AJ148" i="34"/>
  <c r="C148" i="34"/>
  <c r="A137" i="34"/>
  <c r="AA131" i="34"/>
  <c r="AJ122" i="34"/>
  <c r="AJ121" i="34"/>
  <c r="AJ120" i="34"/>
  <c r="D28" i="44" s="1"/>
  <c r="AJ119" i="34"/>
  <c r="D29" i="44" s="1"/>
  <c r="AJ118" i="34"/>
  <c r="D26" i="44" s="1"/>
  <c r="AI117" i="34"/>
  <c r="AH117" i="34"/>
  <c r="AG117" i="34"/>
  <c r="AF117" i="34"/>
  <c r="AE117" i="34"/>
  <c r="AD117" i="34"/>
  <c r="AC117" i="34"/>
  <c r="AB117" i="34"/>
  <c r="AA117" i="34"/>
  <c r="Z117" i="34"/>
  <c r="Y117" i="34"/>
  <c r="X117" i="34"/>
  <c r="W117" i="34"/>
  <c r="V117" i="34"/>
  <c r="U117" i="34"/>
  <c r="T117" i="34"/>
  <c r="S117" i="34"/>
  <c r="R117" i="34"/>
  <c r="Q117" i="34"/>
  <c r="P117" i="34"/>
  <c r="O117" i="34"/>
  <c r="N117" i="34"/>
  <c r="M117" i="34"/>
  <c r="L117" i="34"/>
  <c r="K117" i="34"/>
  <c r="J117" i="34"/>
  <c r="I117" i="34"/>
  <c r="H117" i="34"/>
  <c r="G117" i="34"/>
  <c r="F117" i="34"/>
  <c r="E117" i="34"/>
  <c r="AJ116" i="34"/>
  <c r="C116" i="34"/>
  <c r="AJ115" i="34"/>
  <c r="C115" i="34"/>
  <c r="AJ114" i="34"/>
  <c r="C114" i="34"/>
  <c r="AJ113" i="34"/>
  <c r="C113" i="34"/>
  <c r="AJ112" i="34"/>
  <c r="C112" i="34"/>
  <c r="AJ111" i="34"/>
  <c r="C111" i="34"/>
  <c r="AJ110" i="34"/>
  <c r="C110" i="34"/>
  <c r="AJ109" i="34"/>
  <c r="C109" i="34"/>
  <c r="AJ108" i="34"/>
  <c r="C108" i="34"/>
  <c r="AJ107" i="34"/>
  <c r="C107" i="34"/>
  <c r="AJ106" i="34"/>
  <c r="C106" i="34"/>
  <c r="AJ105" i="34"/>
  <c r="C105" i="34"/>
  <c r="A94" i="34"/>
  <c r="AA88" i="34"/>
  <c r="AJ79" i="34"/>
  <c r="AJ78" i="34"/>
  <c r="AJ77" i="34"/>
  <c r="C28" i="44" s="1"/>
  <c r="AJ76" i="34"/>
  <c r="C29" i="44" s="1"/>
  <c r="AJ75" i="34"/>
  <c r="C26" i="44" s="1"/>
  <c r="AI74" i="34"/>
  <c r="AH74" i="34"/>
  <c r="AG74" i="34"/>
  <c r="AF74" i="34"/>
  <c r="AE74" i="34"/>
  <c r="AD74" i="34"/>
  <c r="AC74" i="34"/>
  <c r="AB74" i="34"/>
  <c r="AA74" i="34"/>
  <c r="Z74" i="34"/>
  <c r="Y74" i="34"/>
  <c r="X74" i="34"/>
  <c r="W74" i="34"/>
  <c r="V74" i="34"/>
  <c r="U74" i="34"/>
  <c r="T74" i="34"/>
  <c r="S74" i="34"/>
  <c r="R74" i="34"/>
  <c r="Q74" i="34"/>
  <c r="P74" i="34"/>
  <c r="O74" i="34"/>
  <c r="N74" i="34"/>
  <c r="M74" i="34"/>
  <c r="L74" i="34"/>
  <c r="K74" i="34"/>
  <c r="J74" i="34"/>
  <c r="I74" i="34"/>
  <c r="H74" i="34"/>
  <c r="G74" i="34"/>
  <c r="F74" i="34"/>
  <c r="E74" i="34"/>
  <c r="AJ73" i="34"/>
  <c r="C73" i="34"/>
  <c r="AJ72" i="34"/>
  <c r="C72" i="34"/>
  <c r="AJ71" i="34"/>
  <c r="C71" i="34"/>
  <c r="AJ70" i="34"/>
  <c r="C70" i="34"/>
  <c r="AJ69" i="34"/>
  <c r="C69" i="34"/>
  <c r="AJ68" i="34"/>
  <c r="C68" i="34"/>
  <c r="AJ67" i="34"/>
  <c r="C67" i="34"/>
  <c r="AJ66" i="34"/>
  <c r="C66" i="34"/>
  <c r="AJ65" i="34"/>
  <c r="C65" i="34"/>
  <c r="AJ64" i="34"/>
  <c r="C64" i="34"/>
  <c r="AJ63" i="34"/>
  <c r="C63" i="34"/>
  <c r="AJ62" i="34"/>
  <c r="AJ74" i="34" s="1"/>
  <c r="C62" i="34"/>
  <c r="A51" i="34"/>
  <c r="AA45" i="34"/>
  <c r="AJ36" i="34"/>
  <c r="AJ35" i="34"/>
  <c r="AJ34" i="34"/>
  <c r="B28" i="44" s="1"/>
  <c r="AJ33" i="34"/>
  <c r="B29" i="44" s="1"/>
  <c r="AJ32" i="34"/>
  <c r="B26" i="44" s="1"/>
  <c r="AI31" i="34"/>
  <c r="AH31" i="34"/>
  <c r="AG31" i="34"/>
  <c r="AF31" i="34"/>
  <c r="AE31" i="34"/>
  <c r="AD31" i="34"/>
  <c r="AC31" i="34"/>
  <c r="AB31" i="34"/>
  <c r="AA31" i="34"/>
  <c r="Z31" i="34"/>
  <c r="Y31" i="34"/>
  <c r="X31" i="34"/>
  <c r="W31" i="34"/>
  <c r="V31" i="34"/>
  <c r="U31" i="34"/>
  <c r="T31" i="34"/>
  <c r="S31" i="34"/>
  <c r="R31" i="34"/>
  <c r="Q31" i="34"/>
  <c r="P31" i="34"/>
  <c r="O31" i="34"/>
  <c r="N31" i="34"/>
  <c r="M31" i="34"/>
  <c r="L31" i="34"/>
  <c r="K31" i="34"/>
  <c r="J31" i="34"/>
  <c r="I31" i="34"/>
  <c r="H31" i="34"/>
  <c r="G31" i="34"/>
  <c r="F31" i="34"/>
  <c r="E31" i="34"/>
  <c r="AJ30" i="34"/>
  <c r="C30" i="34"/>
  <c r="AJ29" i="34"/>
  <c r="C29" i="34"/>
  <c r="AJ28" i="34"/>
  <c r="C28" i="34"/>
  <c r="AJ27" i="34"/>
  <c r="C27" i="34"/>
  <c r="AJ26" i="34"/>
  <c r="C26" i="34"/>
  <c r="AJ25" i="34"/>
  <c r="C25" i="34"/>
  <c r="AJ24" i="34"/>
  <c r="C24" i="34"/>
  <c r="AJ23" i="34"/>
  <c r="C23" i="34"/>
  <c r="AJ22" i="34"/>
  <c r="C22" i="34"/>
  <c r="AJ21" i="34"/>
  <c r="C21" i="34"/>
  <c r="AJ20" i="34"/>
  <c r="C20" i="34"/>
  <c r="AJ19" i="34"/>
  <c r="C19" i="34"/>
  <c r="A8" i="34"/>
  <c r="AA2" i="34"/>
  <c r="AJ509" i="33"/>
  <c r="AJ508" i="33"/>
  <c r="AJ507" i="33"/>
  <c r="M19" i="44" s="1"/>
  <c r="AJ506" i="33"/>
  <c r="M20" i="44" s="1"/>
  <c r="AJ505" i="33"/>
  <c r="M17" i="44" s="1"/>
  <c r="AI504" i="33"/>
  <c r="AH504" i="33"/>
  <c r="AG504" i="33"/>
  <c r="AF504" i="33"/>
  <c r="AE504" i="33"/>
  <c r="AD504" i="33"/>
  <c r="AC504" i="33"/>
  <c r="AB504" i="33"/>
  <c r="AA504" i="33"/>
  <c r="Z504" i="33"/>
  <c r="Y504" i="33"/>
  <c r="X504" i="33"/>
  <c r="W504" i="33"/>
  <c r="V504" i="33"/>
  <c r="U504" i="33"/>
  <c r="T504" i="33"/>
  <c r="S504" i="33"/>
  <c r="R504" i="33"/>
  <c r="Q504" i="33"/>
  <c r="P504" i="33"/>
  <c r="O504" i="33"/>
  <c r="N504" i="33"/>
  <c r="M504" i="33"/>
  <c r="L504" i="33"/>
  <c r="K504" i="33"/>
  <c r="J504" i="33"/>
  <c r="I504" i="33"/>
  <c r="H504" i="33"/>
  <c r="G504" i="33"/>
  <c r="F504" i="33"/>
  <c r="E504" i="33"/>
  <c r="AJ503" i="33"/>
  <c r="C503" i="33"/>
  <c r="AJ502" i="33"/>
  <c r="C502" i="33"/>
  <c r="AJ501" i="33"/>
  <c r="C501" i="33"/>
  <c r="AJ500" i="33"/>
  <c r="C500" i="33"/>
  <c r="AJ499" i="33"/>
  <c r="C499" i="33"/>
  <c r="AJ498" i="33"/>
  <c r="C498" i="33"/>
  <c r="AJ497" i="33"/>
  <c r="C497" i="33"/>
  <c r="AJ496" i="33"/>
  <c r="C496" i="33"/>
  <c r="AJ495" i="33"/>
  <c r="C495" i="33"/>
  <c r="AJ494" i="33"/>
  <c r="C494" i="33"/>
  <c r="AJ493" i="33"/>
  <c r="C493" i="33"/>
  <c r="AJ492" i="33"/>
  <c r="C492" i="33"/>
  <c r="A481" i="33"/>
  <c r="AA475" i="33"/>
  <c r="AJ466" i="33"/>
  <c r="AJ465" i="33"/>
  <c r="AJ464" i="33"/>
  <c r="L19" i="44" s="1"/>
  <c r="AJ463" i="33"/>
  <c r="L20" i="44" s="1"/>
  <c r="AJ462" i="33"/>
  <c r="L17" i="44" s="1"/>
  <c r="AI461" i="33"/>
  <c r="AH461" i="33"/>
  <c r="AG461" i="33"/>
  <c r="AF461" i="33"/>
  <c r="AE461" i="33"/>
  <c r="AD461" i="33"/>
  <c r="AC461" i="33"/>
  <c r="AB461" i="33"/>
  <c r="AA461" i="33"/>
  <c r="Z461" i="33"/>
  <c r="Y461" i="33"/>
  <c r="X461" i="33"/>
  <c r="W461" i="33"/>
  <c r="V461" i="33"/>
  <c r="U461" i="33"/>
  <c r="T461" i="33"/>
  <c r="S461" i="33"/>
  <c r="R461" i="33"/>
  <c r="Q461" i="33"/>
  <c r="P461" i="33"/>
  <c r="O461" i="33"/>
  <c r="N461" i="33"/>
  <c r="M461" i="33"/>
  <c r="L461" i="33"/>
  <c r="K461" i="33"/>
  <c r="J461" i="33"/>
  <c r="I461" i="33"/>
  <c r="H461" i="33"/>
  <c r="G461" i="33"/>
  <c r="F461" i="33"/>
  <c r="E461" i="33"/>
  <c r="AJ460" i="33"/>
  <c r="C460" i="33"/>
  <c r="AJ459" i="33"/>
  <c r="C459" i="33"/>
  <c r="AJ458" i="33"/>
  <c r="C458" i="33"/>
  <c r="AJ457" i="33"/>
  <c r="C457" i="33"/>
  <c r="AJ456" i="33"/>
  <c r="C456" i="33"/>
  <c r="AJ455" i="33"/>
  <c r="C455" i="33"/>
  <c r="AJ454" i="33"/>
  <c r="C454" i="33"/>
  <c r="AJ453" i="33"/>
  <c r="C453" i="33"/>
  <c r="AJ452" i="33"/>
  <c r="C452" i="33"/>
  <c r="AJ451" i="33"/>
  <c r="C451" i="33"/>
  <c r="AJ450" i="33"/>
  <c r="C450" i="33"/>
  <c r="AJ449" i="33"/>
  <c r="C449" i="33"/>
  <c r="A438" i="33"/>
  <c r="AA432" i="33"/>
  <c r="AJ423" i="33"/>
  <c r="AJ422" i="33"/>
  <c r="AJ421" i="33"/>
  <c r="K19" i="44" s="1"/>
  <c r="AJ420" i="33"/>
  <c r="K20" i="44" s="1"/>
  <c r="AJ419" i="33"/>
  <c r="K17" i="44" s="1"/>
  <c r="AI418" i="33"/>
  <c r="AH418" i="33"/>
  <c r="AG418" i="33"/>
  <c r="AF418" i="33"/>
  <c r="AE418" i="33"/>
  <c r="AD418" i="33"/>
  <c r="AC418" i="33"/>
  <c r="AB418" i="33"/>
  <c r="AA418" i="33"/>
  <c r="Z418" i="33"/>
  <c r="Y418" i="33"/>
  <c r="X418" i="33"/>
  <c r="W418" i="33"/>
  <c r="V418" i="33"/>
  <c r="U418" i="33"/>
  <c r="T418" i="33"/>
  <c r="S418" i="33"/>
  <c r="R418" i="33"/>
  <c r="Q418" i="33"/>
  <c r="P418" i="33"/>
  <c r="O418" i="33"/>
  <c r="N418" i="33"/>
  <c r="M418" i="33"/>
  <c r="L418" i="33"/>
  <c r="K418" i="33"/>
  <c r="J418" i="33"/>
  <c r="I418" i="33"/>
  <c r="H418" i="33"/>
  <c r="G418" i="33"/>
  <c r="F418" i="33"/>
  <c r="E418" i="33"/>
  <c r="AJ417" i="33"/>
  <c r="C417" i="33"/>
  <c r="AJ416" i="33"/>
  <c r="C416" i="33"/>
  <c r="AJ415" i="33"/>
  <c r="C415" i="33"/>
  <c r="AJ414" i="33"/>
  <c r="C414" i="33"/>
  <c r="AJ413" i="33"/>
  <c r="C413" i="33"/>
  <c r="AJ412" i="33"/>
  <c r="C412" i="33"/>
  <c r="AJ411" i="33"/>
  <c r="C411" i="33"/>
  <c r="AJ410" i="33"/>
  <c r="C410" i="33"/>
  <c r="AJ409" i="33"/>
  <c r="C409" i="33"/>
  <c r="AJ408" i="33"/>
  <c r="C408" i="33"/>
  <c r="AJ407" i="33"/>
  <c r="C407" i="33"/>
  <c r="AJ406" i="33"/>
  <c r="C406" i="33"/>
  <c r="A395" i="33"/>
  <c r="AA389" i="33"/>
  <c r="AJ380" i="33"/>
  <c r="AJ379" i="33"/>
  <c r="AJ378" i="33"/>
  <c r="J19" i="44" s="1"/>
  <c r="AJ377" i="33"/>
  <c r="J20" i="44" s="1"/>
  <c r="AJ376" i="33"/>
  <c r="J17" i="44" s="1"/>
  <c r="AI375" i="33"/>
  <c r="AH375" i="33"/>
  <c r="AG375" i="33"/>
  <c r="AF375" i="33"/>
  <c r="AE375" i="33"/>
  <c r="AD375" i="33"/>
  <c r="AC375" i="33"/>
  <c r="AB375" i="33"/>
  <c r="AA375" i="33"/>
  <c r="Z375" i="33"/>
  <c r="Y375" i="33"/>
  <c r="X375" i="33"/>
  <c r="W375" i="33"/>
  <c r="V375" i="33"/>
  <c r="U375" i="33"/>
  <c r="T375" i="33"/>
  <c r="S375" i="33"/>
  <c r="R375" i="33"/>
  <c r="Q375" i="33"/>
  <c r="P375" i="33"/>
  <c r="O375" i="33"/>
  <c r="N375" i="33"/>
  <c r="M375" i="33"/>
  <c r="L375" i="33"/>
  <c r="K375" i="33"/>
  <c r="J375" i="33"/>
  <c r="I375" i="33"/>
  <c r="H375" i="33"/>
  <c r="G375" i="33"/>
  <c r="F375" i="33"/>
  <c r="E375" i="33"/>
  <c r="AJ374" i="33"/>
  <c r="C374" i="33"/>
  <c r="AJ373" i="33"/>
  <c r="C373" i="33"/>
  <c r="AJ372" i="33"/>
  <c r="C372" i="33"/>
  <c r="AJ371" i="33"/>
  <c r="C371" i="33"/>
  <c r="AJ370" i="33"/>
  <c r="C370" i="33"/>
  <c r="AJ369" i="33"/>
  <c r="C369" i="33"/>
  <c r="AJ368" i="33"/>
  <c r="C368" i="33"/>
  <c r="AJ367" i="33"/>
  <c r="C367" i="33"/>
  <c r="AJ366" i="33"/>
  <c r="C366" i="33"/>
  <c r="AJ365" i="33"/>
  <c r="C365" i="33"/>
  <c r="AJ364" i="33"/>
  <c r="C364" i="33"/>
  <c r="AJ363" i="33"/>
  <c r="C363" i="33"/>
  <c r="A352" i="33"/>
  <c r="AA346" i="33"/>
  <c r="AJ337" i="33"/>
  <c r="AJ336" i="33"/>
  <c r="AJ335" i="33"/>
  <c r="I19" i="44" s="1"/>
  <c r="AJ334" i="33"/>
  <c r="I20" i="44" s="1"/>
  <c r="AJ333" i="33"/>
  <c r="I17" i="44" s="1"/>
  <c r="AI332" i="33"/>
  <c r="AH332" i="33"/>
  <c r="AG332" i="33"/>
  <c r="AF332" i="33"/>
  <c r="AE332" i="33"/>
  <c r="AD332" i="33"/>
  <c r="AC332" i="33"/>
  <c r="AB332" i="33"/>
  <c r="AA332" i="33"/>
  <c r="Z332" i="33"/>
  <c r="Y332" i="33"/>
  <c r="X332" i="33"/>
  <c r="W332" i="33"/>
  <c r="V332" i="33"/>
  <c r="U332" i="33"/>
  <c r="T332" i="33"/>
  <c r="S332" i="33"/>
  <c r="R332" i="33"/>
  <c r="Q332" i="33"/>
  <c r="P332" i="33"/>
  <c r="O332" i="33"/>
  <c r="N332" i="33"/>
  <c r="M332" i="33"/>
  <c r="L332" i="33"/>
  <c r="K332" i="33"/>
  <c r="J332" i="33"/>
  <c r="I332" i="33"/>
  <c r="H332" i="33"/>
  <c r="G332" i="33"/>
  <c r="F332" i="33"/>
  <c r="E332" i="33"/>
  <c r="AJ331" i="33"/>
  <c r="C331" i="33"/>
  <c r="AJ330" i="33"/>
  <c r="C330" i="33"/>
  <c r="AJ329" i="33"/>
  <c r="C329" i="33"/>
  <c r="AJ328" i="33"/>
  <c r="C328" i="33"/>
  <c r="AJ327" i="33"/>
  <c r="C327" i="33"/>
  <c r="AJ326" i="33"/>
  <c r="C326" i="33"/>
  <c r="AJ325" i="33"/>
  <c r="C325" i="33"/>
  <c r="AJ324" i="33"/>
  <c r="C324" i="33"/>
  <c r="AJ323" i="33"/>
  <c r="C323" i="33"/>
  <c r="AJ322" i="33"/>
  <c r="C322" i="33"/>
  <c r="AJ321" i="33"/>
  <c r="C321" i="33"/>
  <c r="AJ320" i="33"/>
  <c r="AJ332" i="33" s="1"/>
  <c r="C320" i="33"/>
  <c r="A309" i="33"/>
  <c r="AA303" i="33"/>
  <c r="AJ294" i="33"/>
  <c r="AJ293" i="33"/>
  <c r="AJ292" i="33"/>
  <c r="H19" i="44" s="1"/>
  <c r="AJ291" i="33"/>
  <c r="H20" i="44" s="1"/>
  <c r="AJ290" i="33"/>
  <c r="H17" i="44" s="1"/>
  <c r="AI289" i="33"/>
  <c r="AH289" i="33"/>
  <c r="AG289" i="33"/>
  <c r="AF289" i="33"/>
  <c r="AE289" i="33"/>
  <c r="AD289" i="33"/>
  <c r="AC289" i="33"/>
  <c r="AB289" i="33"/>
  <c r="AA289" i="33"/>
  <c r="Z289" i="33"/>
  <c r="Y289" i="33"/>
  <c r="X289" i="33"/>
  <c r="W289" i="33"/>
  <c r="V289" i="33"/>
  <c r="U289" i="33"/>
  <c r="T289" i="33"/>
  <c r="S289" i="33"/>
  <c r="R289" i="33"/>
  <c r="Q289" i="33"/>
  <c r="P289" i="33"/>
  <c r="O289" i="33"/>
  <c r="N289" i="33"/>
  <c r="M289" i="33"/>
  <c r="L289" i="33"/>
  <c r="K289" i="33"/>
  <c r="J289" i="33"/>
  <c r="I289" i="33"/>
  <c r="H289" i="33"/>
  <c r="G289" i="33"/>
  <c r="F289" i="33"/>
  <c r="E289" i="33"/>
  <c r="AJ288" i="33"/>
  <c r="C288" i="33"/>
  <c r="AJ287" i="33"/>
  <c r="C287" i="33"/>
  <c r="AJ286" i="33"/>
  <c r="C286" i="33"/>
  <c r="AJ285" i="33"/>
  <c r="C285" i="33"/>
  <c r="AJ284" i="33"/>
  <c r="C284" i="33"/>
  <c r="AJ283" i="33"/>
  <c r="C283" i="33"/>
  <c r="AJ282" i="33"/>
  <c r="C282" i="33"/>
  <c r="AJ281" i="33"/>
  <c r="C281" i="33"/>
  <c r="AJ280" i="33"/>
  <c r="C280" i="33"/>
  <c r="AJ279" i="33"/>
  <c r="C279" i="33"/>
  <c r="AJ278" i="33"/>
  <c r="C278" i="33"/>
  <c r="AJ277" i="33"/>
  <c r="C277" i="33"/>
  <c r="A266" i="33"/>
  <c r="AA260" i="33"/>
  <c r="AJ251" i="33"/>
  <c r="AJ250" i="33"/>
  <c r="AJ249" i="33"/>
  <c r="G19" i="44" s="1"/>
  <c r="AJ248" i="33"/>
  <c r="G20" i="44" s="1"/>
  <c r="AJ247" i="33"/>
  <c r="G17" i="44" s="1"/>
  <c r="AI246" i="33"/>
  <c r="AH246" i="33"/>
  <c r="AG246" i="33"/>
  <c r="AF246" i="33"/>
  <c r="AE246" i="33"/>
  <c r="AD246" i="33"/>
  <c r="AC246" i="33"/>
  <c r="AB246" i="33"/>
  <c r="AA246" i="33"/>
  <c r="Z246" i="33"/>
  <c r="Y246" i="33"/>
  <c r="X246" i="33"/>
  <c r="W246" i="33"/>
  <c r="V246" i="33"/>
  <c r="U246" i="33"/>
  <c r="T246" i="33"/>
  <c r="S246" i="33"/>
  <c r="R246" i="33"/>
  <c r="Q246" i="33"/>
  <c r="P246" i="33"/>
  <c r="O246" i="33"/>
  <c r="N246" i="33"/>
  <c r="M246" i="33"/>
  <c r="L246" i="33"/>
  <c r="K246" i="33"/>
  <c r="J246" i="33"/>
  <c r="I246" i="33"/>
  <c r="H246" i="33"/>
  <c r="G246" i="33"/>
  <c r="F246" i="33"/>
  <c r="E246" i="33"/>
  <c r="AJ245" i="33"/>
  <c r="C245" i="33"/>
  <c r="AJ244" i="33"/>
  <c r="C244" i="33"/>
  <c r="AJ243" i="33"/>
  <c r="C243" i="33"/>
  <c r="AJ242" i="33"/>
  <c r="C242" i="33"/>
  <c r="AJ241" i="33"/>
  <c r="C241" i="33"/>
  <c r="AJ240" i="33"/>
  <c r="C240" i="33"/>
  <c r="AJ239" i="33"/>
  <c r="C239" i="33"/>
  <c r="AJ238" i="33"/>
  <c r="C238" i="33"/>
  <c r="AJ237" i="33"/>
  <c r="C237" i="33"/>
  <c r="AJ236" i="33"/>
  <c r="C236" i="33"/>
  <c r="AJ235" i="33"/>
  <c r="C235" i="33"/>
  <c r="AJ234" i="33"/>
  <c r="C234" i="33"/>
  <c r="A223" i="33"/>
  <c r="AA217" i="33"/>
  <c r="AJ208" i="33"/>
  <c r="AJ207" i="33"/>
  <c r="AJ206" i="33"/>
  <c r="F19" i="44" s="1"/>
  <c r="AJ205" i="33"/>
  <c r="F20" i="44" s="1"/>
  <c r="AJ204" i="33"/>
  <c r="F17" i="44" s="1"/>
  <c r="AI203" i="33"/>
  <c r="AH203" i="33"/>
  <c r="AG203" i="33"/>
  <c r="AF203" i="33"/>
  <c r="AE203" i="33"/>
  <c r="AD203" i="33"/>
  <c r="AC203" i="33"/>
  <c r="AB203" i="33"/>
  <c r="AA203" i="33"/>
  <c r="Z203" i="33"/>
  <c r="Y203" i="33"/>
  <c r="X203" i="33"/>
  <c r="W203" i="33"/>
  <c r="V203" i="33"/>
  <c r="U203" i="33"/>
  <c r="T203" i="33"/>
  <c r="S203" i="33"/>
  <c r="R203" i="33"/>
  <c r="Q203" i="33"/>
  <c r="P203" i="33"/>
  <c r="O203" i="33"/>
  <c r="N203" i="33"/>
  <c r="M203" i="33"/>
  <c r="L203" i="33"/>
  <c r="K203" i="33"/>
  <c r="J203" i="33"/>
  <c r="I203" i="33"/>
  <c r="H203" i="33"/>
  <c r="G203" i="33"/>
  <c r="F203" i="33"/>
  <c r="E203" i="33"/>
  <c r="AJ202" i="33"/>
  <c r="C202" i="33"/>
  <c r="AJ201" i="33"/>
  <c r="C201" i="33"/>
  <c r="AJ200" i="33"/>
  <c r="C200" i="33"/>
  <c r="AJ199" i="33"/>
  <c r="C199" i="33"/>
  <c r="AJ198" i="33"/>
  <c r="C198" i="33"/>
  <c r="AJ197" i="33"/>
  <c r="C197" i="33"/>
  <c r="AJ196" i="33"/>
  <c r="C196" i="33"/>
  <c r="AJ195" i="33"/>
  <c r="C195" i="33"/>
  <c r="AJ194" i="33"/>
  <c r="C194" i="33"/>
  <c r="AJ193" i="33"/>
  <c r="C193" i="33"/>
  <c r="AJ192" i="33"/>
  <c r="C192" i="33"/>
  <c r="AJ191" i="33"/>
  <c r="C191" i="33"/>
  <c r="A180" i="33"/>
  <c r="AA174" i="33"/>
  <c r="AJ165" i="33"/>
  <c r="AJ164" i="33"/>
  <c r="AJ163" i="33"/>
  <c r="E19" i="44" s="1"/>
  <c r="AJ162" i="33"/>
  <c r="E20" i="44" s="1"/>
  <c r="AJ161" i="33"/>
  <c r="E17" i="44" s="1"/>
  <c r="AI160" i="33"/>
  <c r="AH160" i="33"/>
  <c r="AG160" i="33"/>
  <c r="AF160" i="33"/>
  <c r="AE160" i="33"/>
  <c r="AD160" i="33"/>
  <c r="AC160" i="33"/>
  <c r="AB160" i="33"/>
  <c r="AA160" i="33"/>
  <c r="Z160" i="33"/>
  <c r="Y160" i="33"/>
  <c r="X160" i="33"/>
  <c r="W160" i="33"/>
  <c r="V160" i="33"/>
  <c r="U160" i="33"/>
  <c r="T160" i="33"/>
  <c r="S160" i="33"/>
  <c r="R160" i="33"/>
  <c r="Q160" i="33"/>
  <c r="P160" i="33"/>
  <c r="O160" i="33"/>
  <c r="N160" i="33"/>
  <c r="M160" i="33"/>
  <c r="L160" i="33"/>
  <c r="K160" i="33"/>
  <c r="J160" i="33"/>
  <c r="I160" i="33"/>
  <c r="H160" i="33"/>
  <c r="G160" i="33"/>
  <c r="F160" i="33"/>
  <c r="E160" i="33"/>
  <c r="AJ159" i="33"/>
  <c r="C159" i="33"/>
  <c r="AJ158" i="33"/>
  <c r="C158" i="33"/>
  <c r="AJ157" i="33"/>
  <c r="C157" i="33"/>
  <c r="AJ156" i="33"/>
  <c r="C156" i="33"/>
  <c r="AJ155" i="33"/>
  <c r="C155" i="33"/>
  <c r="AJ154" i="33"/>
  <c r="C154" i="33"/>
  <c r="AJ153" i="33"/>
  <c r="C153" i="33"/>
  <c r="AJ152" i="33"/>
  <c r="C152" i="33"/>
  <c r="AJ151" i="33"/>
  <c r="C151" i="33"/>
  <c r="AJ150" i="33"/>
  <c r="C150" i="33"/>
  <c r="AJ149" i="33"/>
  <c r="C149" i="33"/>
  <c r="AJ148" i="33"/>
  <c r="C148" i="33"/>
  <c r="A137" i="33"/>
  <c r="AA131" i="33"/>
  <c r="AJ122" i="33"/>
  <c r="AJ121" i="33"/>
  <c r="AJ120" i="33"/>
  <c r="D19" i="44" s="1"/>
  <c r="AJ119" i="33"/>
  <c r="D20" i="44" s="1"/>
  <c r="AJ118" i="33"/>
  <c r="D17" i="44" s="1"/>
  <c r="AI117" i="33"/>
  <c r="AH117" i="33"/>
  <c r="AG117" i="33"/>
  <c r="AF117" i="33"/>
  <c r="AE117" i="33"/>
  <c r="AD117" i="33"/>
  <c r="AC117" i="33"/>
  <c r="AB117" i="33"/>
  <c r="AA117" i="33"/>
  <c r="Z117" i="33"/>
  <c r="Y117" i="33"/>
  <c r="X117" i="33"/>
  <c r="W117" i="33"/>
  <c r="V117" i="33"/>
  <c r="U117" i="33"/>
  <c r="T117" i="33"/>
  <c r="S117" i="33"/>
  <c r="R117" i="33"/>
  <c r="Q117" i="33"/>
  <c r="P117" i="33"/>
  <c r="O117" i="33"/>
  <c r="N117" i="33"/>
  <c r="M117" i="33"/>
  <c r="L117" i="33"/>
  <c r="K117" i="33"/>
  <c r="J117" i="33"/>
  <c r="I117" i="33"/>
  <c r="H117" i="33"/>
  <c r="G117" i="33"/>
  <c r="F117" i="33"/>
  <c r="E117" i="33"/>
  <c r="AJ116" i="33"/>
  <c r="C116" i="33"/>
  <c r="AJ115" i="33"/>
  <c r="C115" i="33"/>
  <c r="AJ114" i="33"/>
  <c r="C114" i="33"/>
  <c r="AJ113" i="33"/>
  <c r="C113" i="33"/>
  <c r="AJ112" i="33"/>
  <c r="C112" i="33"/>
  <c r="AJ111" i="33"/>
  <c r="C111" i="33"/>
  <c r="AJ110" i="33"/>
  <c r="C110" i="33"/>
  <c r="AJ109" i="33"/>
  <c r="C109" i="33"/>
  <c r="AJ108" i="33"/>
  <c r="C108" i="33"/>
  <c r="AJ107" i="33"/>
  <c r="C107" i="33"/>
  <c r="AJ106" i="33"/>
  <c r="C106" i="33"/>
  <c r="AJ105" i="33"/>
  <c r="C105" i="33"/>
  <c r="A94" i="33"/>
  <c r="AA88" i="33"/>
  <c r="AJ79" i="33"/>
  <c r="AJ78" i="33"/>
  <c r="AJ77" i="33"/>
  <c r="C19" i="44" s="1"/>
  <c r="AJ76" i="33"/>
  <c r="C20" i="44" s="1"/>
  <c r="AJ75" i="33"/>
  <c r="C17" i="44" s="1"/>
  <c r="AI74" i="33"/>
  <c r="AH74" i="33"/>
  <c r="AG74" i="33"/>
  <c r="AF74" i="33"/>
  <c r="AE74" i="33"/>
  <c r="AD74" i="33"/>
  <c r="AC74" i="33"/>
  <c r="AB74" i="33"/>
  <c r="AA74" i="33"/>
  <c r="Z74" i="33"/>
  <c r="Y74" i="33"/>
  <c r="X74" i="33"/>
  <c r="W74" i="33"/>
  <c r="V74" i="33"/>
  <c r="U74" i="33"/>
  <c r="T74" i="33"/>
  <c r="S74" i="33"/>
  <c r="R74" i="33"/>
  <c r="Q74" i="33"/>
  <c r="P74" i="33"/>
  <c r="O74" i="33"/>
  <c r="N74" i="33"/>
  <c r="M74" i="33"/>
  <c r="L74" i="33"/>
  <c r="K74" i="33"/>
  <c r="J74" i="33"/>
  <c r="I74" i="33"/>
  <c r="H74" i="33"/>
  <c r="G74" i="33"/>
  <c r="F74" i="33"/>
  <c r="E74" i="33"/>
  <c r="AJ73" i="33"/>
  <c r="C73" i="33"/>
  <c r="AJ72" i="33"/>
  <c r="C72" i="33"/>
  <c r="AJ71" i="33"/>
  <c r="C71" i="33"/>
  <c r="AJ70" i="33"/>
  <c r="C70" i="33"/>
  <c r="AJ69" i="33"/>
  <c r="C69" i="33"/>
  <c r="AJ68" i="33"/>
  <c r="C68" i="33"/>
  <c r="AJ67" i="33"/>
  <c r="C67" i="33"/>
  <c r="AJ66" i="33"/>
  <c r="C66" i="33"/>
  <c r="AJ65" i="33"/>
  <c r="C65" i="33"/>
  <c r="AJ64" i="33"/>
  <c r="C64" i="33"/>
  <c r="AJ63" i="33"/>
  <c r="C63" i="33"/>
  <c r="AJ62" i="33"/>
  <c r="C62" i="33"/>
  <c r="A51" i="33"/>
  <c r="AA45" i="33"/>
  <c r="AJ36" i="33"/>
  <c r="AJ35" i="33"/>
  <c r="AJ34" i="33"/>
  <c r="B19" i="44" s="1"/>
  <c r="AJ33" i="33"/>
  <c r="B20" i="44" s="1"/>
  <c r="AJ32" i="33"/>
  <c r="B17" i="44" s="1"/>
  <c r="AI31" i="33"/>
  <c r="AH31" i="33"/>
  <c r="AG31" i="33"/>
  <c r="AF31" i="33"/>
  <c r="AE31" i="33"/>
  <c r="AD31" i="33"/>
  <c r="AC31" i="33"/>
  <c r="AB31" i="33"/>
  <c r="AA31" i="33"/>
  <c r="Z31" i="33"/>
  <c r="Y31" i="33"/>
  <c r="X31" i="33"/>
  <c r="W31" i="33"/>
  <c r="V31" i="33"/>
  <c r="U31" i="33"/>
  <c r="T31" i="33"/>
  <c r="S31" i="33"/>
  <c r="R31" i="33"/>
  <c r="Q31" i="33"/>
  <c r="P31" i="33"/>
  <c r="O31" i="33"/>
  <c r="N31" i="33"/>
  <c r="M31" i="33"/>
  <c r="L31" i="33"/>
  <c r="K31" i="33"/>
  <c r="J31" i="33"/>
  <c r="I31" i="33"/>
  <c r="H31" i="33"/>
  <c r="G31" i="33"/>
  <c r="F31" i="33"/>
  <c r="E31" i="33"/>
  <c r="AJ30" i="33"/>
  <c r="C30" i="33"/>
  <c r="AJ29" i="33"/>
  <c r="C29" i="33"/>
  <c r="AJ28" i="33"/>
  <c r="C28" i="33"/>
  <c r="AJ27" i="33"/>
  <c r="C27" i="33"/>
  <c r="AJ26" i="33"/>
  <c r="C26" i="33"/>
  <c r="AJ25" i="33"/>
  <c r="C25" i="33"/>
  <c r="AJ24" i="33"/>
  <c r="C24" i="33"/>
  <c r="AJ23" i="33"/>
  <c r="C23" i="33"/>
  <c r="AJ22" i="33"/>
  <c r="C22" i="33"/>
  <c r="AJ21" i="33"/>
  <c r="C21" i="33"/>
  <c r="AJ20" i="33"/>
  <c r="C20" i="33"/>
  <c r="AJ19" i="33"/>
  <c r="C19" i="33"/>
  <c r="A8" i="33"/>
  <c r="AA2" i="33"/>
  <c r="AJ509" i="32"/>
  <c r="AJ508" i="32"/>
  <c r="AJ507" i="32"/>
  <c r="M10" i="44" s="1"/>
  <c r="AJ506" i="32"/>
  <c r="M11" i="44" s="1"/>
  <c r="AJ505" i="32"/>
  <c r="M8" i="44" s="1"/>
  <c r="AI504" i="32"/>
  <c r="AH504" i="32"/>
  <c r="AG504" i="32"/>
  <c r="AF504" i="32"/>
  <c r="AE504" i="32"/>
  <c r="AD504" i="32"/>
  <c r="AC504" i="32"/>
  <c r="AB504" i="32"/>
  <c r="AA504" i="32"/>
  <c r="Z504" i="32"/>
  <c r="Y504" i="32"/>
  <c r="X504" i="32"/>
  <c r="W504" i="32"/>
  <c r="V504" i="32"/>
  <c r="U504" i="32"/>
  <c r="T504" i="32"/>
  <c r="S504" i="32"/>
  <c r="R504" i="32"/>
  <c r="Q504" i="32"/>
  <c r="P504" i="32"/>
  <c r="O504" i="32"/>
  <c r="N504" i="32"/>
  <c r="M504" i="32"/>
  <c r="L504" i="32"/>
  <c r="K504" i="32"/>
  <c r="J504" i="32"/>
  <c r="I504" i="32"/>
  <c r="H504" i="32"/>
  <c r="G504" i="32"/>
  <c r="F504" i="32"/>
  <c r="E504" i="32"/>
  <c r="AJ503" i="32"/>
  <c r="C503" i="32"/>
  <c r="AJ502" i="32"/>
  <c r="C502" i="32"/>
  <c r="AJ501" i="32"/>
  <c r="C501" i="32"/>
  <c r="AJ500" i="32"/>
  <c r="C500" i="32"/>
  <c r="AJ499" i="32"/>
  <c r="C499" i="32"/>
  <c r="AJ498" i="32"/>
  <c r="C498" i="32"/>
  <c r="AJ497" i="32"/>
  <c r="C497" i="32"/>
  <c r="AJ496" i="32"/>
  <c r="C496" i="32"/>
  <c r="AJ495" i="32"/>
  <c r="C495" i="32"/>
  <c r="AJ494" i="32"/>
  <c r="C494" i="32"/>
  <c r="AJ493" i="32"/>
  <c r="C493" i="32"/>
  <c r="AJ492" i="32"/>
  <c r="AJ504" i="32" s="1"/>
  <c r="C492" i="32"/>
  <c r="A481" i="32"/>
  <c r="AA475" i="32"/>
  <c r="AJ466" i="32"/>
  <c r="AJ465" i="32"/>
  <c r="AJ464" i="32"/>
  <c r="L10" i="44" s="1"/>
  <c r="AJ463" i="32"/>
  <c r="L11" i="44" s="1"/>
  <c r="AJ462" i="32"/>
  <c r="L8" i="44" s="1"/>
  <c r="AI461" i="32"/>
  <c r="AH461" i="32"/>
  <c r="AG461" i="32"/>
  <c r="AF461" i="32"/>
  <c r="AE461" i="32"/>
  <c r="AD461" i="32"/>
  <c r="AC461" i="32"/>
  <c r="AB461" i="32"/>
  <c r="AA461" i="32"/>
  <c r="Z461" i="32"/>
  <c r="Y461" i="32"/>
  <c r="X461" i="32"/>
  <c r="W461" i="32"/>
  <c r="V461" i="32"/>
  <c r="U461" i="32"/>
  <c r="T461" i="32"/>
  <c r="S461" i="32"/>
  <c r="R461" i="32"/>
  <c r="Q461" i="32"/>
  <c r="P461" i="32"/>
  <c r="O461" i="32"/>
  <c r="N461" i="32"/>
  <c r="M461" i="32"/>
  <c r="L461" i="32"/>
  <c r="K461" i="32"/>
  <c r="J461" i="32"/>
  <c r="I461" i="32"/>
  <c r="H461" i="32"/>
  <c r="G461" i="32"/>
  <c r="F461" i="32"/>
  <c r="E461" i="32"/>
  <c r="AJ460" i="32"/>
  <c r="C460" i="32"/>
  <c r="AJ459" i="32"/>
  <c r="C459" i="32"/>
  <c r="AJ458" i="32"/>
  <c r="C458" i="32"/>
  <c r="AJ457" i="32"/>
  <c r="C457" i="32"/>
  <c r="AJ456" i="32"/>
  <c r="C456" i="32"/>
  <c r="AJ455" i="32"/>
  <c r="C455" i="32"/>
  <c r="AJ454" i="32"/>
  <c r="C454" i="32"/>
  <c r="AJ453" i="32"/>
  <c r="C453" i="32"/>
  <c r="AJ452" i="32"/>
  <c r="C452" i="32"/>
  <c r="AJ451" i="32"/>
  <c r="C451" i="32"/>
  <c r="AJ450" i="32"/>
  <c r="C450" i="32"/>
  <c r="AJ449" i="32"/>
  <c r="C449" i="32"/>
  <c r="A438" i="32"/>
  <c r="AA432" i="32"/>
  <c r="AJ423" i="32"/>
  <c r="AJ422" i="32"/>
  <c r="AJ421" i="32"/>
  <c r="K10" i="44" s="1"/>
  <c r="AJ420" i="32"/>
  <c r="K11" i="44" s="1"/>
  <c r="AJ419" i="32"/>
  <c r="K8" i="44" s="1"/>
  <c r="AI418" i="32"/>
  <c r="AH418" i="32"/>
  <c r="AG418" i="32"/>
  <c r="AF418" i="32"/>
  <c r="AE418" i="32"/>
  <c r="AD418" i="32"/>
  <c r="AC418" i="32"/>
  <c r="AB418" i="32"/>
  <c r="AA418" i="32"/>
  <c r="Z418" i="32"/>
  <c r="Y418" i="32"/>
  <c r="X418" i="32"/>
  <c r="W418" i="32"/>
  <c r="V418" i="32"/>
  <c r="U418" i="32"/>
  <c r="T418" i="32"/>
  <c r="S418" i="32"/>
  <c r="R418" i="32"/>
  <c r="Q418" i="32"/>
  <c r="P418" i="32"/>
  <c r="O418" i="32"/>
  <c r="N418" i="32"/>
  <c r="M418" i="32"/>
  <c r="L418" i="32"/>
  <c r="K418" i="32"/>
  <c r="J418" i="32"/>
  <c r="I418" i="32"/>
  <c r="H418" i="32"/>
  <c r="G418" i="32"/>
  <c r="F418" i="32"/>
  <c r="E418" i="32"/>
  <c r="AJ417" i="32"/>
  <c r="C417" i="32"/>
  <c r="AJ416" i="32"/>
  <c r="C416" i="32"/>
  <c r="AJ415" i="32"/>
  <c r="C415" i="32"/>
  <c r="AJ414" i="32"/>
  <c r="C414" i="32"/>
  <c r="AJ413" i="32"/>
  <c r="C413" i="32"/>
  <c r="AJ412" i="32"/>
  <c r="C412" i="32"/>
  <c r="AJ411" i="32"/>
  <c r="C411" i="32"/>
  <c r="AJ410" i="32"/>
  <c r="C410" i="32"/>
  <c r="AJ409" i="32"/>
  <c r="C409" i="32"/>
  <c r="AJ408" i="32"/>
  <c r="C408" i="32"/>
  <c r="AJ407" i="32"/>
  <c r="C407" i="32"/>
  <c r="AJ406" i="32"/>
  <c r="C406" i="32"/>
  <c r="A395" i="32"/>
  <c r="AA389" i="32"/>
  <c r="AJ380" i="32"/>
  <c r="AJ379" i="32"/>
  <c r="AJ378" i="32"/>
  <c r="J10" i="44" s="1"/>
  <c r="AJ377" i="32"/>
  <c r="J11" i="44" s="1"/>
  <c r="AJ376" i="32"/>
  <c r="J8" i="44" s="1"/>
  <c r="AI375" i="32"/>
  <c r="AH375" i="32"/>
  <c r="AG375" i="32"/>
  <c r="AF375" i="32"/>
  <c r="AE375" i="32"/>
  <c r="AD375" i="32"/>
  <c r="AC375" i="32"/>
  <c r="AB375" i="32"/>
  <c r="AA375" i="32"/>
  <c r="Z375" i="32"/>
  <c r="Y375" i="32"/>
  <c r="X375" i="32"/>
  <c r="W375" i="32"/>
  <c r="V375" i="32"/>
  <c r="U375" i="32"/>
  <c r="T375" i="32"/>
  <c r="S375" i="32"/>
  <c r="R375" i="32"/>
  <c r="Q375" i="32"/>
  <c r="P375" i="32"/>
  <c r="O375" i="32"/>
  <c r="N375" i="32"/>
  <c r="M375" i="32"/>
  <c r="L375" i="32"/>
  <c r="K375" i="32"/>
  <c r="J375" i="32"/>
  <c r="I375" i="32"/>
  <c r="H375" i="32"/>
  <c r="G375" i="32"/>
  <c r="F375" i="32"/>
  <c r="E375" i="32"/>
  <c r="AJ374" i="32"/>
  <c r="C374" i="32"/>
  <c r="AJ373" i="32"/>
  <c r="C373" i="32"/>
  <c r="AJ372" i="32"/>
  <c r="C372" i="32"/>
  <c r="AJ371" i="32"/>
  <c r="C371" i="32"/>
  <c r="AJ370" i="32"/>
  <c r="C370" i="32"/>
  <c r="AJ369" i="32"/>
  <c r="C369" i="32"/>
  <c r="AJ368" i="32"/>
  <c r="C368" i="32"/>
  <c r="AJ367" i="32"/>
  <c r="C367" i="32"/>
  <c r="AJ366" i="32"/>
  <c r="C366" i="32"/>
  <c r="AJ365" i="32"/>
  <c r="C365" i="32"/>
  <c r="AJ364" i="32"/>
  <c r="C364" i="32"/>
  <c r="AJ363" i="32"/>
  <c r="AJ375" i="32" s="1"/>
  <c r="C363" i="32"/>
  <c r="A352" i="32"/>
  <c r="AA346" i="32"/>
  <c r="AJ337" i="32"/>
  <c r="AJ336" i="32"/>
  <c r="AJ335" i="32"/>
  <c r="I10" i="44" s="1"/>
  <c r="AJ334" i="32"/>
  <c r="I11" i="44" s="1"/>
  <c r="AJ333" i="32"/>
  <c r="I8" i="44" s="1"/>
  <c r="AI332" i="32"/>
  <c r="AH332" i="32"/>
  <c r="AG332" i="32"/>
  <c r="AF332" i="32"/>
  <c r="AE332" i="32"/>
  <c r="AD332" i="32"/>
  <c r="AC332" i="32"/>
  <c r="AB332" i="32"/>
  <c r="AA332" i="32"/>
  <c r="Z332" i="32"/>
  <c r="Y332" i="32"/>
  <c r="X332" i="32"/>
  <c r="W332" i="32"/>
  <c r="V332" i="32"/>
  <c r="U332" i="32"/>
  <c r="T332" i="32"/>
  <c r="S332" i="32"/>
  <c r="R332" i="32"/>
  <c r="Q332" i="32"/>
  <c r="P332" i="32"/>
  <c r="O332" i="32"/>
  <c r="N332" i="32"/>
  <c r="M332" i="32"/>
  <c r="L332" i="32"/>
  <c r="K332" i="32"/>
  <c r="J332" i="32"/>
  <c r="I332" i="32"/>
  <c r="H332" i="32"/>
  <c r="G332" i="32"/>
  <c r="F332" i="32"/>
  <c r="E332" i="32"/>
  <c r="AJ331" i="32"/>
  <c r="C331" i="32"/>
  <c r="AJ330" i="32"/>
  <c r="C330" i="32"/>
  <c r="AJ329" i="32"/>
  <c r="C329" i="32"/>
  <c r="AJ328" i="32"/>
  <c r="C328" i="32"/>
  <c r="AJ327" i="32"/>
  <c r="C327" i="32"/>
  <c r="AJ326" i="32"/>
  <c r="C326" i="32"/>
  <c r="AJ325" i="32"/>
  <c r="C325" i="32"/>
  <c r="AJ324" i="32"/>
  <c r="C324" i="32"/>
  <c r="AJ323" i="32"/>
  <c r="C323" i="32"/>
  <c r="AJ322" i="32"/>
  <c r="C322" i="32"/>
  <c r="AJ321" i="32"/>
  <c r="C321" i="32"/>
  <c r="AJ320" i="32"/>
  <c r="C320" i="32"/>
  <c r="A309" i="32"/>
  <c r="AA303" i="32"/>
  <c r="AJ294" i="32"/>
  <c r="AJ293" i="32"/>
  <c r="AJ292" i="32"/>
  <c r="H10" i="44" s="1"/>
  <c r="AJ291" i="32"/>
  <c r="H11" i="44" s="1"/>
  <c r="AJ290" i="32"/>
  <c r="H8" i="44" s="1"/>
  <c r="AI289" i="32"/>
  <c r="AH289" i="32"/>
  <c r="AG289" i="32"/>
  <c r="AF289" i="32"/>
  <c r="AE289" i="32"/>
  <c r="AD289" i="32"/>
  <c r="AC289" i="32"/>
  <c r="AB289" i="32"/>
  <c r="AA289" i="32"/>
  <c r="Z289" i="32"/>
  <c r="Y289" i="32"/>
  <c r="X289" i="32"/>
  <c r="W289" i="32"/>
  <c r="V289" i="32"/>
  <c r="U289" i="32"/>
  <c r="T289" i="32"/>
  <c r="S289" i="32"/>
  <c r="R289" i="32"/>
  <c r="Q289" i="32"/>
  <c r="P289" i="32"/>
  <c r="O289" i="32"/>
  <c r="N289" i="32"/>
  <c r="M289" i="32"/>
  <c r="L289" i="32"/>
  <c r="K289" i="32"/>
  <c r="J289" i="32"/>
  <c r="I289" i="32"/>
  <c r="H289" i="32"/>
  <c r="G289" i="32"/>
  <c r="F289" i="32"/>
  <c r="E289" i="32"/>
  <c r="AJ288" i="32"/>
  <c r="C288" i="32"/>
  <c r="AJ287" i="32"/>
  <c r="C287" i="32"/>
  <c r="AJ286" i="32"/>
  <c r="C286" i="32"/>
  <c r="AJ285" i="32"/>
  <c r="C285" i="32"/>
  <c r="AJ284" i="32"/>
  <c r="C284" i="32"/>
  <c r="AJ283" i="32"/>
  <c r="C283" i="32"/>
  <c r="AJ282" i="32"/>
  <c r="C282" i="32"/>
  <c r="AJ281" i="32"/>
  <c r="C281" i="32"/>
  <c r="AJ280" i="32"/>
  <c r="C280" i="32"/>
  <c r="AJ279" i="32"/>
  <c r="C279" i="32"/>
  <c r="AJ278" i="32"/>
  <c r="C278" i="32"/>
  <c r="AJ277" i="32"/>
  <c r="C277" i="32"/>
  <c r="A266" i="32"/>
  <c r="AA260" i="32"/>
  <c r="AJ251" i="32"/>
  <c r="AJ250" i="32"/>
  <c r="AJ249" i="32"/>
  <c r="G10" i="44" s="1"/>
  <c r="AJ248" i="32"/>
  <c r="G11" i="44" s="1"/>
  <c r="AJ247" i="32"/>
  <c r="G8" i="44" s="1"/>
  <c r="AI246" i="32"/>
  <c r="AH246" i="32"/>
  <c r="AG246" i="32"/>
  <c r="AF246" i="32"/>
  <c r="AE246" i="32"/>
  <c r="AD246" i="32"/>
  <c r="AC246" i="32"/>
  <c r="AB246" i="32"/>
  <c r="AA246" i="32"/>
  <c r="Z246" i="32"/>
  <c r="Y246" i="32"/>
  <c r="X246" i="32"/>
  <c r="W246" i="32"/>
  <c r="V246" i="32"/>
  <c r="U246" i="32"/>
  <c r="T246" i="32"/>
  <c r="S246" i="32"/>
  <c r="R246" i="32"/>
  <c r="Q246" i="32"/>
  <c r="P246" i="32"/>
  <c r="O246" i="32"/>
  <c r="N246" i="32"/>
  <c r="M246" i="32"/>
  <c r="L246" i="32"/>
  <c r="K246" i="32"/>
  <c r="J246" i="32"/>
  <c r="I246" i="32"/>
  <c r="H246" i="32"/>
  <c r="G246" i="32"/>
  <c r="F246" i="32"/>
  <c r="E246" i="32"/>
  <c r="AJ245" i="32"/>
  <c r="C245" i="32"/>
  <c r="AJ244" i="32"/>
  <c r="C244" i="32"/>
  <c r="AJ243" i="32"/>
  <c r="C243" i="32"/>
  <c r="AJ242" i="32"/>
  <c r="C242" i="32"/>
  <c r="AJ241" i="32"/>
  <c r="C241" i="32"/>
  <c r="AJ240" i="32"/>
  <c r="C240" i="32"/>
  <c r="AJ239" i="32"/>
  <c r="C239" i="32"/>
  <c r="AJ238" i="32"/>
  <c r="C238" i="32"/>
  <c r="AJ237" i="32"/>
  <c r="C237" i="32"/>
  <c r="AJ236" i="32"/>
  <c r="C236" i="32"/>
  <c r="AJ235" i="32"/>
  <c r="C235" i="32"/>
  <c r="AJ234" i="32"/>
  <c r="C234" i="32"/>
  <c r="A223" i="32"/>
  <c r="AA217" i="32"/>
  <c r="AJ208" i="32"/>
  <c r="AJ207" i="32"/>
  <c r="AJ206" i="32"/>
  <c r="F10" i="44" s="1"/>
  <c r="AJ205" i="32"/>
  <c r="F11" i="44" s="1"/>
  <c r="AJ204" i="32"/>
  <c r="F8" i="44" s="1"/>
  <c r="AI203" i="32"/>
  <c r="AH203" i="32"/>
  <c r="AG203" i="32"/>
  <c r="AF203" i="32"/>
  <c r="AE203" i="32"/>
  <c r="AD203" i="32"/>
  <c r="AC203" i="32"/>
  <c r="AB203" i="32"/>
  <c r="AA203" i="32"/>
  <c r="Z203" i="32"/>
  <c r="Y203" i="32"/>
  <c r="X203" i="32"/>
  <c r="W203" i="32"/>
  <c r="V203" i="32"/>
  <c r="U203" i="32"/>
  <c r="T203" i="32"/>
  <c r="S203" i="32"/>
  <c r="R203" i="32"/>
  <c r="Q203" i="32"/>
  <c r="P203" i="32"/>
  <c r="O203" i="32"/>
  <c r="N203" i="32"/>
  <c r="M203" i="32"/>
  <c r="L203" i="32"/>
  <c r="K203" i="32"/>
  <c r="J203" i="32"/>
  <c r="I203" i="32"/>
  <c r="H203" i="32"/>
  <c r="G203" i="32"/>
  <c r="F203" i="32"/>
  <c r="E203" i="32"/>
  <c r="AJ202" i="32"/>
  <c r="C202" i="32"/>
  <c r="AJ201" i="32"/>
  <c r="C201" i="32"/>
  <c r="AJ200" i="32"/>
  <c r="C200" i="32"/>
  <c r="AJ199" i="32"/>
  <c r="C199" i="32"/>
  <c r="AJ198" i="32"/>
  <c r="C198" i="32"/>
  <c r="AJ197" i="32"/>
  <c r="C197" i="32"/>
  <c r="AJ196" i="32"/>
  <c r="C196" i="32"/>
  <c r="AJ195" i="32"/>
  <c r="C195" i="32"/>
  <c r="AJ194" i="32"/>
  <c r="C194" i="32"/>
  <c r="AJ193" i="32"/>
  <c r="C193" i="32"/>
  <c r="AJ192" i="32"/>
  <c r="C192" i="32"/>
  <c r="AJ191" i="32"/>
  <c r="C191" i="32"/>
  <c r="A180" i="32"/>
  <c r="AA174" i="32"/>
  <c r="AJ165" i="32"/>
  <c r="AJ164" i="32"/>
  <c r="AJ163" i="32"/>
  <c r="E10" i="44" s="1"/>
  <c r="AJ162" i="32"/>
  <c r="E11" i="44" s="1"/>
  <c r="AJ161" i="32"/>
  <c r="E8" i="44" s="1"/>
  <c r="AI160" i="32"/>
  <c r="AH160" i="32"/>
  <c r="AG160" i="32"/>
  <c r="AF160" i="32"/>
  <c r="AE160" i="32"/>
  <c r="AD160" i="32"/>
  <c r="AC160" i="32"/>
  <c r="AB160" i="32"/>
  <c r="AA160" i="32"/>
  <c r="Z160" i="32"/>
  <c r="Y160" i="32"/>
  <c r="X160" i="32"/>
  <c r="W160" i="32"/>
  <c r="V160" i="32"/>
  <c r="U160" i="32"/>
  <c r="T160" i="32"/>
  <c r="S160" i="32"/>
  <c r="R160" i="32"/>
  <c r="Q160" i="32"/>
  <c r="P160" i="32"/>
  <c r="O160" i="32"/>
  <c r="N160" i="32"/>
  <c r="M160" i="32"/>
  <c r="L160" i="32"/>
  <c r="K160" i="32"/>
  <c r="J160" i="32"/>
  <c r="I160" i="32"/>
  <c r="H160" i="32"/>
  <c r="G160" i="32"/>
  <c r="F160" i="32"/>
  <c r="E160" i="32"/>
  <c r="AJ159" i="32"/>
  <c r="C159" i="32"/>
  <c r="AJ158" i="32"/>
  <c r="C158" i="32"/>
  <c r="AJ157" i="32"/>
  <c r="C157" i="32"/>
  <c r="AJ156" i="32"/>
  <c r="C156" i="32"/>
  <c r="AJ155" i="32"/>
  <c r="C155" i="32"/>
  <c r="AJ154" i="32"/>
  <c r="C154" i="32"/>
  <c r="AJ153" i="32"/>
  <c r="C153" i="32"/>
  <c r="AJ152" i="32"/>
  <c r="C152" i="32"/>
  <c r="AJ151" i="32"/>
  <c r="C151" i="32"/>
  <c r="AJ150" i="32"/>
  <c r="C150" i="32"/>
  <c r="AJ149" i="32"/>
  <c r="C149" i="32"/>
  <c r="AJ148" i="32"/>
  <c r="C148" i="32"/>
  <c r="A137" i="32"/>
  <c r="AA131" i="32"/>
  <c r="AJ122" i="32"/>
  <c r="AJ121" i="32"/>
  <c r="AJ120" i="32"/>
  <c r="D10" i="44" s="1"/>
  <c r="AJ119" i="32"/>
  <c r="D11" i="44" s="1"/>
  <c r="AJ118" i="32"/>
  <c r="D8" i="44" s="1"/>
  <c r="AI117" i="32"/>
  <c r="AH117" i="32"/>
  <c r="AG117" i="32"/>
  <c r="AF117" i="32"/>
  <c r="AE117" i="32"/>
  <c r="AD117" i="32"/>
  <c r="AC117" i="32"/>
  <c r="AB117" i="32"/>
  <c r="AA117" i="32"/>
  <c r="Z117" i="32"/>
  <c r="Y117" i="32"/>
  <c r="X117" i="32"/>
  <c r="W117" i="32"/>
  <c r="V117" i="32"/>
  <c r="U117" i="32"/>
  <c r="T117" i="32"/>
  <c r="S117" i="32"/>
  <c r="R117" i="32"/>
  <c r="Q117" i="32"/>
  <c r="P117" i="32"/>
  <c r="O117" i="32"/>
  <c r="N117" i="32"/>
  <c r="M117" i="32"/>
  <c r="L117" i="32"/>
  <c r="K117" i="32"/>
  <c r="J117" i="32"/>
  <c r="I117" i="32"/>
  <c r="H117" i="32"/>
  <c r="G117" i="32"/>
  <c r="F117" i="32"/>
  <c r="E117" i="32"/>
  <c r="AJ116" i="32"/>
  <c r="C116" i="32"/>
  <c r="AJ115" i="32"/>
  <c r="C115" i="32"/>
  <c r="AJ114" i="32"/>
  <c r="C114" i="32"/>
  <c r="AJ113" i="32"/>
  <c r="C113" i="32"/>
  <c r="AJ112" i="32"/>
  <c r="C112" i="32"/>
  <c r="AJ111" i="32"/>
  <c r="C111" i="32"/>
  <c r="AJ110" i="32"/>
  <c r="C110" i="32"/>
  <c r="AJ109" i="32"/>
  <c r="C109" i="32"/>
  <c r="AJ108" i="32"/>
  <c r="C108" i="32"/>
  <c r="AJ107" i="32"/>
  <c r="C107" i="32"/>
  <c r="AJ106" i="32"/>
  <c r="C106" i="32"/>
  <c r="AJ105" i="32"/>
  <c r="AJ117" i="32" s="1"/>
  <c r="C105" i="32"/>
  <c r="A94" i="32"/>
  <c r="AA88" i="32"/>
  <c r="AJ79" i="32"/>
  <c r="AJ78" i="32"/>
  <c r="AJ77" i="32"/>
  <c r="C10" i="44" s="1"/>
  <c r="AJ76" i="32"/>
  <c r="C11" i="44" s="1"/>
  <c r="AJ75" i="32"/>
  <c r="C8" i="44" s="1"/>
  <c r="AI74" i="32"/>
  <c r="AH74" i="32"/>
  <c r="AG74" i="32"/>
  <c r="AF74" i="32"/>
  <c r="AE74" i="32"/>
  <c r="AD74" i="32"/>
  <c r="AC74" i="32"/>
  <c r="AB74" i="32"/>
  <c r="AA74" i="32"/>
  <c r="Z74" i="32"/>
  <c r="Y74" i="32"/>
  <c r="X74" i="32"/>
  <c r="W74" i="32"/>
  <c r="V74" i="32"/>
  <c r="U74" i="32"/>
  <c r="T74" i="32"/>
  <c r="S74" i="32"/>
  <c r="R74" i="32"/>
  <c r="Q74" i="32"/>
  <c r="P74" i="32"/>
  <c r="O74" i="32"/>
  <c r="N74" i="32"/>
  <c r="M74" i="32"/>
  <c r="L74" i="32"/>
  <c r="K74" i="32"/>
  <c r="J74" i="32"/>
  <c r="I74" i="32"/>
  <c r="H74" i="32"/>
  <c r="G74" i="32"/>
  <c r="F74" i="32"/>
  <c r="E74" i="32"/>
  <c r="AJ73" i="32"/>
  <c r="C73" i="32"/>
  <c r="AJ72" i="32"/>
  <c r="C72" i="32"/>
  <c r="AJ71" i="32"/>
  <c r="C71" i="32"/>
  <c r="AJ70" i="32"/>
  <c r="C70" i="32"/>
  <c r="AJ69" i="32"/>
  <c r="C69" i="32"/>
  <c r="AJ68" i="32"/>
  <c r="C68" i="32"/>
  <c r="AJ67" i="32"/>
  <c r="C67" i="32"/>
  <c r="AJ66" i="32"/>
  <c r="C66" i="32"/>
  <c r="AJ65" i="32"/>
  <c r="C65" i="32"/>
  <c r="AJ64" i="32"/>
  <c r="C64" i="32"/>
  <c r="AJ63" i="32"/>
  <c r="C63" i="32"/>
  <c r="AJ62" i="32"/>
  <c r="C62" i="32"/>
  <c r="A51" i="32"/>
  <c r="AA45" i="32"/>
  <c r="AJ36" i="32"/>
  <c r="AJ35" i="32"/>
  <c r="AJ34" i="32"/>
  <c r="B10" i="44" s="1"/>
  <c r="AJ33" i="32"/>
  <c r="B11" i="44" s="1"/>
  <c r="AJ32" i="32"/>
  <c r="B8" i="44" s="1"/>
  <c r="AI31" i="32"/>
  <c r="AH31" i="32"/>
  <c r="AG31" i="32"/>
  <c r="AF31"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E31" i="32"/>
  <c r="AJ30" i="32"/>
  <c r="C30" i="32"/>
  <c r="AJ29" i="32"/>
  <c r="C29" i="32"/>
  <c r="AJ28" i="32"/>
  <c r="C28" i="32"/>
  <c r="AJ27" i="32"/>
  <c r="C27" i="32"/>
  <c r="AJ26" i="32"/>
  <c r="C26" i="32"/>
  <c r="AJ25" i="32"/>
  <c r="C25" i="32"/>
  <c r="AJ24" i="32"/>
  <c r="C24" i="32"/>
  <c r="AJ23" i="32"/>
  <c r="C23" i="32"/>
  <c r="AJ22" i="32"/>
  <c r="C22" i="32"/>
  <c r="AJ21" i="32"/>
  <c r="C21" i="32"/>
  <c r="AJ20" i="32"/>
  <c r="C20" i="32"/>
  <c r="AJ19" i="32"/>
  <c r="C19" i="32"/>
  <c r="A8" i="32"/>
  <c r="AA2" i="32"/>
  <c r="AJ509" i="29"/>
  <c r="AJ508" i="29"/>
  <c r="AJ507" i="29"/>
  <c r="M46" i="42" s="1"/>
  <c r="AJ506" i="29"/>
  <c r="M47" i="42" s="1"/>
  <c r="AJ505" i="29"/>
  <c r="M44" i="42" s="1"/>
  <c r="AI504" i="29"/>
  <c r="AH504" i="29"/>
  <c r="AG504" i="29"/>
  <c r="AF504" i="29"/>
  <c r="AE504" i="29"/>
  <c r="AD504" i="29"/>
  <c r="AC504" i="29"/>
  <c r="AB504" i="29"/>
  <c r="AA504" i="29"/>
  <c r="Z504" i="29"/>
  <c r="Y504" i="29"/>
  <c r="X504" i="29"/>
  <c r="W504" i="29"/>
  <c r="V504" i="29"/>
  <c r="U504" i="29"/>
  <c r="T504" i="29"/>
  <c r="S504" i="29"/>
  <c r="R504" i="29"/>
  <c r="Q504" i="29"/>
  <c r="P504" i="29"/>
  <c r="O504" i="29"/>
  <c r="N504" i="29"/>
  <c r="M504" i="29"/>
  <c r="L504" i="29"/>
  <c r="K504" i="29"/>
  <c r="J504" i="29"/>
  <c r="I504" i="29"/>
  <c r="H504" i="29"/>
  <c r="G504" i="29"/>
  <c r="F504" i="29"/>
  <c r="E504" i="29"/>
  <c r="AJ503" i="29"/>
  <c r="C503" i="29"/>
  <c r="AJ502" i="29"/>
  <c r="C502" i="29"/>
  <c r="AJ501" i="29"/>
  <c r="C501" i="29"/>
  <c r="AJ500" i="29"/>
  <c r="C500" i="29"/>
  <c r="AJ499" i="29"/>
  <c r="C499" i="29"/>
  <c r="AJ498" i="29"/>
  <c r="C498" i="29"/>
  <c r="AJ497" i="29"/>
  <c r="C497" i="29"/>
  <c r="AJ496" i="29"/>
  <c r="C496" i="29"/>
  <c r="AJ495" i="29"/>
  <c r="C495" i="29"/>
  <c r="AJ494" i="29"/>
  <c r="C494" i="29"/>
  <c r="AJ493" i="29"/>
  <c r="C493" i="29"/>
  <c r="AJ492" i="29"/>
  <c r="AJ504" i="29" s="1"/>
  <c r="C492" i="29"/>
  <c r="A481" i="29"/>
  <c r="AA475" i="29"/>
  <c r="AJ466" i="29"/>
  <c r="AJ465" i="29"/>
  <c r="AJ464" i="29"/>
  <c r="L46" i="42" s="1"/>
  <c r="AJ463" i="29"/>
  <c r="L47" i="42" s="1"/>
  <c r="AJ462" i="29"/>
  <c r="L44" i="42" s="1"/>
  <c r="AI461" i="29"/>
  <c r="AH461" i="29"/>
  <c r="AG461" i="29"/>
  <c r="AF461" i="29"/>
  <c r="AE461" i="29"/>
  <c r="AD461" i="29"/>
  <c r="AC461" i="29"/>
  <c r="AB461" i="29"/>
  <c r="AA461" i="29"/>
  <c r="Z461" i="29"/>
  <c r="Y461" i="29"/>
  <c r="X461" i="29"/>
  <c r="W461" i="29"/>
  <c r="V461" i="29"/>
  <c r="U461" i="29"/>
  <c r="T461" i="29"/>
  <c r="S461" i="29"/>
  <c r="R461" i="29"/>
  <c r="Q461" i="29"/>
  <c r="P461" i="29"/>
  <c r="O461" i="29"/>
  <c r="N461" i="29"/>
  <c r="M461" i="29"/>
  <c r="L461" i="29"/>
  <c r="K461" i="29"/>
  <c r="J461" i="29"/>
  <c r="I461" i="29"/>
  <c r="H461" i="29"/>
  <c r="G461" i="29"/>
  <c r="F461" i="29"/>
  <c r="E461" i="29"/>
  <c r="AJ460" i="29"/>
  <c r="C460" i="29"/>
  <c r="AJ459" i="29"/>
  <c r="C459" i="29"/>
  <c r="AJ458" i="29"/>
  <c r="C458" i="29"/>
  <c r="AJ457" i="29"/>
  <c r="C457" i="29"/>
  <c r="AJ456" i="29"/>
  <c r="C456" i="29"/>
  <c r="AJ455" i="29"/>
  <c r="C455" i="29"/>
  <c r="AJ454" i="29"/>
  <c r="C454" i="29"/>
  <c r="AJ453" i="29"/>
  <c r="C453" i="29"/>
  <c r="AJ452" i="29"/>
  <c r="C452" i="29"/>
  <c r="AJ451" i="29"/>
  <c r="C451" i="29"/>
  <c r="AJ450" i="29"/>
  <c r="C450" i="29"/>
  <c r="AJ449" i="29"/>
  <c r="C449" i="29"/>
  <c r="A438" i="29"/>
  <c r="AA432" i="29"/>
  <c r="AJ423" i="29"/>
  <c r="AJ422" i="29"/>
  <c r="AJ421" i="29"/>
  <c r="K46" i="42" s="1"/>
  <c r="AJ420" i="29"/>
  <c r="K47" i="42" s="1"/>
  <c r="AJ419" i="29"/>
  <c r="K44" i="42" s="1"/>
  <c r="AI418" i="29"/>
  <c r="AH418" i="29"/>
  <c r="AG418" i="29"/>
  <c r="AF418" i="29"/>
  <c r="AE418" i="29"/>
  <c r="AD418" i="29"/>
  <c r="AC418" i="29"/>
  <c r="AB418" i="29"/>
  <c r="AA418" i="29"/>
  <c r="Z418" i="29"/>
  <c r="Y418" i="29"/>
  <c r="X418" i="29"/>
  <c r="W418" i="29"/>
  <c r="V418" i="29"/>
  <c r="U418" i="29"/>
  <c r="T418" i="29"/>
  <c r="S418" i="29"/>
  <c r="R418" i="29"/>
  <c r="Q418" i="29"/>
  <c r="P418" i="29"/>
  <c r="O418" i="29"/>
  <c r="N418" i="29"/>
  <c r="M418" i="29"/>
  <c r="L418" i="29"/>
  <c r="K418" i="29"/>
  <c r="J418" i="29"/>
  <c r="I418" i="29"/>
  <c r="H418" i="29"/>
  <c r="G418" i="29"/>
  <c r="F418" i="29"/>
  <c r="E418" i="29"/>
  <c r="AJ417" i="29"/>
  <c r="C417" i="29"/>
  <c r="AJ416" i="29"/>
  <c r="C416" i="29"/>
  <c r="AJ415" i="29"/>
  <c r="C415" i="29"/>
  <c r="AJ414" i="29"/>
  <c r="C414" i="29"/>
  <c r="AJ413" i="29"/>
  <c r="C413" i="29"/>
  <c r="AJ412" i="29"/>
  <c r="C412" i="29"/>
  <c r="AJ411" i="29"/>
  <c r="C411" i="29"/>
  <c r="AJ410" i="29"/>
  <c r="C410" i="29"/>
  <c r="AJ409" i="29"/>
  <c r="C409" i="29"/>
  <c r="AJ408" i="29"/>
  <c r="C408" i="29"/>
  <c r="AJ407" i="29"/>
  <c r="C407" i="29"/>
  <c r="AJ406" i="29"/>
  <c r="C406" i="29"/>
  <c r="A395" i="29"/>
  <c r="AA389" i="29"/>
  <c r="AJ380" i="29"/>
  <c r="AJ379" i="29"/>
  <c r="AJ378" i="29"/>
  <c r="J46" i="42" s="1"/>
  <c r="AJ377" i="29"/>
  <c r="J47" i="42" s="1"/>
  <c r="AJ376" i="29"/>
  <c r="J44" i="42" s="1"/>
  <c r="AI375" i="29"/>
  <c r="AH375" i="29"/>
  <c r="AG375" i="29"/>
  <c r="AF375" i="29"/>
  <c r="AE375" i="29"/>
  <c r="AD375" i="29"/>
  <c r="AC375" i="29"/>
  <c r="AB375" i="29"/>
  <c r="AA375" i="29"/>
  <c r="Z375" i="29"/>
  <c r="Y375" i="29"/>
  <c r="X375" i="29"/>
  <c r="W375" i="29"/>
  <c r="V375" i="29"/>
  <c r="U375" i="29"/>
  <c r="T375" i="29"/>
  <c r="S375" i="29"/>
  <c r="R375" i="29"/>
  <c r="Q375" i="29"/>
  <c r="P375" i="29"/>
  <c r="O375" i="29"/>
  <c r="N375" i="29"/>
  <c r="M375" i="29"/>
  <c r="L375" i="29"/>
  <c r="K375" i="29"/>
  <c r="J375" i="29"/>
  <c r="I375" i="29"/>
  <c r="H375" i="29"/>
  <c r="G375" i="29"/>
  <c r="F375" i="29"/>
  <c r="E375" i="29"/>
  <c r="AJ374" i="29"/>
  <c r="C374" i="29"/>
  <c r="AJ373" i="29"/>
  <c r="C373" i="29"/>
  <c r="AJ372" i="29"/>
  <c r="C372" i="29"/>
  <c r="AJ371" i="29"/>
  <c r="C371" i="29"/>
  <c r="AJ370" i="29"/>
  <c r="C370" i="29"/>
  <c r="AJ369" i="29"/>
  <c r="C369" i="29"/>
  <c r="AJ368" i="29"/>
  <c r="C368" i="29"/>
  <c r="AJ367" i="29"/>
  <c r="C367" i="29"/>
  <c r="AJ366" i="29"/>
  <c r="C366" i="29"/>
  <c r="AJ365" i="29"/>
  <c r="C365" i="29"/>
  <c r="AJ364" i="29"/>
  <c r="C364" i="29"/>
  <c r="AJ363" i="29"/>
  <c r="C363" i="29"/>
  <c r="A352" i="29"/>
  <c r="AA346" i="29"/>
  <c r="AJ337" i="29"/>
  <c r="AJ336" i="29"/>
  <c r="AJ335" i="29"/>
  <c r="I46" i="42" s="1"/>
  <c r="AJ334" i="29"/>
  <c r="I47" i="42" s="1"/>
  <c r="AJ333" i="29"/>
  <c r="I44" i="42" s="1"/>
  <c r="AI332" i="29"/>
  <c r="AH332" i="29"/>
  <c r="AG332" i="29"/>
  <c r="AF332" i="29"/>
  <c r="AE332" i="29"/>
  <c r="AD332" i="29"/>
  <c r="AC332" i="29"/>
  <c r="AB332" i="29"/>
  <c r="AA332" i="29"/>
  <c r="Z332" i="29"/>
  <c r="Y332" i="29"/>
  <c r="X332" i="29"/>
  <c r="W332" i="29"/>
  <c r="V332" i="29"/>
  <c r="U332" i="29"/>
  <c r="T332" i="29"/>
  <c r="S332" i="29"/>
  <c r="R332" i="29"/>
  <c r="Q332" i="29"/>
  <c r="P332" i="29"/>
  <c r="O332" i="29"/>
  <c r="N332" i="29"/>
  <c r="M332" i="29"/>
  <c r="L332" i="29"/>
  <c r="K332" i="29"/>
  <c r="J332" i="29"/>
  <c r="I332" i="29"/>
  <c r="H332" i="29"/>
  <c r="G332" i="29"/>
  <c r="F332" i="29"/>
  <c r="E332" i="29"/>
  <c r="AJ331" i="29"/>
  <c r="C331" i="29"/>
  <c r="AJ330" i="29"/>
  <c r="C330" i="29"/>
  <c r="AJ329" i="29"/>
  <c r="C329" i="29"/>
  <c r="AJ328" i="29"/>
  <c r="C328" i="29"/>
  <c r="AJ327" i="29"/>
  <c r="C327" i="29"/>
  <c r="AJ326" i="29"/>
  <c r="C326" i="29"/>
  <c r="AJ325" i="29"/>
  <c r="C325" i="29"/>
  <c r="AJ324" i="29"/>
  <c r="C324" i="29"/>
  <c r="AJ323" i="29"/>
  <c r="C323" i="29"/>
  <c r="AJ322" i="29"/>
  <c r="C322" i="29"/>
  <c r="AJ321" i="29"/>
  <c r="C321" i="29"/>
  <c r="AJ320" i="29"/>
  <c r="C320" i="29"/>
  <c r="A309" i="29"/>
  <c r="AA303" i="29"/>
  <c r="AJ294" i="29"/>
  <c r="AJ293" i="29"/>
  <c r="AJ292" i="29"/>
  <c r="H46" i="42" s="1"/>
  <c r="AJ291" i="29"/>
  <c r="H47" i="42" s="1"/>
  <c r="AJ290" i="29"/>
  <c r="H44" i="42" s="1"/>
  <c r="AI289" i="29"/>
  <c r="AH289" i="29"/>
  <c r="AG289" i="29"/>
  <c r="AF289" i="29"/>
  <c r="AE289" i="29"/>
  <c r="AD289" i="29"/>
  <c r="AC289" i="29"/>
  <c r="AB289" i="29"/>
  <c r="AA289" i="29"/>
  <c r="Z289" i="29"/>
  <c r="Y289" i="29"/>
  <c r="X289" i="29"/>
  <c r="W289" i="29"/>
  <c r="V289" i="29"/>
  <c r="U289" i="29"/>
  <c r="T289" i="29"/>
  <c r="S289" i="29"/>
  <c r="R289" i="29"/>
  <c r="Q289" i="29"/>
  <c r="P289" i="29"/>
  <c r="O289" i="29"/>
  <c r="N289" i="29"/>
  <c r="M289" i="29"/>
  <c r="L289" i="29"/>
  <c r="K289" i="29"/>
  <c r="J289" i="29"/>
  <c r="I289" i="29"/>
  <c r="H289" i="29"/>
  <c r="G289" i="29"/>
  <c r="F289" i="29"/>
  <c r="E289" i="29"/>
  <c r="AJ288" i="29"/>
  <c r="C288" i="29"/>
  <c r="AJ287" i="29"/>
  <c r="C287" i="29"/>
  <c r="AJ286" i="29"/>
  <c r="C286" i="29"/>
  <c r="AJ285" i="29"/>
  <c r="C285" i="29"/>
  <c r="AJ284" i="29"/>
  <c r="C284" i="29"/>
  <c r="AJ283" i="29"/>
  <c r="C283" i="29"/>
  <c r="AJ282" i="29"/>
  <c r="C282" i="29"/>
  <c r="AJ281" i="29"/>
  <c r="C281" i="29"/>
  <c r="AJ280" i="29"/>
  <c r="C280" i="29"/>
  <c r="AJ279" i="29"/>
  <c r="C279" i="29"/>
  <c r="AJ278" i="29"/>
  <c r="C278" i="29"/>
  <c r="AJ277" i="29"/>
  <c r="C277" i="29"/>
  <c r="A266" i="29"/>
  <c r="AA260" i="29"/>
  <c r="AJ251" i="29"/>
  <c r="AJ250" i="29"/>
  <c r="AJ249" i="29"/>
  <c r="G46" i="42" s="1"/>
  <c r="AJ248" i="29"/>
  <c r="G47" i="42" s="1"/>
  <c r="AJ247" i="29"/>
  <c r="G44" i="42" s="1"/>
  <c r="AI246" i="29"/>
  <c r="AH246" i="29"/>
  <c r="AG246" i="29"/>
  <c r="AF246" i="29"/>
  <c r="AE246" i="29"/>
  <c r="AD246" i="29"/>
  <c r="AC246" i="29"/>
  <c r="AB246" i="29"/>
  <c r="AA246" i="29"/>
  <c r="Z246" i="29"/>
  <c r="Y246" i="29"/>
  <c r="X246" i="29"/>
  <c r="W246" i="29"/>
  <c r="V246" i="29"/>
  <c r="U246" i="29"/>
  <c r="T246" i="29"/>
  <c r="S246" i="29"/>
  <c r="R246" i="29"/>
  <c r="Q246" i="29"/>
  <c r="P246" i="29"/>
  <c r="O246" i="29"/>
  <c r="N246" i="29"/>
  <c r="M246" i="29"/>
  <c r="L246" i="29"/>
  <c r="K246" i="29"/>
  <c r="J246" i="29"/>
  <c r="I246" i="29"/>
  <c r="H246" i="29"/>
  <c r="G246" i="29"/>
  <c r="F246" i="29"/>
  <c r="E246" i="29"/>
  <c r="AJ245" i="29"/>
  <c r="C245" i="29"/>
  <c r="AJ244" i="29"/>
  <c r="C244" i="29"/>
  <c r="AJ243" i="29"/>
  <c r="C243" i="29"/>
  <c r="AJ242" i="29"/>
  <c r="C242" i="29"/>
  <c r="AJ241" i="29"/>
  <c r="C241" i="29"/>
  <c r="AJ240" i="29"/>
  <c r="C240" i="29"/>
  <c r="AJ239" i="29"/>
  <c r="C239" i="29"/>
  <c r="AJ238" i="29"/>
  <c r="C238" i="29"/>
  <c r="AJ237" i="29"/>
  <c r="C237" i="29"/>
  <c r="AJ236" i="29"/>
  <c r="C236" i="29"/>
  <c r="AJ235" i="29"/>
  <c r="C235" i="29"/>
  <c r="AJ234" i="29"/>
  <c r="AJ246" i="29" s="1"/>
  <c r="C234" i="29"/>
  <c r="A223" i="29"/>
  <c r="AA217" i="29"/>
  <c r="AJ208" i="29"/>
  <c r="AJ207" i="29"/>
  <c r="AJ206" i="29"/>
  <c r="F46" i="42" s="1"/>
  <c r="AJ205" i="29"/>
  <c r="F47" i="42" s="1"/>
  <c r="AJ204" i="29"/>
  <c r="F44" i="42" s="1"/>
  <c r="AI203" i="29"/>
  <c r="AH203" i="29"/>
  <c r="AG203" i="29"/>
  <c r="AF203" i="29"/>
  <c r="AE203" i="29"/>
  <c r="AD203" i="29"/>
  <c r="AC203" i="29"/>
  <c r="AB203" i="29"/>
  <c r="AA203" i="29"/>
  <c r="Z203" i="29"/>
  <c r="Y203" i="29"/>
  <c r="X203" i="29"/>
  <c r="W203" i="29"/>
  <c r="V203" i="29"/>
  <c r="U203" i="29"/>
  <c r="T203" i="29"/>
  <c r="S203" i="29"/>
  <c r="R203" i="29"/>
  <c r="Q203" i="29"/>
  <c r="P203" i="29"/>
  <c r="O203" i="29"/>
  <c r="N203" i="29"/>
  <c r="M203" i="29"/>
  <c r="L203" i="29"/>
  <c r="K203" i="29"/>
  <c r="J203" i="29"/>
  <c r="I203" i="29"/>
  <c r="H203" i="29"/>
  <c r="G203" i="29"/>
  <c r="F203" i="29"/>
  <c r="E203" i="29"/>
  <c r="AJ202" i="29"/>
  <c r="C202" i="29"/>
  <c r="AJ201" i="29"/>
  <c r="C201" i="29"/>
  <c r="AJ200" i="29"/>
  <c r="C200" i="29"/>
  <c r="AJ199" i="29"/>
  <c r="C199" i="29"/>
  <c r="AJ198" i="29"/>
  <c r="C198" i="29"/>
  <c r="AJ197" i="29"/>
  <c r="C197" i="29"/>
  <c r="AJ196" i="29"/>
  <c r="C196" i="29"/>
  <c r="AJ195" i="29"/>
  <c r="C195" i="29"/>
  <c r="AJ194" i="29"/>
  <c r="C194" i="29"/>
  <c r="AJ193" i="29"/>
  <c r="C193" i="29"/>
  <c r="AJ192" i="29"/>
  <c r="C192" i="29"/>
  <c r="AJ191" i="29"/>
  <c r="C191" i="29"/>
  <c r="A180" i="29"/>
  <c r="AA174" i="29"/>
  <c r="AJ165" i="29"/>
  <c r="AJ164" i="29"/>
  <c r="AJ163" i="29"/>
  <c r="E46" i="42" s="1"/>
  <c r="AJ162" i="29"/>
  <c r="E47" i="42" s="1"/>
  <c r="AJ161" i="29"/>
  <c r="E44" i="42" s="1"/>
  <c r="AI160" i="29"/>
  <c r="AH160" i="29"/>
  <c r="AG160" i="29"/>
  <c r="AF160" i="29"/>
  <c r="AE160" i="29"/>
  <c r="AD160" i="29"/>
  <c r="AC160" i="29"/>
  <c r="AB160" i="29"/>
  <c r="AA160" i="29"/>
  <c r="Z160" i="29"/>
  <c r="Y160" i="29"/>
  <c r="X160" i="29"/>
  <c r="W160" i="29"/>
  <c r="V160" i="29"/>
  <c r="U160" i="29"/>
  <c r="T160" i="29"/>
  <c r="S160" i="29"/>
  <c r="R160" i="29"/>
  <c r="Q160" i="29"/>
  <c r="P160" i="29"/>
  <c r="O160" i="29"/>
  <c r="N160" i="29"/>
  <c r="M160" i="29"/>
  <c r="L160" i="29"/>
  <c r="K160" i="29"/>
  <c r="J160" i="29"/>
  <c r="I160" i="29"/>
  <c r="H160" i="29"/>
  <c r="G160" i="29"/>
  <c r="F160" i="29"/>
  <c r="E160" i="29"/>
  <c r="AJ159" i="29"/>
  <c r="C159" i="29"/>
  <c r="AJ158" i="29"/>
  <c r="C158" i="29"/>
  <c r="AJ157" i="29"/>
  <c r="C157" i="29"/>
  <c r="AJ156" i="29"/>
  <c r="C156" i="29"/>
  <c r="AJ155" i="29"/>
  <c r="C155" i="29"/>
  <c r="AJ154" i="29"/>
  <c r="C154" i="29"/>
  <c r="AJ153" i="29"/>
  <c r="C153" i="29"/>
  <c r="AJ152" i="29"/>
  <c r="C152" i="29"/>
  <c r="AJ151" i="29"/>
  <c r="C151" i="29"/>
  <c r="AJ150" i="29"/>
  <c r="C150" i="29"/>
  <c r="AJ149" i="29"/>
  <c r="C149" i="29"/>
  <c r="AJ148" i="29"/>
  <c r="C148" i="29"/>
  <c r="A137" i="29"/>
  <c r="AA131" i="29"/>
  <c r="AJ122" i="29"/>
  <c r="AJ121" i="29"/>
  <c r="AJ120" i="29"/>
  <c r="D46" i="42" s="1"/>
  <c r="AJ119" i="29"/>
  <c r="D47" i="42" s="1"/>
  <c r="AJ118" i="29"/>
  <c r="D44" i="42" s="1"/>
  <c r="AI117" i="29"/>
  <c r="AH117" i="29"/>
  <c r="AG117" i="29"/>
  <c r="AF117" i="29"/>
  <c r="AE117" i="29"/>
  <c r="AD117" i="29"/>
  <c r="AC117" i="29"/>
  <c r="AB117" i="29"/>
  <c r="AA117" i="29"/>
  <c r="Z117" i="29"/>
  <c r="Y117" i="29"/>
  <c r="X117" i="29"/>
  <c r="W117" i="29"/>
  <c r="V117" i="29"/>
  <c r="U117" i="29"/>
  <c r="T117" i="29"/>
  <c r="S117" i="29"/>
  <c r="R117" i="29"/>
  <c r="Q117" i="29"/>
  <c r="P117" i="29"/>
  <c r="O117" i="29"/>
  <c r="N117" i="29"/>
  <c r="M117" i="29"/>
  <c r="L117" i="29"/>
  <c r="K117" i="29"/>
  <c r="J117" i="29"/>
  <c r="I117" i="29"/>
  <c r="H117" i="29"/>
  <c r="G117" i="29"/>
  <c r="F117" i="29"/>
  <c r="E117" i="29"/>
  <c r="AJ116" i="29"/>
  <c r="C116" i="29"/>
  <c r="AJ115" i="29"/>
  <c r="C115" i="29"/>
  <c r="AJ114" i="29"/>
  <c r="C114" i="29"/>
  <c r="AJ113" i="29"/>
  <c r="C113" i="29"/>
  <c r="AJ112" i="29"/>
  <c r="C112" i="29"/>
  <c r="AJ111" i="29"/>
  <c r="C111" i="29"/>
  <c r="AJ110" i="29"/>
  <c r="C110" i="29"/>
  <c r="AJ109" i="29"/>
  <c r="C109" i="29"/>
  <c r="AJ108" i="29"/>
  <c r="C108" i="29"/>
  <c r="AJ107" i="29"/>
  <c r="C107" i="29"/>
  <c r="AJ106" i="29"/>
  <c r="C106" i="29"/>
  <c r="AJ105" i="29"/>
  <c r="AJ117" i="29" s="1"/>
  <c r="C105" i="29"/>
  <c r="A94" i="29"/>
  <c r="AA88" i="29"/>
  <c r="AJ79" i="29"/>
  <c r="AJ78" i="29"/>
  <c r="AJ77" i="29"/>
  <c r="C46" i="42" s="1"/>
  <c r="AJ76" i="29"/>
  <c r="C47" i="42" s="1"/>
  <c r="AJ75" i="29"/>
  <c r="C44" i="42" s="1"/>
  <c r="AI74" i="29"/>
  <c r="AH74" i="29"/>
  <c r="AG74" i="29"/>
  <c r="AF74" i="29"/>
  <c r="AE74" i="29"/>
  <c r="AD74" i="29"/>
  <c r="AC74" i="29"/>
  <c r="AB74" i="29"/>
  <c r="AA74" i="29"/>
  <c r="Z74" i="29"/>
  <c r="Y74" i="29"/>
  <c r="X74" i="29"/>
  <c r="W74" i="29"/>
  <c r="V74" i="29"/>
  <c r="U74" i="29"/>
  <c r="T74" i="29"/>
  <c r="S74" i="29"/>
  <c r="R74" i="29"/>
  <c r="Q74" i="29"/>
  <c r="P74" i="29"/>
  <c r="O74" i="29"/>
  <c r="N74" i="29"/>
  <c r="M74" i="29"/>
  <c r="L74" i="29"/>
  <c r="K74" i="29"/>
  <c r="J74" i="29"/>
  <c r="I74" i="29"/>
  <c r="H74" i="29"/>
  <c r="G74" i="29"/>
  <c r="F74" i="29"/>
  <c r="E74" i="29"/>
  <c r="AJ73" i="29"/>
  <c r="C73" i="29"/>
  <c r="AJ72" i="29"/>
  <c r="C72" i="29"/>
  <c r="AJ71" i="29"/>
  <c r="C71" i="29"/>
  <c r="AJ70" i="29"/>
  <c r="C70" i="29"/>
  <c r="AJ69" i="29"/>
  <c r="C69" i="29"/>
  <c r="AJ68" i="29"/>
  <c r="C68" i="29"/>
  <c r="AJ67" i="29"/>
  <c r="C67" i="29"/>
  <c r="AJ66" i="29"/>
  <c r="C66" i="29"/>
  <c r="AJ65" i="29"/>
  <c r="C65" i="29"/>
  <c r="AJ64" i="29"/>
  <c r="C64" i="29"/>
  <c r="AJ63" i="29"/>
  <c r="C63" i="29"/>
  <c r="AJ62" i="29"/>
  <c r="C62" i="29"/>
  <c r="A51" i="29"/>
  <c r="AA45" i="29"/>
  <c r="AJ36" i="29"/>
  <c r="AJ35" i="29"/>
  <c r="AJ34" i="29"/>
  <c r="B46" i="42" s="1"/>
  <c r="AJ33" i="29"/>
  <c r="B47" i="42" s="1"/>
  <c r="AJ32" i="29"/>
  <c r="B44" i="42" s="1"/>
  <c r="AI31" i="29"/>
  <c r="AH31" i="29"/>
  <c r="AG31" i="29"/>
  <c r="AF31" i="29"/>
  <c r="AE31" i="29"/>
  <c r="AD31" i="29"/>
  <c r="AC31" i="29"/>
  <c r="AB31" i="29"/>
  <c r="AA31" i="29"/>
  <c r="Z31" i="29"/>
  <c r="Y31" i="29"/>
  <c r="X31" i="29"/>
  <c r="W31" i="29"/>
  <c r="V31" i="29"/>
  <c r="U31" i="29"/>
  <c r="T31" i="29"/>
  <c r="S31" i="29"/>
  <c r="R31" i="29"/>
  <c r="Q31" i="29"/>
  <c r="P31" i="29"/>
  <c r="O31" i="29"/>
  <c r="N31" i="29"/>
  <c r="M31" i="29"/>
  <c r="L31" i="29"/>
  <c r="K31" i="29"/>
  <c r="J31" i="29"/>
  <c r="I31" i="29"/>
  <c r="H31" i="29"/>
  <c r="G31" i="29"/>
  <c r="F31" i="29"/>
  <c r="E31" i="29"/>
  <c r="AJ30" i="29"/>
  <c r="C30" i="29"/>
  <c r="AJ29" i="29"/>
  <c r="C29" i="29"/>
  <c r="AJ28" i="29"/>
  <c r="C28" i="29"/>
  <c r="AJ27" i="29"/>
  <c r="C27" i="29"/>
  <c r="AJ26" i="29"/>
  <c r="C26" i="29"/>
  <c r="AJ25" i="29"/>
  <c r="C25" i="29"/>
  <c r="AJ24" i="29"/>
  <c r="C24" i="29"/>
  <c r="AJ23" i="29"/>
  <c r="C23" i="29"/>
  <c r="AJ22" i="29"/>
  <c r="C22" i="29"/>
  <c r="AJ21" i="29"/>
  <c r="C21" i="29"/>
  <c r="AJ20" i="29"/>
  <c r="C20" i="29"/>
  <c r="AJ19" i="29"/>
  <c r="C19" i="29"/>
  <c r="A8" i="29"/>
  <c r="AA2" i="29"/>
  <c r="AJ509" i="28"/>
  <c r="AJ508" i="28"/>
  <c r="AJ507" i="28"/>
  <c r="M37" i="42" s="1"/>
  <c r="AJ506" i="28"/>
  <c r="M38" i="42" s="1"/>
  <c r="AJ505" i="28"/>
  <c r="M35" i="42" s="1"/>
  <c r="AI504" i="28"/>
  <c r="AH504" i="28"/>
  <c r="AG504" i="28"/>
  <c r="AF504" i="28"/>
  <c r="AE504" i="28"/>
  <c r="AD504" i="28"/>
  <c r="AC504" i="28"/>
  <c r="AB504" i="28"/>
  <c r="AA504" i="28"/>
  <c r="Z504" i="28"/>
  <c r="Y504" i="28"/>
  <c r="X504" i="28"/>
  <c r="W504" i="28"/>
  <c r="V504" i="28"/>
  <c r="U504" i="28"/>
  <c r="T504" i="28"/>
  <c r="S504" i="28"/>
  <c r="R504" i="28"/>
  <c r="Q504" i="28"/>
  <c r="P504" i="28"/>
  <c r="O504" i="28"/>
  <c r="N504" i="28"/>
  <c r="M504" i="28"/>
  <c r="L504" i="28"/>
  <c r="K504" i="28"/>
  <c r="J504" i="28"/>
  <c r="I504" i="28"/>
  <c r="H504" i="28"/>
  <c r="G504" i="28"/>
  <c r="F504" i="28"/>
  <c r="E504" i="28"/>
  <c r="AJ503" i="28"/>
  <c r="C503" i="28"/>
  <c r="AJ502" i="28"/>
  <c r="C502" i="28"/>
  <c r="AJ501" i="28"/>
  <c r="C501" i="28"/>
  <c r="AJ500" i="28"/>
  <c r="C500" i="28"/>
  <c r="AJ499" i="28"/>
  <c r="C499" i="28"/>
  <c r="AJ498" i="28"/>
  <c r="C498" i="28"/>
  <c r="AJ497" i="28"/>
  <c r="C497" i="28"/>
  <c r="AJ496" i="28"/>
  <c r="C496" i="28"/>
  <c r="AJ495" i="28"/>
  <c r="C495" i="28"/>
  <c r="AJ494" i="28"/>
  <c r="C494" i="28"/>
  <c r="AJ493" i="28"/>
  <c r="C493" i="28"/>
  <c r="AJ492" i="28"/>
  <c r="C492" i="28"/>
  <c r="A481" i="28"/>
  <c r="AA475" i="28"/>
  <c r="AJ466" i="28"/>
  <c r="AJ465" i="28"/>
  <c r="AJ464" i="28"/>
  <c r="L37" i="42" s="1"/>
  <c r="AJ463" i="28"/>
  <c r="L38" i="42" s="1"/>
  <c r="AJ462" i="28"/>
  <c r="L35" i="42" s="1"/>
  <c r="AI461" i="28"/>
  <c r="AH461" i="28"/>
  <c r="AG461" i="28"/>
  <c r="AF461" i="28"/>
  <c r="AE461" i="28"/>
  <c r="AD461" i="28"/>
  <c r="AC461" i="28"/>
  <c r="AB461" i="28"/>
  <c r="AA461" i="28"/>
  <c r="Z461" i="28"/>
  <c r="Y461" i="28"/>
  <c r="X461" i="28"/>
  <c r="W461" i="28"/>
  <c r="V461" i="28"/>
  <c r="U461" i="28"/>
  <c r="T461" i="28"/>
  <c r="S461" i="28"/>
  <c r="R461" i="28"/>
  <c r="Q461" i="28"/>
  <c r="P461" i="28"/>
  <c r="O461" i="28"/>
  <c r="N461" i="28"/>
  <c r="M461" i="28"/>
  <c r="L461" i="28"/>
  <c r="K461" i="28"/>
  <c r="J461" i="28"/>
  <c r="I461" i="28"/>
  <c r="H461" i="28"/>
  <c r="G461" i="28"/>
  <c r="F461" i="28"/>
  <c r="E461" i="28"/>
  <c r="AJ460" i="28"/>
  <c r="C460" i="28"/>
  <c r="AJ459" i="28"/>
  <c r="C459" i="28"/>
  <c r="AJ458" i="28"/>
  <c r="C458" i="28"/>
  <c r="AJ457" i="28"/>
  <c r="C457" i="28"/>
  <c r="AJ456" i="28"/>
  <c r="C456" i="28"/>
  <c r="AJ455" i="28"/>
  <c r="C455" i="28"/>
  <c r="AJ454" i="28"/>
  <c r="C454" i="28"/>
  <c r="AJ453" i="28"/>
  <c r="C453" i="28"/>
  <c r="AJ452" i="28"/>
  <c r="C452" i="28"/>
  <c r="AJ451" i="28"/>
  <c r="C451" i="28"/>
  <c r="AJ450" i="28"/>
  <c r="C450" i="28"/>
  <c r="AJ449" i="28"/>
  <c r="C449" i="28"/>
  <c r="A438" i="28"/>
  <c r="AA432" i="28"/>
  <c r="AJ423" i="28"/>
  <c r="AJ422" i="28"/>
  <c r="AJ421" i="28"/>
  <c r="K37" i="42" s="1"/>
  <c r="AJ420" i="28"/>
  <c r="K38" i="42" s="1"/>
  <c r="AJ419" i="28"/>
  <c r="K35" i="42" s="1"/>
  <c r="AI418" i="28"/>
  <c r="AH418" i="28"/>
  <c r="AG418" i="28"/>
  <c r="AF418" i="28"/>
  <c r="AE418" i="28"/>
  <c r="AD418" i="28"/>
  <c r="AC418" i="28"/>
  <c r="AB418" i="28"/>
  <c r="AA418" i="28"/>
  <c r="Z418" i="28"/>
  <c r="Y418" i="28"/>
  <c r="X418" i="28"/>
  <c r="W418" i="28"/>
  <c r="V418" i="28"/>
  <c r="U418" i="28"/>
  <c r="T418" i="28"/>
  <c r="S418" i="28"/>
  <c r="R418" i="28"/>
  <c r="Q418" i="28"/>
  <c r="P418" i="28"/>
  <c r="O418" i="28"/>
  <c r="N418" i="28"/>
  <c r="M418" i="28"/>
  <c r="L418" i="28"/>
  <c r="K418" i="28"/>
  <c r="J418" i="28"/>
  <c r="I418" i="28"/>
  <c r="H418" i="28"/>
  <c r="G418" i="28"/>
  <c r="F418" i="28"/>
  <c r="E418" i="28"/>
  <c r="AJ417" i="28"/>
  <c r="C417" i="28"/>
  <c r="AJ416" i="28"/>
  <c r="C416" i="28"/>
  <c r="AJ415" i="28"/>
  <c r="C415" i="28"/>
  <c r="AJ414" i="28"/>
  <c r="C414" i="28"/>
  <c r="AJ413" i="28"/>
  <c r="C413" i="28"/>
  <c r="AJ412" i="28"/>
  <c r="C412" i="28"/>
  <c r="AJ411" i="28"/>
  <c r="C411" i="28"/>
  <c r="AJ410" i="28"/>
  <c r="C410" i="28"/>
  <c r="AJ409" i="28"/>
  <c r="C409" i="28"/>
  <c r="AJ408" i="28"/>
  <c r="C408" i="28"/>
  <c r="AJ407" i="28"/>
  <c r="C407" i="28"/>
  <c r="AJ406" i="28"/>
  <c r="C406" i="28"/>
  <c r="A395" i="28"/>
  <c r="AA389" i="28"/>
  <c r="AJ380" i="28"/>
  <c r="AJ379" i="28"/>
  <c r="AJ378" i="28"/>
  <c r="J37" i="42" s="1"/>
  <c r="AJ377" i="28"/>
  <c r="J38" i="42" s="1"/>
  <c r="AJ376" i="28"/>
  <c r="J35" i="42" s="1"/>
  <c r="AI375" i="28"/>
  <c r="AH375" i="28"/>
  <c r="AG375" i="28"/>
  <c r="AF375" i="28"/>
  <c r="AE375" i="28"/>
  <c r="AD375" i="28"/>
  <c r="AC375" i="28"/>
  <c r="AB375" i="28"/>
  <c r="AA375" i="28"/>
  <c r="Z375" i="28"/>
  <c r="Y375" i="28"/>
  <c r="X375" i="28"/>
  <c r="W375" i="28"/>
  <c r="V375" i="28"/>
  <c r="U375" i="28"/>
  <c r="T375" i="28"/>
  <c r="S375" i="28"/>
  <c r="R375" i="28"/>
  <c r="Q375" i="28"/>
  <c r="P375" i="28"/>
  <c r="O375" i="28"/>
  <c r="N375" i="28"/>
  <c r="M375" i="28"/>
  <c r="L375" i="28"/>
  <c r="K375" i="28"/>
  <c r="J375" i="28"/>
  <c r="I375" i="28"/>
  <c r="H375" i="28"/>
  <c r="G375" i="28"/>
  <c r="F375" i="28"/>
  <c r="E375" i="28"/>
  <c r="AJ374" i="28"/>
  <c r="C374" i="28"/>
  <c r="AJ373" i="28"/>
  <c r="C373" i="28"/>
  <c r="AJ372" i="28"/>
  <c r="C372" i="28"/>
  <c r="AJ371" i="28"/>
  <c r="C371" i="28"/>
  <c r="AJ370" i="28"/>
  <c r="C370" i="28"/>
  <c r="AJ369" i="28"/>
  <c r="C369" i="28"/>
  <c r="AJ368" i="28"/>
  <c r="C368" i="28"/>
  <c r="AJ367" i="28"/>
  <c r="C367" i="28"/>
  <c r="AJ366" i="28"/>
  <c r="C366" i="28"/>
  <c r="AJ365" i="28"/>
  <c r="C365" i="28"/>
  <c r="AJ364" i="28"/>
  <c r="C364" i="28"/>
  <c r="AJ363" i="28"/>
  <c r="C363" i="28"/>
  <c r="A352" i="28"/>
  <c r="AA346" i="28"/>
  <c r="AJ337" i="28"/>
  <c r="AJ336" i="28"/>
  <c r="AJ335" i="28"/>
  <c r="I37" i="42" s="1"/>
  <c r="AJ334" i="28"/>
  <c r="I38" i="42" s="1"/>
  <c r="AJ333" i="28"/>
  <c r="I35" i="42" s="1"/>
  <c r="AI332" i="28"/>
  <c r="AH332" i="28"/>
  <c r="AG332" i="28"/>
  <c r="AF332" i="28"/>
  <c r="AE332" i="28"/>
  <c r="AD332" i="28"/>
  <c r="AC332" i="28"/>
  <c r="AB332" i="28"/>
  <c r="AA332" i="28"/>
  <c r="Z332" i="28"/>
  <c r="Y332" i="28"/>
  <c r="X332" i="28"/>
  <c r="W332" i="28"/>
  <c r="V332" i="28"/>
  <c r="U332" i="28"/>
  <c r="T332" i="28"/>
  <c r="S332" i="28"/>
  <c r="R332" i="28"/>
  <c r="Q332" i="28"/>
  <c r="P332" i="28"/>
  <c r="O332" i="28"/>
  <c r="N332" i="28"/>
  <c r="M332" i="28"/>
  <c r="L332" i="28"/>
  <c r="K332" i="28"/>
  <c r="J332" i="28"/>
  <c r="I332" i="28"/>
  <c r="H332" i="28"/>
  <c r="G332" i="28"/>
  <c r="F332" i="28"/>
  <c r="E332" i="28"/>
  <c r="AJ331" i="28"/>
  <c r="C331" i="28"/>
  <c r="AJ330" i="28"/>
  <c r="C330" i="28"/>
  <c r="AJ329" i="28"/>
  <c r="C329" i="28"/>
  <c r="AJ328" i="28"/>
  <c r="C328" i="28"/>
  <c r="AJ327" i="28"/>
  <c r="C327" i="28"/>
  <c r="AJ326" i="28"/>
  <c r="C326" i="28"/>
  <c r="AJ325" i="28"/>
  <c r="C325" i="28"/>
  <c r="AJ324" i="28"/>
  <c r="C324" i="28"/>
  <c r="AJ323" i="28"/>
  <c r="C323" i="28"/>
  <c r="AJ322" i="28"/>
  <c r="C322" i="28"/>
  <c r="AJ321" i="28"/>
  <c r="C321" i="28"/>
  <c r="AJ320" i="28"/>
  <c r="C320" i="28"/>
  <c r="A309" i="28"/>
  <c r="AA303" i="28"/>
  <c r="AJ294" i="28"/>
  <c r="AJ293" i="28"/>
  <c r="AJ292" i="28"/>
  <c r="H37" i="42" s="1"/>
  <c r="AJ291" i="28"/>
  <c r="H38" i="42" s="1"/>
  <c r="AJ290" i="28"/>
  <c r="H35" i="42" s="1"/>
  <c r="AI289" i="28"/>
  <c r="AH289" i="28"/>
  <c r="AG289" i="28"/>
  <c r="AF289" i="28"/>
  <c r="AE289" i="28"/>
  <c r="AD289" i="28"/>
  <c r="AC289" i="28"/>
  <c r="AB289" i="28"/>
  <c r="AA289" i="28"/>
  <c r="Z289" i="28"/>
  <c r="Y289" i="28"/>
  <c r="X289" i="28"/>
  <c r="W289" i="28"/>
  <c r="V289" i="28"/>
  <c r="U289" i="28"/>
  <c r="T289" i="28"/>
  <c r="S289" i="28"/>
  <c r="R289" i="28"/>
  <c r="Q289" i="28"/>
  <c r="P289" i="28"/>
  <c r="O289" i="28"/>
  <c r="N289" i="28"/>
  <c r="M289" i="28"/>
  <c r="L289" i="28"/>
  <c r="K289" i="28"/>
  <c r="J289" i="28"/>
  <c r="I289" i="28"/>
  <c r="H289" i="28"/>
  <c r="G289" i="28"/>
  <c r="F289" i="28"/>
  <c r="E289" i="28"/>
  <c r="AJ288" i="28"/>
  <c r="C288" i="28"/>
  <c r="AJ287" i="28"/>
  <c r="C287" i="28"/>
  <c r="AJ286" i="28"/>
  <c r="C286" i="28"/>
  <c r="AJ285" i="28"/>
  <c r="C285" i="28"/>
  <c r="AJ284" i="28"/>
  <c r="C284" i="28"/>
  <c r="AJ283" i="28"/>
  <c r="C283" i="28"/>
  <c r="AJ282" i="28"/>
  <c r="C282" i="28"/>
  <c r="AJ281" i="28"/>
  <c r="C281" i="28"/>
  <c r="AJ280" i="28"/>
  <c r="C280" i="28"/>
  <c r="AJ279" i="28"/>
  <c r="C279" i="28"/>
  <c r="AJ278" i="28"/>
  <c r="C278" i="28"/>
  <c r="AJ277" i="28"/>
  <c r="AJ289" i="28" s="1"/>
  <c r="C277" i="28"/>
  <c r="A266" i="28"/>
  <c r="AA260" i="28"/>
  <c r="AJ251" i="28"/>
  <c r="AJ250" i="28"/>
  <c r="AJ249" i="28"/>
  <c r="G37" i="42" s="1"/>
  <c r="AJ248" i="28"/>
  <c r="G38" i="42" s="1"/>
  <c r="AJ247" i="28"/>
  <c r="G35" i="42" s="1"/>
  <c r="AI246" i="28"/>
  <c r="AH246" i="28"/>
  <c r="AG246" i="28"/>
  <c r="AF246" i="28"/>
  <c r="AE246" i="28"/>
  <c r="AD246" i="28"/>
  <c r="AC246" i="28"/>
  <c r="AB246" i="28"/>
  <c r="AA246" i="28"/>
  <c r="Z246" i="28"/>
  <c r="Y246" i="28"/>
  <c r="X246" i="28"/>
  <c r="W246" i="28"/>
  <c r="V246" i="28"/>
  <c r="U246" i="28"/>
  <c r="T246" i="28"/>
  <c r="S246" i="28"/>
  <c r="R246" i="28"/>
  <c r="Q246" i="28"/>
  <c r="P246" i="28"/>
  <c r="O246" i="28"/>
  <c r="N246" i="28"/>
  <c r="M246" i="28"/>
  <c r="L246" i="28"/>
  <c r="K246" i="28"/>
  <c r="J246" i="28"/>
  <c r="I246" i="28"/>
  <c r="H246" i="28"/>
  <c r="G246" i="28"/>
  <c r="F246" i="28"/>
  <c r="E246" i="28"/>
  <c r="AJ245" i="28"/>
  <c r="C245" i="28"/>
  <c r="AJ244" i="28"/>
  <c r="C244" i="28"/>
  <c r="AJ243" i="28"/>
  <c r="C243" i="28"/>
  <c r="AJ242" i="28"/>
  <c r="C242" i="28"/>
  <c r="AJ241" i="28"/>
  <c r="C241" i="28"/>
  <c r="AJ240" i="28"/>
  <c r="C240" i="28"/>
  <c r="AJ239" i="28"/>
  <c r="C239" i="28"/>
  <c r="AJ238" i="28"/>
  <c r="C238" i="28"/>
  <c r="AJ237" i="28"/>
  <c r="C237" i="28"/>
  <c r="AJ236" i="28"/>
  <c r="C236" i="28"/>
  <c r="AJ235" i="28"/>
  <c r="C235" i="28"/>
  <c r="AJ234" i="28"/>
  <c r="C234" i="28"/>
  <c r="A223" i="28"/>
  <c r="AA217" i="28"/>
  <c r="AJ208" i="28"/>
  <c r="AJ207" i="28"/>
  <c r="AJ206" i="28"/>
  <c r="F37" i="42" s="1"/>
  <c r="AJ205" i="28"/>
  <c r="F38" i="42" s="1"/>
  <c r="AJ204" i="28"/>
  <c r="F35" i="42" s="1"/>
  <c r="AI203" i="28"/>
  <c r="AH203" i="28"/>
  <c r="AG203" i="28"/>
  <c r="AF203" i="28"/>
  <c r="AE203" i="28"/>
  <c r="AD203" i="28"/>
  <c r="AC203" i="28"/>
  <c r="AB203" i="28"/>
  <c r="AA203" i="28"/>
  <c r="Z203" i="28"/>
  <c r="Y203" i="28"/>
  <c r="X203" i="28"/>
  <c r="W203" i="28"/>
  <c r="V203" i="28"/>
  <c r="U203" i="28"/>
  <c r="T203" i="28"/>
  <c r="S203" i="28"/>
  <c r="R203" i="28"/>
  <c r="Q203" i="28"/>
  <c r="P203" i="28"/>
  <c r="O203" i="28"/>
  <c r="N203" i="28"/>
  <c r="M203" i="28"/>
  <c r="L203" i="28"/>
  <c r="K203" i="28"/>
  <c r="J203" i="28"/>
  <c r="I203" i="28"/>
  <c r="H203" i="28"/>
  <c r="G203" i="28"/>
  <c r="F203" i="28"/>
  <c r="E203" i="28"/>
  <c r="AJ202" i="28"/>
  <c r="C202" i="28"/>
  <c r="AJ201" i="28"/>
  <c r="C201" i="28"/>
  <c r="AJ200" i="28"/>
  <c r="C200" i="28"/>
  <c r="AJ199" i="28"/>
  <c r="C199" i="28"/>
  <c r="AJ198" i="28"/>
  <c r="C198" i="28"/>
  <c r="AJ197" i="28"/>
  <c r="C197" i="28"/>
  <c r="AJ196" i="28"/>
  <c r="C196" i="28"/>
  <c r="AJ195" i="28"/>
  <c r="C195" i="28"/>
  <c r="AJ194" i="28"/>
  <c r="C194" i="28"/>
  <c r="AJ193" i="28"/>
  <c r="C193" i="28"/>
  <c r="AJ192" i="28"/>
  <c r="C192" i="28"/>
  <c r="AJ191" i="28"/>
  <c r="C191" i="28"/>
  <c r="A180" i="28"/>
  <c r="AA174" i="28"/>
  <c r="AJ165" i="28"/>
  <c r="AJ164" i="28"/>
  <c r="AJ163" i="28"/>
  <c r="E37" i="42" s="1"/>
  <c r="AJ162" i="28"/>
  <c r="E38" i="42" s="1"/>
  <c r="AJ161" i="28"/>
  <c r="E35" i="42" s="1"/>
  <c r="AI160" i="28"/>
  <c r="AH160" i="28"/>
  <c r="AG160" i="28"/>
  <c r="AF160" i="28"/>
  <c r="AE160" i="28"/>
  <c r="AD160" i="28"/>
  <c r="AC160" i="28"/>
  <c r="AB160" i="28"/>
  <c r="AA160" i="28"/>
  <c r="Z160" i="28"/>
  <c r="Y160" i="28"/>
  <c r="X160" i="28"/>
  <c r="W160" i="28"/>
  <c r="V160" i="28"/>
  <c r="U160" i="28"/>
  <c r="T160" i="28"/>
  <c r="S160" i="28"/>
  <c r="R160" i="28"/>
  <c r="Q160" i="28"/>
  <c r="P160" i="28"/>
  <c r="O160" i="28"/>
  <c r="N160" i="28"/>
  <c r="M160" i="28"/>
  <c r="L160" i="28"/>
  <c r="K160" i="28"/>
  <c r="J160" i="28"/>
  <c r="I160" i="28"/>
  <c r="H160" i="28"/>
  <c r="G160" i="28"/>
  <c r="F160" i="28"/>
  <c r="E160" i="28"/>
  <c r="AJ159" i="28"/>
  <c r="C159" i="28"/>
  <c r="AJ158" i="28"/>
  <c r="C158" i="28"/>
  <c r="AJ157" i="28"/>
  <c r="C157" i="28"/>
  <c r="AJ156" i="28"/>
  <c r="C156" i="28"/>
  <c r="AJ155" i="28"/>
  <c r="C155" i="28"/>
  <c r="AJ154" i="28"/>
  <c r="C154" i="28"/>
  <c r="AJ153" i="28"/>
  <c r="C153" i="28"/>
  <c r="AJ152" i="28"/>
  <c r="C152" i="28"/>
  <c r="AJ151" i="28"/>
  <c r="C151" i="28"/>
  <c r="AJ150" i="28"/>
  <c r="C150" i="28"/>
  <c r="AJ149" i="28"/>
  <c r="C149" i="28"/>
  <c r="AJ148" i="28"/>
  <c r="C148" i="28"/>
  <c r="A137" i="28"/>
  <c r="AA131" i="28"/>
  <c r="AJ122" i="28"/>
  <c r="AJ121" i="28"/>
  <c r="AJ120" i="28"/>
  <c r="D37" i="42" s="1"/>
  <c r="AJ119" i="28"/>
  <c r="D38" i="42" s="1"/>
  <c r="AJ118" i="28"/>
  <c r="D35" i="42" s="1"/>
  <c r="AI117" i="28"/>
  <c r="AH117" i="28"/>
  <c r="AG117" i="28"/>
  <c r="AF117" i="28"/>
  <c r="AE117" i="28"/>
  <c r="AD117" i="28"/>
  <c r="AC117" i="28"/>
  <c r="AB117" i="28"/>
  <c r="AA117" i="28"/>
  <c r="Z117" i="28"/>
  <c r="Y117" i="28"/>
  <c r="X117" i="28"/>
  <c r="W117" i="28"/>
  <c r="V117" i="28"/>
  <c r="U117" i="28"/>
  <c r="T117" i="28"/>
  <c r="S117" i="28"/>
  <c r="R117" i="28"/>
  <c r="Q117" i="28"/>
  <c r="P117" i="28"/>
  <c r="O117" i="28"/>
  <c r="N117" i="28"/>
  <c r="M117" i="28"/>
  <c r="L117" i="28"/>
  <c r="K117" i="28"/>
  <c r="J117" i="28"/>
  <c r="I117" i="28"/>
  <c r="H117" i="28"/>
  <c r="G117" i="28"/>
  <c r="F117" i="28"/>
  <c r="E117" i="28"/>
  <c r="AJ116" i="28"/>
  <c r="C116" i="28"/>
  <c r="AJ115" i="28"/>
  <c r="C115" i="28"/>
  <c r="AJ114" i="28"/>
  <c r="C114" i="28"/>
  <c r="AJ113" i="28"/>
  <c r="C113" i="28"/>
  <c r="AJ112" i="28"/>
  <c r="C112" i="28"/>
  <c r="AJ111" i="28"/>
  <c r="C111" i="28"/>
  <c r="AJ110" i="28"/>
  <c r="C110" i="28"/>
  <c r="AJ109" i="28"/>
  <c r="C109" i="28"/>
  <c r="AJ108" i="28"/>
  <c r="C108" i="28"/>
  <c r="AJ107" i="28"/>
  <c r="C107" i="28"/>
  <c r="AJ106" i="28"/>
  <c r="C106" i="28"/>
  <c r="AJ105" i="28"/>
  <c r="C105" i="28"/>
  <c r="A94" i="28"/>
  <c r="AA88" i="28"/>
  <c r="AJ79" i="28"/>
  <c r="AJ78" i="28"/>
  <c r="AJ77" i="28"/>
  <c r="C37" i="42" s="1"/>
  <c r="AJ76" i="28"/>
  <c r="C38" i="42" s="1"/>
  <c r="AJ75" i="28"/>
  <c r="C35" i="42" s="1"/>
  <c r="AI74" i="28"/>
  <c r="AH74" i="28"/>
  <c r="AG74" i="28"/>
  <c r="AF74" i="28"/>
  <c r="AE74" i="28"/>
  <c r="AD74" i="28"/>
  <c r="AC74" i="28"/>
  <c r="AB74" i="28"/>
  <c r="AA74" i="28"/>
  <c r="Z74" i="28"/>
  <c r="Y74" i="28"/>
  <c r="X74" i="28"/>
  <c r="W74" i="28"/>
  <c r="V74" i="28"/>
  <c r="U74" i="28"/>
  <c r="T74" i="28"/>
  <c r="S74" i="28"/>
  <c r="R74" i="28"/>
  <c r="Q74" i="28"/>
  <c r="P74" i="28"/>
  <c r="O74" i="28"/>
  <c r="N74" i="28"/>
  <c r="M74" i="28"/>
  <c r="L74" i="28"/>
  <c r="K74" i="28"/>
  <c r="J74" i="28"/>
  <c r="I74" i="28"/>
  <c r="H74" i="28"/>
  <c r="G74" i="28"/>
  <c r="F74" i="28"/>
  <c r="E74" i="28"/>
  <c r="AJ73" i="28"/>
  <c r="C73" i="28"/>
  <c r="AJ72" i="28"/>
  <c r="C72" i="28"/>
  <c r="AJ71" i="28"/>
  <c r="C71" i="28"/>
  <c r="AJ70" i="28"/>
  <c r="C70" i="28"/>
  <c r="AJ69" i="28"/>
  <c r="C69" i="28"/>
  <c r="AJ68" i="28"/>
  <c r="C68" i="28"/>
  <c r="AJ67" i="28"/>
  <c r="C67" i="28"/>
  <c r="AJ66" i="28"/>
  <c r="C66" i="28"/>
  <c r="AJ65" i="28"/>
  <c r="C65" i="28"/>
  <c r="AJ64" i="28"/>
  <c r="C64" i="28"/>
  <c r="AJ63" i="28"/>
  <c r="C63" i="28"/>
  <c r="AJ62" i="28"/>
  <c r="C62" i="28"/>
  <c r="A51" i="28"/>
  <c r="AA45" i="28"/>
  <c r="AJ36" i="28"/>
  <c r="AJ35" i="28"/>
  <c r="AJ34" i="28"/>
  <c r="B37" i="42" s="1"/>
  <c r="AJ33" i="28"/>
  <c r="B38" i="42" s="1"/>
  <c r="AJ32" i="28"/>
  <c r="B35" i="42" s="1"/>
  <c r="AI31" i="28"/>
  <c r="AH31" i="28"/>
  <c r="AG31" i="28"/>
  <c r="AF31" i="28"/>
  <c r="AE31" i="28"/>
  <c r="AD31" i="28"/>
  <c r="AC31" i="28"/>
  <c r="AB31" i="28"/>
  <c r="AA31" i="28"/>
  <c r="Z31" i="28"/>
  <c r="Y31" i="28"/>
  <c r="X31" i="28"/>
  <c r="W31" i="28"/>
  <c r="V31" i="28"/>
  <c r="U31" i="28"/>
  <c r="T31" i="28"/>
  <c r="S31" i="28"/>
  <c r="R31" i="28"/>
  <c r="Q31" i="28"/>
  <c r="P31" i="28"/>
  <c r="O31" i="28"/>
  <c r="N31" i="28"/>
  <c r="M31" i="28"/>
  <c r="L31" i="28"/>
  <c r="K31" i="28"/>
  <c r="J31" i="28"/>
  <c r="I31" i="28"/>
  <c r="H31" i="28"/>
  <c r="G31" i="28"/>
  <c r="F31" i="28"/>
  <c r="E31" i="28"/>
  <c r="AJ30" i="28"/>
  <c r="C30" i="28"/>
  <c r="AJ29" i="28"/>
  <c r="C29" i="28"/>
  <c r="AJ28" i="28"/>
  <c r="C28" i="28"/>
  <c r="AJ27" i="28"/>
  <c r="C27" i="28"/>
  <c r="AJ26" i="28"/>
  <c r="C26" i="28"/>
  <c r="AJ25" i="28"/>
  <c r="C25" i="28"/>
  <c r="AJ24" i="28"/>
  <c r="C24" i="28"/>
  <c r="AJ23" i="28"/>
  <c r="C23" i="28"/>
  <c r="AJ22" i="28"/>
  <c r="C22" i="28"/>
  <c r="AJ21" i="28"/>
  <c r="C21" i="28"/>
  <c r="AJ20" i="28"/>
  <c r="C20" i="28"/>
  <c r="AJ19" i="28"/>
  <c r="AJ31" i="28" s="1"/>
  <c r="C19" i="28"/>
  <c r="A8" i="28"/>
  <c r="AA2" i="28"/>
  <c r="AJ509" i="27"/>
  <c r="AJ508" i="27"/>
  <c r="AJ507" i="27"/>
  <c r="M28" i="42" s="1"/>
  <c r="AJ506" i="27"/>
  <c r="M29" i="42" s="1"/>
  <c r="AJ505" i="27"/>
  <c r="M26" i="42" s="1"/>
  <c r="AI504" i="27"/>
  <c r="AH504" i="27"/>
  <c r="AG504" i="27"/>
  <c r="AF504" i="27"/>
  <c r="AE504" i="27"/>
  <c r="AD504" i="27"/>
  <c r="AC504" i="27"/>
  <c r="AB504" i="27"/>
  <c r="AA504" i="27"/>
  <c r="Z504" i="27"/>
  <c r="Y504" i="27"/>
  <c r="X504" i="27"/>
  <c r="W504" i="27"/>
  <c r="V504" i="27"/>
  <c r="U504" i="27"/>
  <c r="T504" i="27"/>
  <c r="S504" i="27"/>
  <c r="R504" i="27"/>
  <c r="Q504" i="27"/>
  <c r="P504" i="27"/>
  <c r="O504" i="27"/>
  <c r="N504" i="27"/>
  <c r="M504" i="27"/>
  <c r="L504" i="27"/>
  <c r="K504" i="27"/>
  <c r="J504" i="27"/>
  <c r="I504" i="27"/>
  <c r="H504" i="27"/>
  <c r="G504" i="27"/>
  <c r="F504" i="27"/>
  <c r="E504" i="27"/>
  <c r="AJ503" i="27"/>
  <c r="C503" i="27"/>
  <c r="AJ502" i="27"/>
  <c r="C502" i="27"/>
  <c r="AJ501" i="27"/>
  <c r="C501" i="27"/>
  <c r="AJ500" i="27"/>
  <c r="C500" i="27"/>
  <c r="AJ499" i="27"/>
  <c r="C499" i="27"/>
  <c r="AJ498" i="27"/>
  <c r="C498" i="27"/>
  <c r="AJ497" i="27"/>
  <c r="C497" i="27"/>
  <c r="AJ496" i="27"/>
  <c r="C496" i="27"/>
  <c r="AJ495" i="27"/>
  <c r="C495" i="27"/>
  <c r="AJ494" i="27"/>
  <c r="C494" i="27"/>
  <c r="AJ493" i="27"/>
  <c r="C493" i="27"/>
  <c r="AJ492" i="27"/>
  <c r="C492" i="27"/>
  <c r="A481" i="27"/>
  <c r="AA475" i="27"/>
  <c r="AJ466" i="27"/>
  <c r="AJ465" i="27"/>
  <c r="AJ464" i="27"/>
  <c r="L28" i="42" s="1"/>
  <c r="AJ463" i="27"/>
  <c r="L29" i="42" s="1"/>
  <c r="AJ462" i="27"/>
  <c r="L26" i="42" s="1"/>
  <c r="AI461" i="27"/>
  <c r="AH461" i="27"/>
  <c r="AG461" i="27"/>
  <c r="AF461" i="27"/>
  <c r="AE461" i="27"/>
  <c r="AD461" i="27"/>
  <c r="AC461" i="27"/>
  <c r="AB461" i="27"/>
  <c r="AA461" i="27"/>
  <c r="Z461" i="27"/>
  <c r="Y461" i="27"/>
  <c r="X461" i="27"/>
  <c r="W461" i="27"/>
  <c r="V461" i="27"/>
  <c r="U461" i="27"/>
  <c r="T461" i="27"/>
  <c r="S461" i="27"/>
  <c r="R461" i="27"/>
  <c r="Q461" i="27"/>
  <c r="P461" i="27"/>
  <c r="O461" i="27"/>
  <c r="N461" i="27"/>
  <c r="M461" i="27"/>
  <c r="L461" i="27"/>
  <c r="K461" i="27"/>
  <c r="J461" i="27"/>
  <c r="I461" i="27"/>
  <c r="H461" i="27"/>
  <c r="G461" i="27"/>
  <c r="F461" i="27"/>
  <c r="E461" i="27"/>
  <c r="AJ460" i="27"/>
  <c r="C460" i="27"/>
  <c r="AJ459" i="27"/>
  <c r="C459" i="27"/>
  <c r="AJ458" i="27"/>
  <c r="C458" i="27"/>
  <c r="AJ457" i="27"/>
  <c r="C457" i="27"/>
  <c r="AJ456" i="27"/>
  <c r="C456" i="27"/>
  <c r="AJ455" i="27"/>
  <c r="C455" i="27"/>
  <c r="AJ454" i="27"/>
  <c r="C454" i="27"/>
  <c r="AJ453" i="27"/>
  <c r="C453" i="27"/>
  <c r="AJ452" i="27"/>
  <c r="C452" i="27"/>
  <c r="AJ451" i="27"/>
  <c r="C451" i="27"/>
  <c r="AJ450" i="27"/>
  <c r="C450" i="27"/>
  <c r="AJ449" i="27"/>
  <c r="C449" i="27"/>
  <c r="A438" i="27"/>
  <c r="AA432" i="27"/>
  <c r="AJ423" i="27"/>
  <c r="AJ422" i="27"/>
  <c r="AJ421" i="27"/>
  <c r="K28" i="42" s="1"/>
  <c r="AJ420" i="27"/>
  <c r="K29" i="42" s="1"/>
  <c r="AJ419" i="27"/>
  <c r="K26" i="42" s="1"/>
  <c r="AI418" i="27"/>
  <c r="AH418" i="27"/>
  <c r="AG418" i="27"/>
  <c r="AF418" i="27"/>
  <c r="AE418" i="27"/>
  <c r="AD418" i="27"/>
  <c r="AC418" i="27"/>
  <c r="AB418" i="27"/>
  <c r="AA418" i="27"/>
  <c r="Z418" i="27"/>
  <c r="Y418" i="27"/>
  <c r="X418" i="27"/>
  <c r="W418" i="27"/>
  <c r="V418" i="27"/>
  <c r="U418" i="27"/>
  <c r="T418" i="27"/>
  <c r="S418" i="27"/>
  <c r="R418" i="27"/>
  <c r="Q418" i="27"/>
  <c r="P418" i="27"/>
  <c r="O418" i="27"/>
  <c r="N418" i="27"/>
  <c r="M418" i="27"/>
  <c r="L418" i="27"/>
  <c r="K418" i="27"/>
  <c r="J418" i="27"/>
  <c r="I418" i="27"/>
  <c r="H418" i="27"/>
  <c r="G418" i="27"/>
  <c r="F418" i="27"/>
  <c r="E418" i="27"/>
  <c r="AJ417" i="27"/>
  <c r="C417" i="27"/>
  <c r="AJ416" i="27"/>
  <c r="C416" i="27"/>
  <c r="AJ415" i="27"/>
  <c r="C415" i="27"/>
  <c r="AJ414" i="27"/>
  <c r="C414" i="27"/>
  <c r="AJ413" i="27"/>
  <c r="C413" i="27"/>
  <c r="AJ412" i="27"/>
  <c r="C412" i="27"/>
  <c r="AJ411" i="27"/>
  <c r="C411" i="27"/>
  <c r="AJ410" i="27"/>
  <c r="C410" i="27"/>
  <c r="AJ409" i="27"/>
  <c r="C409" i="27"/>
  <c r="AJ408" i="27"/>
  <c r="C408" i="27"/>
  <c r="AJ407" i="27"/>
  <c r="C407" i="27"/>
  <c r="AJ406" i="27"/>
  <c r="C406" i="27"/>
  <c r="A395" i="27"/>
  <c r="AA389" i="27"/>
  <c r="AJ380" i="27"/>
  <c r="AJ379" i="27"/>
  <c r="AJ378" i="27"/>
  <c r="J28" i="42" s="1"/>
  <c r="AJ377" i="27"/>
  <c r="J29" i="42" s="1"/>
  <c r="AJ376" i="27"/>
  <c r="J26" i="42" s="1"/>
  <c r="AI375" i="27"/>
  <c r="AH375" i="27"/>
  <c r="AG375" i="27"/>
  <c r="AF375" i="27"/>
  <c r="AE375" i="27"/>
  <c r="AD375" i="27"/>
  <c r="AC375" i="27"/>
  <c r="AB375" i="27"/>
  <c r="AA375" i="27"/>
  <c r="Z375" i="27"/>
  <c r="Y375" i="27"/>
  <c r="X375" i="27"/>
  <c r="W375" i="27"/>
  <c r="V375" i="27"/>
  <c r="U375" i="27"/>
  <c r="T375" i="27"/>
  <c r="S375" i="27"/>
  <c r="R375" i="27"/>
  <c r="Q375" i="27"/>
  <c r="P375" i="27"/>
  <c r="O375" i="27"/>
  <c r="N375" i="27"/>
  <c r="M375" i="27"/>
  <c r="L375" i="27"/>
  <c r="K375" i="27"/>
  <c r="J375" i="27"/>
  <c r="I375" i="27"/>
  <c r="H375" i="27"/>
  <c r="G375" i="27"/>
  <c r="F375" i="27"/>
  <c r="E375" i="27"/>
  <c r="AJ374" i="27"/>
  <c r="C374" i="27"/>
  <c r="AJ373" i="27"/>
  <c r="C373" i="27"/>
  <c r="AJ372" i="27"/>
  <c r="C372" i="27"/>
  <c r="AJ371" i="27"/>
  <c r="C371" i="27"/>
  <c r="AJ370" i="27"/>
  <c r="C370" i="27"/>
  <c r="AJ369" i="27"/>
  <c r="C369" i="27"/>
  <c r="AJ368" i="27"/>
  <c r="C368" i="27"/>
  <c r="AJ367" i="27"/>
  <c r="C367" i="27"/>
  <c r="AJ366" i="27"/>
  <c r="C366" i="27"/>
  <c r="AJ365" i="27"/>
  <c r="C365" i="27"/>
  <c r="AJ364" i="27"/>
  <c r="C364" i="27"/>
  <c r="AJ363" i="27"/>
  <c r="C363" i="27"/>
  <c r="A352" i="27"/>
  <c r="AA346" i="27"/>
  <c r="AJ337" i="27"/>
  <c r="AJ336" i="27"/>
  <c r="AJ335" i="27"/>
  <c r="I28" i="42" s="1"/>
  <c r="AJ334" i="27"/>
  <c r="I29" i="42" s="1"/>
  <c r="AJ333" i="27"/>
  <c r="I26" i="42" s="1"/>
  <c r="AI332" i="27"/>
  <c r="AH332" i="27"/>
  <c r="AG332" i="27"/>
  <c r="AF332" i="27"/>
  <c r="AE332" i="27"/>
  <c r="AD332" i="27"/>
  <c r="AC332" i="27"/>
  <c r="AB332" i="27"/>
  <c r="AA332" i="27"/>
  <c r="Z332" i="27"/>
  <c r="Y332" i="27"/>
  <c r="X332" i="27"/>
  <c r="W332" i="27"/>
  <c r="V332" i="27"/>
  <c r="U332" i="27"/>
  <c r="T332" i="27"/>
  <c r="S332" i="27"/>
  <c r="R332" i="27"/>
  <c r="Q332" i="27"/>
  <c r="P332" i="27"/>
  <c r="O332" i="27"/>
  <c r="N332" i="27"/>
  <c r="M332" i="27"/>
  <c r="L332" i="27"/>
  <c r="K332" i="27"/>
  <c r="J332" i="27"/>
  <c r="I332" i="27"/>
  <c r="H332" i="27"/>
  <c r="G332" i="27"/>
  <c r="F332" i="27"/>
  <c r="E332" i="27"/>
  <c r="AJ331" i="27"/>
  <c r="C331" i="27"/>
  <c r="AJ330" i="27"/>
  <c r="C330" i="27"/>
  <c r="AJ329" i="27"/>
  <c r="C329" i="27"/>
  <c r="AJ328" i="27"/>
  <c r="C328" i="27"/>
  <c r="AJ327" i="27"/>
  <c r="C327" i="27"/>
  <c r="AJ326" i="27"/>
  <c r="C326" i="27"/>
  <c r="AJ325" i="27"/>
  <c r="C325" i="27"/>
  <c r="AJ324" i="27"/>
  <c r="C324" i="27"/>
  <c r="AJ323" i="27"/>
  <c r="C323" i="27"/>
  <c r="AJ322" i="27"/>
  <c r="C322" i="27"/>
  <c r="AJ321" i="27"/>
  <c r="C321" i="27"/>
  <c r="AJ320" i="27"/>
  <c r="C320" i="27"/>
  <c r="A309" i="27"/>
  <c r="AA303" i="27"/>
  <c r="AJ294" i="27"/>
  <c r="AJ293" i="27"/>
  <c r="AJ292" i="27"/>
  <c r="H28" i="42" s="1"/>
  <c r="AJ291" i="27"/>
  <c r="H29" i="42" s="1"/>
  <c r="AJ290" i="27"/>
  <c r="H26" i="42" s="1"/>
  <c r="AI289" i="27"/>
  <c r="AH289" i="27"/>
  <c r="AG289" i="27"/>
  <c r="AF289" i="27"/>
  <c r="AE289" i="27"/>
  <c r="AD289" i="27"/>
  <c r="AC289" i="27"/>
  <c r="AB289" i="27"/>
  <c r="AA289" i="27"/>
  <c r="Z289" i="27"/>
  <c r="Y289" i="27"/>
  <c r="X289" i="27"/>
  <c r="W289" i="27"/>
  <c r="V289" i="27"/>
  <c r="U289" i="27"/>
  <c r="T289" i="27"/>
  <c r="S289" i="27"/>
  <c r="R289" i="27"/>
  <c r="Q289" i="27"/>
  <c r="P289" i="27"/>
  <c r="O289" i="27"/>
  <c r="N289" i="27"/>
  <c r="M289" i="27"/>
  <c r="L289" i="27"/>
  <c r="K289" i="27"/>
  <c r="J289" i="27"/>
  <c r="I289" i="27"/>
  <c r="H289" i="27"/>
  <c r="G289" i="27"/>
  <c r="F289" i="27"/>
  <c r="E289" i="27"/>
  <c r="AJ288" i="27"/>
  <c r="C288" i="27"/>
  <c r="AJ287" i="27"/>
  <c r="C287" i="27"/>
  <c r="AJ286" i="27"/>
  <c r="C286" i="27"/>
  <c r="AJ285" i="27"/>
  <c r="C285" i="27"/>
  <c r="AJ284" i="27"/>
  <c r="C284" i="27"/>
  <c r="AJ283" i="27"/>
  <c r="C283" i="27"/>
  <c r="AJ282" i="27"/>
  <c r="C282" i="27"/>
  <c r="AJ281" i="27"/>
  <c r="C281" i="27"/>
  <c r="AJ280" i="27"/>
  <c r="C280" i="27"/>
  <c r="AJ279" i="27"/>
  <c r="C279" i="27"/>
  <c r="AJ278" i="27"/>
  <c r="C278" i="27"/>
  <c r="AJ277" i="27"/>
  <c r="C277" i="27"/>
  <c r="A266" i="27"/>
  <c r="AA260" i="27"/>
  <c r="AJ251" i="27"/>
  <c r="AJ250" i="27"/>
  <c r="AJ249" i="27"/>
  <c r="G28" i="42" s="1"/>
  <c r="AJ248" i="27"/>
  <c r="G29" i="42" s="1"/>
  <c r="AJ247" i="27"/>
  <c r="G26" i="42" s="1"/>
  <c r="AI246" i="27"/>
  <c r="AH246" i="27"/>
  <c r="AG246" i="27"/>
  <c r="AF246" i="27"/>
  <c r="AE246" i="27"/>
  <c r="AD246" i="27"/>
  <c r="AC246" i="27"/>
  <c r="AB246" i="27"/>
  <c r="AA246" i="27"/>
  <c r="Z246" i="27"/>
  <c r="Y246" i="27"/>
  <c r="X246" i="27"/>
  <c r="W246" i="27"/>
  <c r="V246" i="27"/>
  <c r="U246" i="27"/>
  <c r="T246" i="27"/>
  <c r="S246" i="27"/>
  <c r="R246" i="27"/>
  <c r="Q246" i="27"/>
  <c r="P246" i="27"/>
  <c r="O246" i="27"/>
  <c r="N246" i="27"/>
  <c r="M246" i="27"/>
  <c r="L246" i="27"/>
  <c r="K246" i="27"/>
  <c r="J246" i="27"/>
  <c r="I246" i="27"/>
  <c r="H246" i="27"/>
  <c r="G246" i="27"/>
  <c r="F246" i="27"/>
  <c r="E246" i="27"/>
  <c r="AJ245" i="27"/>
  <c r="C245" i="27"/>
  <c r="AJ244" i="27"/>
  <c r="C244" i="27"/>
  <c r="AJ243" i="27"/>
  <c r="C243" i="27"/>
  <c r="AJ242" i="27"/>
  <c r="C242" i="27"/>
  <c r="AJ241" i="27"/>
  <c r="C241" i="27"/>
  <c r="AJ240" i="27"/>
  <c r="C240" i="27"/>
  <c r="AJ239" i="27"/>
  <c r="C239" i="27"/>
  <c r="AJ238" i="27"/>
  <c r="C238" i="27"/>
  <c r="AJ237" i="27"/>
  <c r="C237" i="27"/>
  <c r="AJ236" i="27"/>
  <c r="C236" i="27"/>
  <c r="AJ235" i="27"/>
  <c r="C235" i="27"/>
  <c r="AJ234" i="27"/>
  <c r="C234" i="27"/>
  <c r="A223" i="27"/>
  <c r="AA217" i="27"/>
  <c r="AJ208" i="27"/>
  <c r="AJ207" i="27"/>
  <c r="AJ206" i="27"/>
  <c r="F28" i="42" s="1"/>
  <c r="AJ205" i="27"/>
  <c r="F29" i="42" s="1"/>
  <c r="AJ204" i="27"/>
  <c r="F26" i="42" s="1"/>
  <c r="AI203" i="27"/>
  <c r="AH203" i="27"/>
  <c r="AG203" i="27"/>
  <c r="AF203" i="27"/>
  <c r="AE203" i="27"/>
  <c r="AD203" i="27"/>
  <c r="AC203" i="27"/>
  <c r="AB203" i="27"/>
  <c r="AA203" i="27"/>
  <c r="Z203" i="27"/>
  <c r="Y203" i="27"/>
  <c r="X203" i="27"/>
  <c r="W203" i="27"/>
  <c r="V203" i="27"/>
  <c r="U203" i="27"/>
  <c r="T203" i="27"/>
  <c r="S203" i="27"/>
  <c r="R203" i="27"/>
  <c r="Q203" i="27"/>
  <c r="P203" i="27"/>
  <c r="O203" i="27"/>
  <c r="N203" i="27"/>
  <c r="M203" i="27"/>
  <c r="L203" i="27"/>
  <c r="K203" i="27"/>
  <c r="J203" i="27"/>
  <c r="I203" i="27"/>
  <c r="H203" i="27"/>
  <c r="G203" i="27"/>
  <c r="F203" i="27"/>
  <c r="E203" i="27"/>
  <c r="AJ202" i="27"/>
  <c r="C202" i="27"/>
  <c r="AJ201" i="27"/>
  <c r="C201" i="27"/>
  <c r="AJ200" i="27"/>
  <c r="C200" i="27"/>
  <c r="AJ199" i="27"/>
  <c r="C199" i="27"/>
  <c r="AJ198" i="27"/>
  <c r="C198" i="27"/>
  <c r="AJ197" i="27"/>
  <c r="C197" i="27"/>
  <c r="AJ196" i="27"/>
  <c r="C196" i="27"/>
  <c r="AJ195" i="27"/>
  <c r="C195" i="27"/>
  <c r="AJ194" i="27"/>
  <c r="C194" i="27"/>
  <c r="AJ193" i="27"/>
  <c r="C193" i="27"/>
  <c r="AJ192" i="27"/>
  <c r="C192" i="27"/>
  <c r="AJ191" i="27"/>
  <c r="C191" i="27"/>
  <c r="A180" i="27"/>
  <c r="AA174" i="27"/>
  <c r="AJ165" i="27"/>
  <c r="AJ164" i="27"/>
  <c r="AJ163" i="27"/>
  <c r="E28" i="42" s="1"/>
  <c r="AJ162" i="27"/>
  <c r="E29" i="42" s="1"/>
  <c r="AJ161" i="27"/>
  <c r="E26" i="42" s="1"/>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AJ159" i="27"/>
  <c r="C159" i="27"/>
  <c r="AJ158" i="27"/>
  <c r="C158" i="27"/>
  <c r="AJ157" i="27"/>
  <c r="C157" i="27"/>
  <c r="AJ156" i="27"/>
  <c r="C156" i="27"/>
  <c r="AJ155" i="27"/>
  <c r="C155" i="27"/>
  <c r="AJ154" i="27"/>
  <c r="C154" i="27"/>
  <c r="AJ153" i="27"/>
  <c r="C153" i="27"/>
  <c r="AJ152" i="27"/>
  <c r="C152" i="27"/>
  <c r="AJ151" i="27"/>
  <c r="C151" i="27"/>
  <c r="AJ150" i="27"/>
  <c r="C150" i="27"/>
  <c r="AJ149" i="27"/>
  <c r="C149" i="27"/>
  <c r="AJ148" i="27"/>
  <c r="C148" i="27"/>
  <c r="A137" i="27"/>
  <c r="AA131" i="27"/>
  <c r="AJ122" i="27"/>
  <c r="AJ121" i="27"/>
  <c r="AJ120" i="27"/>
  <c r="D28" i="42" s="1"/>
  <c r="AJ119" i="27"/>
  <c r="D29" i="42" s="1"/>
  <c r="AJ118" i="27"/>
  <c r="D26" i="42" s="1"/>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AJ116" i="27"/>
  <c r="C116" i="27"/>
  <c r="AJ115" i="27"/>
  <c r="C115" i="27"/>
  <c r="AJ114" i="27"/>
  <c r="C114" i="27"/>
  <c r="AJ113" i="27"/>
  <c r="C113" i="27"/>
  <c r="AJ112" i="27"/>
  <c r="C112" i="27"/>
  <c r="AJ111" i="27"/>
  <c r="C111" i="27"/>
  <c r="AJ110" i="27"/>
  <c r="C110" i="27"/>
  <c r="AJ109" i="27"/>
  <c r="C109" i="27"/>
  <c r="AJ108" i="27"/>
  <c r="C108" i="27"/>
  <c r="AJ107" i="27"/>
  <c r="C107" i="27"/>
  <c r="AJ106" i="27"/>
  <c r="C106" i="27"/>
  <c r="AJ105" i="27"/>
  <c r="C105" i="27"/>
  <c r="A94" i="27"/>
  <c r="AA88" i="27"/>
  <c r="AJ79" i="27"/>
  <c r="AJ78" i="27"/>
  <c r="AJ77" i="27"/>
  <c r="C28" i="42" s="1"/>
  <c r="AJ76" i="27"/>
  <c r="C29" i="42" s="1"/>
  <c r="AJ75" i="27"/>
  <c r="C26" i="42" s="1"/>
  <c r="AI74" i="27"/>
  <c r="AH74" i="27"/>
  <c r="AG74" i="27"/>
  <c r="AF74" i="27"/>
  <c r="AE74" i="27"/>
  <c r="AD74" i="27"/>
  <c r="AC74" i="27"/>
  <c r="AB74" i="27"/>
  <c r="AA74" i="27"/>
  <c r="Z74" i="27"/>
  <c r="Y74" i="27"/>
  <c r="X74" i="27"/>
  <c r="W74" i="27"/>
  <c r="V74" i="27"/>
  <c r="U74" i="27"/>
  <c r="T74" i="27"/>
  <c r="S74" i="27"/>
  <c r="R74" i="27"/>
  <c r="Q74" i="27"/>
  <c r="P74" i="27"/>
  <c r="O74" i="27"/>
  <c r="N74" i="27"/>
  <c r="M74" i="27"/>
  <c r="L74" i="27"/>
  <c r="K74" i="27"/>
  <c r="J74" i="27"/>
  <c r="I74" i="27"/>
  <c r="H74" i="27"/>
  <c r="G74" i="27"/>
  <c r="F74" i="27"/>
  <c r="E74" i="27"/>
  <c r="AJ73" i="27"/>
  <c r="C73" i="27"/>
  <c r="AJ72" i="27"/>
  <c r="C72" i="27"/>
  <c r="AJ71" i="27"/>
  <c r="C71" i="27"/>
  <c r="AJ70" i="27"/>
  <c r="C70" i="27"/>
  <c r="AJ69" i="27"/>
  <c r="C69" i="27"/>
  <c r="AJ68" i="27"/>
  <c r="C68" i="27"/>
  <c r="AJ67" i="27"/>
  <c r="C67" i="27"/>
  <c r="AJ66" i="27"/>
  <c r="C66" i="27"/>
  <c r="AJ65" i="27"/>
  <c r="C65" i="27"/>
  <c r="AJ64" i="27"/>
  <c r="C64" i="27"/>
  <c r="AJ63" i="27"/>
  <c r="C63" i="27"/>
  <c r="AJ62" i="27"/>
  <c r="C62" i="27"/>
  <c r="A51" i="27"/>
  <c r="AA45" i="27"/>
  <c r="AJ36" i="27"/>
  <c r="AJ35" i="27"/>
  <c r="AJ34" i="27"/>
  <c r="B28" i="42" s="1"/>
  <c r="AJ33" i="27"/>
  <c r="B29" i="42" s="1"/>
  <c r="AJ32" i="27"/>
  <c r="B26" i="42" s="1"/>
  <c r="AI31" i="27"/>
  <c r="AH31" i="27"/>
  <c r="AG31" i="27"/>
  <c r="AF31" i="27"/>
  <c r="AE31" i="27"/>
  <c r="AD31" i="27"/>
  <c r="AC31" i="27"/>
  <c r="AB31" i="27"/>
  <c r="AA31" i="27"/>
  <c r="Z31" i="27"/>
  <c r="Y31" i="27"/>
  <c r="X31" i="27"/>
  <c r="W31" i="27"/>
  <c r="V31" i="27"/>
  <c r="U31" i="27"/>
  <c r="T31" i="27"/>
  <c r="S31" i="27"/>
  <c r="R31" i="27"/>
  <c r="Q31" i="27"/>
  <c r="P31" i="27"/>
  <c r="O31" i="27"/>
  <c r="N31" i="27"/>
  <c r="M31" i="27"/>
  <c r="L31" i="27"/>
  <c r="K31" i="27"/>
  <c r="J31" i="27"/>
  <c r="I31" i="27"/>
  <c r="H31" i="27"/>
  <c r="G31" i="27"/>
  <c r="F31" i="27"/>
  <c r="E31" i="27"/>
  <c r="AJ30" i="27"/>
  <c r="C30" i="27"/>
  <c r="AJ29" i="27"/>
  <c r="C29" i="27"/>
  <c r="AJ28" i="27"/>
  <c r="C28" i="27"/>
  <c r="AJ27" i="27"/>
  <c r="C27" i="27"/>
  <c r="AJ26" i="27"/>
  <c r="C26" i="27"/>
  <c r="AJ25" i="27"/>
  <c r="C25" i="27"/>
  <c r="AJ24" i="27"/>
  <c r="C24" i="27"/>
  <c r="AJ23" i="27"/>
  <c r="C23" i="27"/>
  <c r="AJ22" i="27"/>
  <c r="C22" i="27"/>
  <c r="AJ21" i="27"/>
  <c r="C21" i="27"/>
  <c r="AJ20" i="27"/>
  <c r="C20" i="27"/>
  <c r="AJ19" i="27"/>
  <c r="C19" i="27"/>
  <c r="A8" i="27"/>
  <c r="AA2" i="27"/>
  <c r="AJ509" i="22"/>
  <c r="AJ508" i="22"/>
  <c r="AJ507" i="22"/>
  <c r="M19" i="42" s="1"/>
  <c r="AJ506" i="22"/>
  <c r="M20" i="42" s="1"/>
  <c r="AJ505" i="22"/>
  <c r="M17" i="42" s="1"/>
  <c r="AI504" i="22"/>
  <c r="AH504" i="22"/>
  <c r="AG504" i="22"/>
  <c r="AF504" i="22"/>
  <c r="AE504" i="22"/>
  <c r="AD504" i="22"/>
  <c r="AC504" i="22"/>
  <c r="AB504" i="22"/>
  <c r="AA504" i="22"/>
  <c r="Z504" i="22"/>
  <c r="Y504" i="22"/>
  <c r="X504" i="22"/>
  <c r="W504" i="22"/>
  <c r="V504" i="22"/>
  <c r="U504" i="22"/>
  <c r="T504" i="22"/>
  <c r="S504" i="22"/>
  <c r="R504" i="22"/>
  <c r="Q504" i="22"/>
  <c r="P504" i="22"/>
  <c r="O504" i="22"/>
  <c r="N504" i="22"/>
  <c r="M504" i="22"/>
  <c r="L504" i="22"/>
  <c r="K504" i="22"/>
  <c r="J504" i="22"/>
  <c r="I504" i="22"/>
  <c r="H504" i="22"/>
  <c r="G504" i="22"/>
  <c r="F504" i="22"/>
  <c r="E504" i="22"/>
  <c r="AJ503" i="22"/>
  <c r="C503" i="22"/>
  <c r="AJ502" i="22"/>
  <c r="C502" i="22"/>
  <c r="AJ501" i="22"/>
  <c r="C501" i="22"/>
  <c r="AJ500" i="22"/>
  <c r="C500" i="22"/>
  <c r="AJ499" i="22"/>
  <c r="C499" i="22"/>
  <c r="AJ498" i="22"/>
  <c r="C498" i="22"/>
  <c r="AJ497" i="22"/>
  <c r="C497" i="22"/>
  <c r="AJ496" i="22"/>
  <c r="C496" i="22"/>
  <c r="AJ495" i="22"/>
  <c r="C495" i="22"/>
  <c r="AJ494" i="22"/>
  <c r="C494" i="22"/>
  <c r="AJ493" i="22"/>
  <c r="C493" i="22"/>
  <c r="AJ492" i="22"/>
  <c r="C492" i="22"/>
  <c r="A481" i="22"/>
  <c r="AA475" i="22"/>
  <c r="AJ466" i="22"/>
  <c r="AJ465" i="22"/>
  <c r="AJ464" i="22"/>
  <c r="L19" i="42" s="1"/>
  <c r="AJ463" i="22"/>
  <c r="L20" i="42" s="1"/>
  <c r="AJ462" i="22"/>
  <c r="L17" i="42" s="1"/>
  <c r="AI461" i="22"/>
  <c r="AH461" i="22"/>
  <c r="AG461" i="22"/>
  <c r="AF461" i="22"/>
  <c r="AE461" i="22"/>
  <c r="AD461" i="22"/>
  <c r="AC461" i="22"/>
  <c r="AB461" i="22"/>
  <c r="AA461" i="22"/>
  <c r="Z461" i="22"/>
  <c r="Y461" i="22"/>
  <c r="X461" i="22"/>
  <c r="W461" i="22"/>
  <c r="V461" i="22"/>
  <c r="U461" i="22"/>
  <c r="T461" i="22"/>
  <c r="S461" i="22"/>
  <c r="R461" i="22"/>
  <c r="Q461" i="22"/>
  <c r="P461" i="22"/>
  <c r="O461" i="22"/>
  <c r="N461" i="22"/>
  <c r="M461" i="22"/>
  <c r="L461" i="22"/>
  <c r="K461" i="22"/>
  <c r="J461" i="22"/>
  <c r="I461" i="22"/>
  <c r="H461" i="22"/>
  <c r="G461" i="22"/>
  <c r="F461" i="22"/>
  <c r="E461" i="22"/>
  <c r="AJ460" i="22"/>
  <c r="C460" i="22"/>
  <c r="AJ459" i="22"/>
  <c r="C459" i="22"/>
  <c r="AJ458" i="22"/>
  <c r="C458" i="22"/>
  <c r="AJ457" i="22"/>
  <c r="C457" i="22"/>
  <c r="AJ456" i="22"/>
  <c r="C456" i="22"/>
  <c r="AJ455" i="22"/>
  <c r="C455" i="22"/>
  <c r="AJ454" i="22"/>
  <c r="C454" i="22"/>
  <c r="AJ453" i="22"/>
  <c r="C453" i="22"/>
  <c r="AJ452" i="22"/>
  <c r="C452" i="22"/>
  <c r="AJ451" i="22"/>
  <c r="C451" i="22"/>
  <c r="AJ450" i="22"/>
  <c r="C450" i="22"/>
  <c r="AJ449" i="22"/>
  <c r="C449" i="22"/>
  <c r="A438" i="22"/>
  <c r="AA432" i="22"/>
  <c r="AJ423" i="22"/>
  <c r="AJ422" i="22"/>
  <c r="AJ421" i="22"/>
  <c r="K19" i="42" s="1"/>
  <c r="AJ420" i="22"/>
  <c r="K20" i="42" s="1"/>
  <c r="AJ419" i="22"/>
  <c r="K17" i="42" s="1"/>
  <c r="AI418" i="22"/>
  <c r="AH418" i="22"/>
  <c r="AG418" i="22"/>
  <c r="AF418" i="22"/>
  <c r="AE418" i="22"/>
  <c r="AD418" i="22"/>
  <c r="AC418" i="22"/>
  <c r="AB418" i="22"/>
  <c r="AA418" i="22"/>
  <c r="Z418" i="22"/>
  <c r="Y418" i="22"/>
  <c r="X418" i="22"/>
  <c r="W418" i="22"/>
  <c r="V418" i="22"/>
  <c r="U418" i="22"/>
  <c r="T418" i="22"/>
  <c r="S418" i="22"/>
  <c r="R418" i="22"/>
  <c r="Q418" i="22"/>
  <c r="P418" i="22"/>
  <c r="O418" i="22"/>
  <c r="N418" i="22"/>
  <c r="M418" i="22"/>
  <c r="L418" i="22"/>
  <c r="K418" i="22"/>
  <c r="J418" i="22"/>
  <c r="I418" i="22"/>
  <c r="H418" i="22"/>
  <c r="G418" i="22"/>
  <c r="F418" i="22"/>
  <c r="E418" i="22"/>
  <c r="AJ417" i="22"/>
  <c r="C417" i="22"/>
  <c r="AJ416" i="22"/>
  <c r="C416" i="22"/>
  <c r="AJ415" i="22"/>
  <c r="C415" i="22"/>
  <c r="AJ414" i="22"/>
  <c r="C414" i="22"/>
  <c r="AJ413" i="22"/>
  <c r="C413" i="22"/>
  <c r="AJ412" i="22"/>
  <c r="C412" i="22"/>
  <c r="AJ411" i="22"/>
  <c r="C411" i="22"/>
  <c r="AJ410" i="22"/>
  <c r="C410" i="22"/>
  <c r="AJ409" i="22"/>
  <c r="C409" i="22"/>
  <c r="AJ408" i="22"/>
  <c r="C408" i="22"/>
  <c r="AJ407" i="22"/>
  <c r="C407" i="22"/>
  <c r="AJ406" i="22"/>
  <c r="C406" i="22"/>
  <c r="A395" i="22"/>
  <c r="AA389" i="22"/>
  <c r="AJ380" i="22"/>
  <c r="AJ379" i="22"/>
  <c r="AJ378" i="22"/>
  <c r="J19" i="42" s="1"/>
  <c r="AJ377" i="22"/>
  <c r="J20" i="42" s="1"/>
  <c r="AJ376" i="22"/>
  <c r="J17" i="42" s="1"/>
  <c r="AI375" i="22"/>
  <c r="AH375" i="22"/>
  <c r="AG375" i="22"/>
  <c r="AF375" i="22"/>
  <c r="AE375" i="22"/>
  <c r="AD375" i="22"/>
  <c r="AC375" i="22"/>
  <c r="AB375" i="22"/>
  <c r="AA375" i="22"/>
  <c r="Z375" i="22"/>
  <c r="Y375" i="22"/>
  <c r="X375" i="22"/>
  <c r="W375" i="22"/>
  <c r="V375" i="22"/>
  <c r="U375" i="22"/>
  <c r="T375" i="22"/>
  <c r="S375" i="22"/>
  <c r="R375" i="22"/>
  <c r="Q375" i="22"/>
  <c r="P375" i="22"/>
  <c r="O375" i="22"/>
  <c r="N375" i="22"/>
  <c r="M375" i="22"/>
  <c r="L375" i="22"/>
  <c r="K375" i="22"/>
  <c r="J375" i="22"/>
  <c r="I375" i="22"/>
  <c r="H375" i="22"/>
  <c r="G375" i="22"/>
  <c r="F375" i="22"/>
  <c r="E375" i="22"/>
  <c r="AJ374" i="22"/>
  <c r="C374" i="22"/>
  <c r="AJ373" i="22"/>
  <c r="C373" i="22"/>
  <c r="AJ372" i="22"/>
  <c r="C372" i="22"/>
  <c r="AJ371" i="22"/>
  <c r="C371" i="22"/>
  <c r="AJ370" i="22"/>
  <c r="C370" i="22"/>
  <c r="AJ369" i="22"/>
  <c r="C369" i="22"/>
  <c r="AJ368" i="22"/>
  <c r="C368" i="22"/>
  <c r="AJ367" i="22"/>
  <c r="C367" i="22"/>
  <c r="AJ366" i="22"/>
  <c r="C366" i="22"/>
  <c r="AJ365" i="22"/>
  <c r="C365" i="22"/>
  <c r="AJ364" i="22"/>
  <c r="C364" i="22"/>
  <c r="AJ363" i="22"/>
  <c r="C363" i="22"/>
  <c r="A352" i="22"/>
  <c r="AA346" i="22"/>
  <c r="AJ337" i="22"/>
  <c r="AJ336" i="22"/>
  <c r="AJ335" i="22"/>
  <c r="I19" i="42" s="1"/>
  <c r="AJ334" i="22"/>
  <c r="I20" i="42" s="1"/>
  <c r="AJ333" i="22"/>
  <c r="I17" i="42" s="1"/>
  <c r="AI332" i="22"/>
  <c r="AH332" i="22"/>
  <c r="AG332" i="22"/>
  <c r="AF332" i="22"/>
  <c r="AE332" i="22"/>
  <c r="AD332" i="22"/>
  <c r="AC332" i="22"/>
  <c r="AB332" i="22"/>
  <c r="AA332" i="22"/>
  <c r="Z332" i="22"/>
  <c r="Y332" i="22"/>
  <c r="X332" i="22"/>
  <c r="W332" i="22"/>
  <c r="V332" i="22"/>
  <c r="U332" i="22"/>
  <c r="T332" i="22"/>
  <c r="S332" i="22"/>
  <c r="R332" i="22"/>
  <c r="Q332" i="22"/>
  <c r="P332" i="22"/>
  <c r="O332" i="22"/>
  <c r="N332" i="22"/>
  <c r="M332" i="22"/>
  <c r="L332" i="22"/>
  <c r="K332" i="22"/>
  <c r="J332" i="22"/>
  <c r="I332" i="22"/>
  <c r="H332" i="22"/>
  <c r="G332" i="22"/>
  <c r="F332" i="22"/>
  <c r="E332" i="22"/>
  <c r="AJ331" i="22"/>
  <c r="C331" i="22"/>
  <c r="AJ330" i="22"/>
  <c r="C330" i="22"/>
  <c r="AJ329" i="22"/>
  <c r="C329" i="22"/>
  <c r="AJ328" i="22"/>
  <c r="C328" i="22"/>
  <c r="AJ327" i="22"/>
  <c r="C327" i="22"/>
  <c r="AJ326" i="22"/>
  <c r="C326" i="22"/>
  <c r="AJ325" i="22"/>
  <c r="C325" i="22"/>
  <c r="AJ324" i="22"/>
  <c r="C324" i="22"/>
  <c r="AJ323" i="22"/>
  <c r="C323" i="22"/>
  <c r="AJ322" i="22"/>
  <c r="C322" i="22"/>
  <c r="AJ321" i="22"/>
  <c r="C321" i="22"/>
  <c r="AJ320" i="22"/>
  <c r="C320" i="22"/>
  <c r="A309" i="22"/>
  <c r="AA303" i="22"/>
  <c r="AJ294" i="22"/>
  <c r="AJ293" i="22"/>
  <c r="AJ292" i="22"/>
  <c r="H19" i="42" s="1"/>
  <c r="AJ291" i="22"/>
  <c r="H20" i="42" s="1"/>
  <c r="AJ290" i="22"/>
  <c r="H17" i="42" s="1"/>
  <c r="AI289" i="22"/>
  <c r="AH289" i="22"/>
  <c r="AG289" i="22"/>
  <c r="AF289" i="22"/>
  <c r="AE289" i="22"/>
  <c r="AD289" i="22"/>
  <c r="AC289" i="22"/>
  <c r="AB289" i="22"/>
  <c r="AA289" i="22"/>
  <c r="Z289" i="22"/>
  <c r="Y289" i="22"/>
  <c r="X289" i="22"/>
  <c r="W289" i="22"/>
  <c r="V289" i="22"/>
  <c r="U289" i="22"/>
  <c r="T289" i="22"/>
  <c r="S289" i="22"/>
  <c r="R289" i="22"/>
  <c r="Q289" i="22"/>
  <c r="P289" i="22"/>
  <c r="O289" i="22"/>
  <c r="N289" i="22"/>
  <c r="M289" i="22"/>
  <c r="L289" i="22"/>
  <c r="K289" i="22"/>
  <c r="J289" i="22"/>
  <c r="I289" i="22"/>
  <c r="H289" i="22"/>
  <c r="G289" i="22"/>
  <c r="F289" i="22"/>
  <c r="E289" i="22"/>
  <c r="AJ288" i="22"/>
  <c r="C288" i="22"/>
  <c r="AJ287" i="22"/>
  <c r="C287" i="22"/>
  <c r="AJ286" i="22"/>
  <c r="C286" i="22"/>
  <c r="AJ285" i="22"/>
  <c r="C285" i="22"/>
  <c r="AJ284" i="22"/>
  <c r="C284" i="22"/>
  <c r="AJ283" i="22"/>
  <c r="C283" i="22"/>
  <c r="AJ282" i="22"/>
  <c r="C282" i="22"/>
  <c r="AJ281" i="22"/>
  <c r="C281" i="22"/>
  <c r="AJ280" i="22"/>
  <c r="C280" i="22"/>
  <c r="AJ279" i="22"/>
  <c r="C279" i="22"/>
  <c r="AJ278" i="22"/>
  <c r="C278" i="22"/>
  <c r="AJ277" i="22"/>
  <c r="C277" i="22"/>
  <c r="A266" i="22"/>
  <c r="AA260" i="22"/>
  <c r="AJ251" i="22"/>
  <c r="AJ250" i="22"/>
  <c r="AJ249" i="22"/>
  <c r="G19" i="42" s="1"/>
  <c r="AJ248" i="22"/>
  <c r="G20" i="42" s="1"/>
  <c r="AJ247" i="22"/>
  <c r="G17" i="42" s="1"/>
  <c r="AI246" i="22"/>
  <c r="AH246" i="22"/>
  <c r="AG246" i="22"/>
  <c r="AF246" i="22"/>
  <c r="AE246" i="22"/>
  <c r="AD246" i="22"/>
  <c r="AC246" i="22"/>
  <c r="AB246" i="22"/>
  <c r="AA246" i="22"/>
  <c r="Z246" i="22"/>
  <c r="Y246" i="22"/>
  <c r="X246" i="22"/>
  <c r="W246" i="22"/>
  <c r="V246" i="22"/>
  <c r="U246" i="22"/>
  <c r="T246" i="22"/>
  <c r="S246" i="22"/>
  <c r="R246" i="22"/>
  <c r="Q246" i="22"/>
  <c r="P246" i="22"/>
  <c r="O246" i="22"/>
  <c r="N246" i="22"/>
  <c r="M246" i="22"/>
  <c r="L246" i="22"/>
  <c r="K246" i="22"/>
  <c r="J246" i="22"/>
  <c r="I246" i="22"/>
  <c r="H246" i="22"/>
  <c r="G246" i="22"/>
  <c r="F246" i="22"/>
  <c r="E246" i="22"/>
  <c r="AJ245" i="22"/>
  <c r="C245" i="22"/>
  <c r="AJ244" i="22"/>
  <c r="C244" i="22"/>
  <c r="AJ243" i="22"/>
  <c r="C243" i="22"/>
  <c r="AJ242" i="22"/>
  <c r="C242" i="22"/>
  <c r="AJ241" i="22"/>
  <c r="C241" i="22"/>
  <c r="AJ240" i="22"/>
  <c r="C240" i="22"/>
  <c r="AJ239" i="22"/>
  <c r="C239" i="22"/>
  <c r="AJ238" i="22"/>
  <c r="C238" i="22"/>
  <c r="AJ237" i="22"/>
  <c r="C237" i="22"/>
  <c r="AJ236" i="22"/>
  <c r="C236" i="22"/>
  <c r="AJ235" i="22"/>
  <c r="C235" i="22"/>
  <c r="AJ234" i="22"/>
  <c r="C234" i="22"/>
  <c r="A223" i="22"/>
  <c r="AA217" i="22"/>
  <c r="AJ208" i="22"/>
  <c r="AJ207" i="22"/>
  <c r="AJ206" i="22"/>
  <c r="F19" i="42" s="1"/>
  <c r="AJ205" i="22"/>
  <c r="F20" i="42" s="1"/>
  <c r="AJ204" i="22"/>
  <c r="F17" i="42" s="1"/>
  <c r="AI203" i="22"/>
  <c r="AH203" i="22"/>
  <c r="AG203" i="22"/>
  <c r="AF203" i="22"/>
  <c r="AE203" i="22"/>
  <c r="AD203" i="22"/>
  <c r="AC203" i="22"/>
  <c r="AB203" i="22"/>
  <c r="AA203" i="22"/>
  <c r="Z203" i="22"/>
  <c r="Y203" i="22"/>
  <c r="X203" i="22"/>
  <c r="W203" i="22"/>
  <c r="V203" i="22"/>
  <c r="U203" i="22"/>
  <c r="T203" i="22"/>
  <c r="S203" i="22"/>
  <c r="R203" i="22"/>
  <c r="Q203" i="22"/>
  <c r="P203" i="22"/>
  <c r="O203" i="22"/>
  <c r="N203" i="22"/>
  <c r="M203" i="22"/>
  <c r="L203" i="22"/>
  <c r="K203" i="22"/>
  <c r="J203" i="22"/>
  <c r="I203" i="22"/>
  <c r="H203" i="22"/>
  <c r="G203" i="22"/>
  <c r="F203" i="22"/>
  <c r="E203" i="22"/>
  <c r="AJ202" i="22"/>
  <c r="C202" i="22"/>
  <c r="AJ201" i="22"/>
  <c r="C201" i="22"/>
  <c r="AJ200" i="22"/>
  <c r="C200" i="22"/>
  <c r="AJ199" i="22"/>
  <c r="C199" i="22"/>
  <c r="AJ198" i="22"/>
  <c r="C198" i="22"/>
  <c r="AJ197" i="22"/>
  <c r="C197" i="22"/>
  <c r="AJ196" i="22"/>
  <c r="C196" i="22"/>
  <c r="AJ195" i="22"/>
  <c r="C195" i="22"/>
  <c r="AJ194" i="22"/>
  <c r="C194" i="22"/>
  <c r="AJ193" i="22"/>
  <c r="C193" i="22"/>
  <c r="AJ192" i="22"/>
  <c r="C192" i="22"/>
  <c r="AJ191" i="22"/>
  <c r="AJ203" i="22" s="1"/>
  <c r="C191" i="22"/>
  <c r="A180" i="22"/>
  <c r="AA174" i="22"/>
  <c r="AJ165" i="22"/>
  <c r="AJ164" i="22"/>
  <c r="AJ163" i="22"/>
  <c r="E19" i="42" s="1"/>
  <c r="AJ162" i="22"/>
  <c r="E20" i="42" s="1"/>
  <c r="AJ161" i="22"/>
  <c r="E17" i="42" s="1"/>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AJ159" i="22"/>
  <c r="C159" i="22"/>
  <c r="AJ158" i="22"/>
  <c r="C158" i="22"/>
  <c r="AJ157" i="22"/>
  <c r="C157" i="22"/>
  <c r="AJ156" i="22"/>
  <c r="C156" i="22"/>
  <c r="AJ155" i="22"/>
  <c r="C155" i="22"/>
  <c r="AJ154" i="22"/>
  <c r="C154" i="22"/>
  <c r="AJ153" i="22"/>
  <c r="C153" i="22"/>
  <c r="AJ152" i="22"/>
  <c r="C152" i="22"/>
  <c r="AJ151" i="22"/>
  <c r="C151" i="22"/>
  <c r="AJ150" i="22"/>
  <c r="C150" i="22"/>
  <c r="AJ149" i="22"/>
  <c r="C149" i="22"/>
  <c r="AJ148" i="22"/>
  <c r="C148" i="22"/>
  <c r="A137" i="22"/>
  <c r="AA131" i="22"/>
  <c r="AJ122" i="22"/>
  <c r="AJ121" i="22"/>
  <c r="AJ120" i="22"/>
  <c r="D19" i="42" s="1"/>
  <c r="AJ119" i="22"/>
  <c r="D20" i="42" s="1"/>
  <c r="AJ118" i="22"/>
  <c r="D17" i="42" s="1"/>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AJ116" i="22"/>
  <c r="C116" i="22"/>
  <c r="AJ115" i="22"/>
  <c r="C115" i="22"/>
  <c r="AJ114" i="22"/>
  <c r="C114" i="22"/>
  <c r="AJ113" i="22"/>
  <c r="C113" i="22"/>
  <c r="AJ112" i="22"/>
  <c r="C112" i="22"/>
  <c r="AJ111" i="22"/>
  <c r="C111" i="22"/>
  <c r="AJ110" i="22"/>
  <c r="C110" i="22"/>
  <c r="AJ109" i="22"/>
  <c r="C109" i="22"/>
  <c r="AJ108" i="22"/>
  <c r="C108" i="22"/>
  <c r="AJ107" i="22"/>
  <c r="C107" i="22"/>
  <c r="AJ106" i="22"/>
  <c r="C106" i="22"/>
  <c r="AJ105" i="22"/>
  <c r="C105" i="22"/>
  <c r="A94" i="22"/>
  <c r="AA88" i="22"/>
  <c r="AJ79" i="22"/>
  <c r="AJ78" i="22"/>
  <c r="AJ77" i="22"/>
  <c r="C19" i="42" s="1"/>
  <c r="AJ76" i="22"/>
  <c r="C20" i="42" s="1"/>
  <c r="AJ75" i="22"/>
  <c r="C17" i="42" s="1"/>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AJ73" i="22"/>
  <c r="C73" i="22"/>
  <c r="AJ72" i="22"/>
  <c r="C72" i="22"/>
  <c r="AJ71" i="22"/>
  <c r="C71" i="22"/>
  <c r="AJ70" i="22"/>
  <c r="C70" i="22"/>
  <c r="AJ69" i="22"/>
  <c r="C69" i="22"/>
  <c r="AJ68" i="22"/>
  <c r="C68" i="22"/>
  <c r="AJ67" i="22"/>
  <c r="C67" i="22"/>
  <c r="AJ66" i="22"/>
  <c r="C66" i="22"/>
  <c r="AJ65" i="22"/>
  <c r="C65" i="22"/>
  <c r="AJ64" i="22"/>
  <c r="C64" i="22"/>
  <c r="AJ63" i="22"/>
  <c r="C63" i="22"/>
  <c r="AJ62" i="22"/>
  <c r="AJ74" i="22" s="1"/>
  <c r="C62" i="22"/>
  <c r="A51" i="22"/>
  <c r="AA45" i="22"/>
  <c r="AJ36" i="22"/>
  <c r="AJ35" i="22"/>
  <c r="AJ34" i="22"/>
  <c r="B19" i="42" s="1"/>
  <c r="AJ33" i="22"/>
  <c r="B20" i="42" s="1"/>
  <c r="AJ32" i="22"/>
  <c r="B17" i="42" s="1"/>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AJ30" i="22"/>
  <c r="C30" i="22"/>
  <c r="AJ29" i="22"/>
  <c r="C29" i="22"/>
  <c r="AJ28" i="22"/>
  <c r="C28" i="22"/>
  <c r="AJ27" i="22"/>
  <c r="C27" i="22"/>
  <c r="AJ26" i="22"/>
  <c r="C26" i="22"/>
  <c r="AJ25" i="22"/>
  <c r="C25" i="22"/>
  <c r="AJ24" i="22"/>
  <c r="C24" i="22"/>
  <c r="AJ23" i="22"/>
  <c r="C23" i="22"/>
  <c r="AJ22" i="22"/>
  <c r="C22" i="22"/>
  <c r="AJ21" i="22"/>
  <c r="C21" i="22"/>
  <c r="AJ20" i="22"/>
  <c r="C20" i="22"/>
  <c r="AJ19" i="22"/>
  <c r="C19" i="22"/>
  <c r="A8" i="22"/>
  <c r="AA2" i="22"/>
  <c r="AJ509" i="21"/>
  <c r="AJ508" i="21"/>
  <c r="AJ507" i="21"/>
  <c r="M10" i="42" s="1"/>
  <c r="AJ506" i="21"/>
  <c r="M11" i="42" s="1"/>
  <c r="AJ505" i="21"/>
  <c r="M8" i="42" s="1"/>
  <c r="AI504" i="21"/>
  <c r="AH504" i="21"/>
  <c r="AG504" i="21"/>
  <c r="AF504" i="21"/>
  <c r="AE504" i="21"/>
  <c r="AD504" i="21"/>
  <c r="AC504" i="21"/>
  <c r="AB504" i="21"/>
  <c r="AA504" i="21"/>
  <c r="Z504" i="21"/>
  <c r="Y504" i="21"/>
  <c r="X504" i="21"/>
  <c r="W504" i="21"/>
  <c r="V504" i="21"/>
  <c r="U504" i="21"/>
  <c r="T504" i="21"/>
  <c r="S504" i="21"/>
  <c r="R504" i="21"/>
  <c r="Q504" i="21"/>
  <c r="P504" i="21"/>
  <c r="O504" i="21"/>
  <c r="N504" i="21"/>
  <c r="M504" i="21"/>
  <c r="L504" i="21"/>
  <c r="K504" i="21"/>
  <c r="J504" i="21"/>
  <c r="I504" i="21"/>
  <c r="H504" i="21"/>
  <c r="G504" i="21"/>
  <c r="F504" i="21"/>
  <c r="E504" i="21"/>
  <c r="AJ503" i="21"/>
  <c r="C503" i="21"/>
  <c r="AJ502" i="21"/>
  <c r="C502" i="21"/>
  <c r="AJ501" i="21"/>
  <c r="C501" i="21"/>
  <c r="AJ500" i="21"/>
  <c r="C500" i="21"/>
  <c r="AJ499" i="21"/>
  <c r="C499" i="21"/>
  <c r="AJ498" i="21"/>
  <c r="C498" i="21"/>
  <c r="AJ497" i="21"/>
  <c r="C497" i="21"/>
  <c r="AJ496" i="21"/>
  <c r="C496" i="21"/>
  <c r="AJ495" i="21"/>
  <c r="C495" i="21"/>
  <c r="AJ494" i="21"/>
  <c r="C494" i="21"/>
  <c r="AJ493" i="21"/>
  <c r="C493" i="21"/>
  <c r="AJ492" i="21"/>
  <c r="AJ504" i="21" s="1"/>
  <c r="C492" i="21"/>
  <c r="A481" i="21"/>
  <c r="AA475" i="21"/>
  <c r="AJ466" i="21"/>
  <c r="AJ465" i="21"/>
  <c r="AJ464" i="21"/>
  <c r="L10" i="42" s="1"/>
  <c r="AJ463" i="21"/>
  <c r="L11" i="42" s="1"/>
  <c r="AJ462" i="21"/>
  <c r="L8" i="42" s="1"/>
  <c r="AI461" i="21"/>
  <c r="AH461" i="21"/>
  <c r="AG461" i="21"/>
  <c r="AF461" i="21"/>
  <c r="AE461" i="21"/>
  <c r="AD461" i="21"/>
  <c r="AC461" i="21"/>
  <c r="AB461" i="21"/>
  <c r="AA461" i="21"/>
  <c r="Z461" i="21"/>
  <c r="Y461" i="21"/>
  <c r="X461" i="21"/>
  <c r="W461" i="21"/>
  <c r="V461" i="21"/>
  <c r="U461" i="21"/>
  <c r="T461" i="21"/>
  <c r="S461" i="21"/>
  <c r="R461" i="21"/>
  <c r="Q461" i="21"/>
  <c r="P461" i="21"/>
  <c r="O461" i="21"/>
  <c r="N461" i="21"/>
  <c r="M461" i="21"/>
  <c r="L461" i="21"/>
  <c r="K461" i="21"/>
  <c r="J461" i="21"/>
  <c r="I461" i="21"/>
  <c r="H461" i="21"/>
  <c r="G461" i="21"/>
  <c r="F461" i="21"/>
  <c r="E461" i="21"/>
  <c r="AJ460" i="21"/>
  <c r="C460" i="21"/>
  <c r="AJ459" i="21"/>
  <c r="C459" i="21"/>
  <c r="AJ458" i="21"/>
  <c r="C458" i="21"/>
  <c r="AJ457" i="21"/>
  <c r="C457" i="21"/>
  <c r="AJ456" i="21"/>
  <c r="C456" i="21"/>
  <c r="AJ455" i="21"/>
  <c r="C455" i="21"/>
  <c r="AJ454" i="21"/>
  <c r="C454" i="21"/>
  <c r="AJ453" i="21"/>
  <c r="C453" i="21"/>
  <c r="AJ452" i="21"/>
  <c r="C452" i="21"/>
  <c r="AJ451" i="21"/>
  <c r="C451" i="21"/>
  <c r="AJ450" i="21"/>
  <c r="C450" i="21"/>
  <c r="AJ449" i="21"/>
  <c r="C449" i="21"/>
  <c r="A438" i="21"/>
  <c r="AA432" i="21"/>
  <c r="AJ423" i="21"/>
  <c r="AJ422" i="21"/>
  <c r="AJ421" i="21"/>
  <c r="K10" i="42" s="1"/>
  <c r="AJ420" i="21"/>
  <c r="K11" i="42" s="1"/>
  <c r="AJ419" i="21"/>
  <c r="K8" i="42" s="1"/>
  <c r="AI418" i="21"/>
  <c r="AH418" i="21"/>
  <c r="AG418" i="21"/>
  <c r="AF418" i="21"/>
  <c r="AE418" i="21"/>
  <c r="AD418" i="21"/>
  <c r="AC418" i="21"/>
  <c r="AB418" i="21"/>
  <c r="AA418" i="21"/>
  <c r="Z418" i="21"/>
  <c r="Y418" i="21"/>
  <c r="X418" i="21"/>
  <c r="W418" i="21"/>
  <c r="V418" i="21"/>
  <c r="U418" i="21"/>
  <c r="T418" i="21"/>
  <c r="S418" i="21"/>
  <c r="R418" i="21"/>
  <c r="Q418" i="21"/>
  <c r="P418" i="21"/>
  <c r="O418" i="21"/>
  <c r="N418" i="21"/>
  <c r="M418" i="21"/>
  <c r="L418" i="21"/>
  <c r="K418" i="21"/>
  <c r="J418" i="21"/>
  <c r="I418" i="21"/>
  <c r="H418" i="21"/>
  <c r="G418" i="21"/>
  <c r="F418" i="21"/>
  <c r="E418" i="21"/>
  <c r="AJ417" i="21"/>
  <c r="C417" i="21"/>
  <c r="AJ416" i="21"/>
  <c r="C416" i="21"/>
  <c r="AJ415" i="21"/>
  <c r="C415" i="21"/>
  <c r="AJ414" i="21"/>
  <c r="C414" i="21"/>
  <c r="AJ413" i="21"/>
  <c r="C413" i="21"/>
  <c r="AJ412" i="21"/>
  <c r="C412" i="21"/>
  <c r="AJ411" i="21"/>
  <c r="C411" i="21"/>
  <c r="AJ410" i="21"/>
  <c r="C410" i="21"/>
  <c r="AJ409" i="21"/>
  <c r="C409" i="21"/>
  <c r="AJ408" i="21"/>
  <c r="C408" i="21"/>
  <c r="AJ407" i="21"/>
  <c r="C407" i="21"/>
  <c r="AJ406" i="21"/>
  <c r="C406" i="21"/>
  <c r="A395" i="21"/>
  <c r="AA389" i="21"/>
  <c r="AJ380" i="21"/>
  <c r="AJ379" i="21"/>
  <c r="AJ378" i="21"/>
  <c r="J10" i="42" s="1"/>
  <c r="AJ377" i="21"/>
  <c r="J11" i="42" s="1"/>
  <c r="AJ376" i="21"/>
  <c r="J8" i="42" s="1"/>
  <c r="AI375" i="21"/>
  <c r="AH375" i="21"/>
  <c r="AG375" i="21"/>
  <c r="AF375" i="21"/>
  <c r="AE375" i="21"/>
  <c r="AD375" i="21"/>
  <c r="AC375" i="21"/>
  <c r="AB375" i="21"/>
  <c r="AA375" i="21"/>
  <c r="Z375" i="21"/>
  <c r="Y375" i="21"/>
  <c r="X375" i="21"/>
  <c r="W375" i="21"/>
  <c r="V375" i="21"/>
  <c r="U375" i="21"/>
  <c r="T375" i="21"/>
  <c r="S375" i="21"/>
  <c r="R375" i="21"/>
  <c r="Q375" i="21"/>
  <c r="P375" i="21"/>
  <c r="O375" i="21"/>
  <c r="N375" i="21"/>
  <c r="M375" i="21"/>
  <c r="L375" i="21"/>
  <c r="K375" i="21"/>
  <c r="J375" i="21"/>
  <c r="I375" i="21"/>
  <c r="H375" i="21"/>
  <c r="G375" i="21"/>
  <c r="F375" i="21"/>
  <c r="E375" i="21"/>
  <c r="AJ374" i="21"/>
  <c r="C374" i="21"/>
  <c r="AJ373" i="21"/>
  <c r="C373" i="21"/>
  <c r="AJ372" i="21"/>
  <c r="C372" i="21"/>
  <c r="AJ371" i="21"/>
  <c r="C371" i="21"/>
  <c r="AJ370" i="21"/>
  <c r="C370" i="21"/>
  <c r="AJ369" i="21"/>
  <c r="C369" i="21"/>
  <c r="AJ368" i="21"/>
  <c r="C368" i="21"/>
  <c r="AJ367" i="21"/>
  <c r="C367" i="21"/>
  <c r="AJ366" i="21"/>
  <c r="C366" i="21"/>
  <c r="AJ365" i="21"/>
  <c r="C365" i="21"/>
  <c r="AJ364" i="21"/>
  <c r="C364" i="21"/>
  <c r="AJ363" i="21"/>
  <c r="AJ375" i="21" s="1"/>
  <c r="C363" i="21"/>
  <c r="A352" i="21"/>
  <c r="AA346" i="21"/>
  <c r="AJ337" i="21"/>
  <c r="AJ336" i="21"/>
  <c r="AJ335" i="21"/>
  <c r="I10" i="42" s="1"/>
  <c r="AJ334" i="21"/>
  <c r="I11" i="42" s="1"/>
  <c r="AJ333" i="21"/>
  <c r="I8" i="42" s="1"/>
  <c r="AI332" i="21"/>
  <c r="AH332" i="21"/>
  <c r="AG332" i="21"/>
  <c r="AF332" i="21"/>
  <c r="AE332" i="21"/>
  <c r="AD332" i="21"/>
  <c r="AC332" i="21"/>
  <c r="AB332" i="21"/>
  <c r="AA332" i="21"/>
  <c r="Z332" i="21"/>
  <c r="Y332" i="21"/>
  <c r="X332" i="21"/>
  <c r="W332" i="21"/>
  <c r="V332" i="21"/>
  <c r="U332" i="21"/>
  <c r="T332" i="21"/>
  <c r="S332" i="21"/>
  <c r="R332" i="21"/>
  <c r="Q332" i="21"/>
  <c r="P332" i="21"/>
  <c r="O332" i="21"/>
  <c r="N332" i="21"/>
  <c r="M332" i="21"/>
  <c r="L332" i="21"/>
  <c r="K332" i="21"/>
  <c r="J332" i="21"/>
  <c r="I332" i="21"/>
  <c r="H332" i="21"/>
  <c r="G332" i="21"/>
  <c r="F332" i="21"/>
  <c r="E332" i="21"/>
  <c r="AJ331" i="21"/>
  <c r="C331" i="21"/>
  <c r="AJ330" i="21"/>
  <c r="C330" i="21"/>
  <c r="AJ329" i="21"/>
  <c r="C329" i="21"/>
  <c r="AJ328" i="21"/>
  <c r="C328" i="21"/>
  <c r="AJ327" i="21"/>
  <c r="C327" i="21"/>
  <c r="AJ326" i="21"/>
  <c r="C326" i="21"/>
  <c r="AJ325" i="21"/>
  <c r="C325" i="21"/>
  <c r="AJ324" i="21"/>
  <c r="C324" i="21"/>
  <c r="AJ323" i="21"/>
  <c r="C323" i="21"/>
  <c r="AJ322" i="21"/>
  <c r="C322" i="21"/>
  <c r="AJ321" i="21"/>
  <c r="C321" i="21"/>
  <c r="AJ320" i="21"/>
  <c r="C320" i="21"/>
  <c r="A309" i="21"/>
  <c r="AA303" i="21"/>
  <c r="AJ294" i="21"/>
  <c r="AJ293" i="21"/>
  <c r="AJ292" i="21"/>
  <c r="H10" i="42" s="1"/>
  <c r="AJ291" i="21"/>
  <c r="H11" i="42" s="1"/>
  <c r="AJ290" i="21"/>
  <c r="H8" i="42" s="1"/>
  <c r="AI289" i="21"/>
  <c r="AH289" i="21"/>
  <c r="AG289" i="21"/>
  <c r="AF289" i="21"/>
  <c r="AE289" i="21"/>
  <c r="AD289" i="21"/>
  <c r="AC289" i="21"/>
  <c r="AB289" i="21"/>
  <c r="AA289" i="21"/>
  <c r="Z289" i="21"/>
  <c r="Y289" i="21"/>
  <c r="X289" i="21"/>
  <c r="W289" i="21"/>
  <c r="V289" i="21"/>
  <c r="U289" i="21"/>
  <c r="T289" i="21"/>
  <c r="S289" i="21"/>
  <c r="R289" i="21"/>
  <c r="Q289" i="21"/>
  <c r="P289" i="21"/>
  <c r="O289" i="21"/>
  <c r="N289" i="21"/>
  <c r="M289" i="21"/>
  <c r="L289" i="21"/>
  <c r="K289" i="21"/>
  <c r="J289" i="21"/>
  <c r="I289" i="21"/>
  <c r="H289" i="21"/>
  <c r="G289" i="21"/>
  <c r="F289" i="21"/>
  <c r="E289" i="21"/>
  <c r="AJ288" i="21"/>
  <c r="C288" i="21"/>
  <c r="AJ287" i="21"/>
  <c r="C287" i="21"/>
  <c r="AJ286" i="21"/>
  <c r="C286" i="21"/>
  <c r="AJ285" i="21"/>
  <c r="C285" i="21"/>
  <c r="AJ284" i="21"/>
  <c r="C284" i="21"/>
  <c r="AJ283" i="21"/>
  <c r="C283" i="21"/>
  <c r="AJ282" i="21"/>
  <c r="C282" i="21"/>
  <c r="AJ281" i="21"/>
  <c r="C281" i="21"/>
  <c r="AJ280" i="21"/>
  <c r="C280" i="21"/>
  <c r="AJ279" i="21"/>
  <c r="C279" i="21"/>
  <c r="AJ278" i="21"/>
  <c r="C278" i="21"/>
  <c r="AJ277" i="21"/>
  <c r="C277" i="21"/>
  <c r="A266" i="21"/>
  <c r="AA260" i="21"/>
  <c r="AJ251" i="21"/>
  <c r="AJ250" i="21"/>
  <c r="AJ249" i="21"/>
  <c r="G10" i="42" s="1"/>
  <c r="AJ248" i="21"/>
  <c r="G11" i="42" s="1"/>
  <c r="AJ247" i="21"/>
  <c r="G8" i="42" s="1"/>
  <c r="AI246" i="21"/>
  <c r="AH246" i="21"/>
  <c r="AG246" i="21"/>
  <c r="AF246" i="21"/>
  <c r="AE246" i="21"/>
  <c r="AD246" i="21"/>
  <c r="AC246" i="21"/>
  <c r="AB246" i="21"/>
  <c r="AA246" i="21"/>
  <c r="Z246" i="21"/>
  <c r="Y246" i="21"/>
  <c r="X246" i="21"/>
  <c r="W246" i="21"/>
  <c r="V246" i="21"/>
  <c r="U246" i="21"/>
  <c r="T246" i="21"/>
  <c r="S246" i="21"/>
  <c r="R246" i="21"/>
  <c r="Q246" i="21"/>
  <c r="P246" i="21"/>
  <c r="O246" i="21"/>
  <c r="N246" i="21"/>
  <c r="M246" i="21"/>
  <c r="L246" i="21"/>
  <c r="K246" i="21"/>
  <c r="J246" i="21"/>
  <c r="I246" i="21"/>
  <c r="H246" i="21"/>
  <c r="G246" i="21"/>
  <c r="F246" i="21"/>
  <c r="E246" i="21"/>
  <c r="AJ245" i="21"/>
  <c r="C245" i="21"/>
  <c r="AJ244" i="21"/>
  <c r="C244" i="21"/>
  <c r="AJ243" i="21"/>
  <c r="C243" i="21"/>
  <c r="AJ242" i="21"/>
  <c r="C242" i="21"/>
  <c r="AJ241" i="21"/>
  <c r="C241" i="21"/>
  <c r="AJ240" i="21"/>
  <c r="C240" i="21"/>
  <c r="AJ239" i="21"/>
  <c r="C239" i="21"/>
  <c r="AJ238" i="21"/>
  <c r="C238" i="21"/>
  <c r="AJ237" i="21"/>
  <c r="C237" i="21"/>
  <c r="AJ236" i="21"/>
  <c r="C236" i="21"/>
  <c r="AJ235" i="21"/>
  <c r="C235" i="21"/>
  <c r="AJ234" i="21"/>
  <c r="C234" i="21"/>
  <c r="A223" i="21"/>
  <c r="AA217" i="21"/>
  <c r="AJ208" i="21"/>
  <c r="AJ207" i="21"/>
  <c r="AJ206" i="21"/>
  <c r="F10" i="42" s="1"/>
  <c r="AJ205" i="21"/>
  <c r="F11" i="42" s="1"/>
  <c r="AJ204" i="21"/>
  <c r="F8" i="42" s="1"/>
  <c r="AI203" i="21"/>
  <c r="AH203" i="21"/>
  <c r="AG203" i="21"/>
  <c r="AF203" i="21"/>
  <c r="AE203" i="21"/>
  <c r="AD203" i="21"/>
  <c r="AC203" i="21"/>
  <c r="AB203" i="21"/>
  <c r="AA203" i="21"/>
  <c r="Z203" i="21"/>
  <c r="Y203" i="21"/>
  <c r="X203" i="21"/>
  <c r="W203" i="21"/>
  <c r="V203" i="21"/>
  <c r="U203" i="21"/>
  <c r="T203" i="21"/>
  <c r="S203" i="21"/>
  <c r="R203" i="21"/>
  <c r="Q203" i="21"/>
  <c r="P203" i="21"/>
  <c r="O203" i="21"/>
  <c r="N203" i="21"/>
  <c r="M203" i="21"/>
  <c r="L203" i="21"/>
  <c r="K203" i="21"/>
  <c r="J203" i="21"/>
  <c r="I203" i="21"/>
  <c r="H203" i="21"/>
  <c r="G203" i="21"/>
  <c r="F203" i="21"/>
  <c r="E203" i="21"/>
  <c r="AJ202" i="21"/>
  <c r="C202" i="21"/>
  <c r="AJ201" i="21"/>
  <c r="C201" i="21"/>
  <c r="AJ200" i="21"/>
  <c r="C200" i="21"/>
  <c r="AJ199" i="21"/>
  <c r="C199" i="21"/>
  <c r="AJ198" i="21"/>
  <c r="C198" i="21"/>
  <c r="AJ197" i="21"/>
  <c r="C197" i="21"/>
  <c r="AJ196" i="21"/>
  <c r="C196" i="21"/>
  <c r="AJ195" i="21"/>
  <c r="C195" i="21"/>
  <c r="AJ194" i="21"/>
  <c r="C194" i="21"/>
  <c r="AJ193" i="21"/>
  <c r="C193" i="21"/>
  <c r="AJ192" i="21"/>
  <c r="C192" i="21"/>
  <c r="AJ191" i="21"/>
  <c r="C191" i="21"/>
  <c r="A180" i="21"/>
  <c r="AA174" i="21"/>
  <c r="AJ165" i="21"/>
  <c r="AJ164" i="21"/>
  <c r="AJ163" i="21"/>
  <c r="E10" i="42" s="1"/>
  <c r="AJ162" i="21"/>
  <c r="E11" i="42" s="1"/>
  <c r="AJ161" i="21"/>
  <c r="E8" i="42" s="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AJ159" i="21"/>
  <c r="C159" i="21"/>
  <c r="AJ158" i="21"/>
  <c r="C158" i="21"/>
  <c r="AJ157" i="21"/>
  <c r="C157" i="21"/>
  <c r="AJ156" i="21"/>
  <c r="C156" i="21"/>
  <c r="AJ155" i="21"/>
  <c r="C155" i="21"/>
  <c r="AJ154" i="21"/>
  <c r="C154" i="21"/>
  <c r="AJ153" i="21"/>
  <c r="C153" i="21"/>
  <c r="AJ152" i="21"/>
  <c r="C152" i="21"/>
  <c r="AJ151" i="21"/>
  <c r="C151" i="21"/>
  <c r="AJ150" i="21"/>
  <c r="C150" i="21"/>
  <c r="AJ149" i="21"/>
  <c r="C149" i="21"/>
  <c r="AJ148" i="21"/>
  <c r="C148" i="21"/>
  <c r="A137" i="21"/>
  <c r="AA131" i="21"/>
  <c r="AJ122" i="21"/>
  <c r="AJ121" i="21"/>
  <c r="AJ120" i="21"/>
  <c r="D10" i="42" s="1"/>
  <c r="AJ119" i="21"/>
  <c r="D11" i="42" s="1"/>
  <c r="AJ118" i="21"/>
  <c r="D8" i="42" s="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AJ116" i="21"/>
  <c r="C116" i="21"/>
  <c r="AJ115" i="21"/>
  <c r="C115" i="21"/>
  <c r="AJ114" i="21"/>
  <c r="C114" i="21"/>
  <c r="AJ113" i="21"/>
  <c r="C113" i="21"/>
  <c r="AJ112" i="21"/>
  <c r="C112" i="21"/>
  <c r="AJ111" i="21"/>
  <c r="C111" i="21"/>
  <c r="AJ110" i="21"/>
  <c r="C110" i="21"/>
  <c r="AJ109" i="21"/>
  <c r="C109" i="21"/>
  <c r="AJ108" i="21"/>
  <c r="C108" i="21"/>
  <c r="AJ107" i="21"/>
  <c r="C107" i="21"/>
  <c r="AJ106" i="21"/>
  <c r="C106" i="21"/>
  <c r="AJ105" i="21"/>
  <c r="AJ117" i="21" s="1"/>
  <c r="C105" i="21"/>
  <c r="A94" i="21"/>
  <c r="AA88" i="21"/>
  <c r="AJ79" i="21"/>
  <c r="AJ78" i="21"/>
  <c r="AJ77" i="21"/>
  <c r="C10" i="42" s="1"/>
  <c r="AJ76" i="21"/>
  <c r="C11" i="42" s="1"/>
  <c r="AJ75" i="21"/>
  <c r="C8" i="42" s="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AJ73" i="21"/>
  <c r="C73" i="21"/>
  <c r="AJ72" i="21"/>
  <c r="C72" i="21"/>
  <c r="AJ71" i="21"/>
  <c r="C71" i="21"/>
  <c r="AJ70" i="21"/>
  <c r="C70" i="21"/>
  <c r="AJ69" i="21"/>
  <c r="C69" i="21"/>
  <c r="AJ68" i="21"/>
  <c r="C68" i="21"/>
  <c r="AJ67" i="21"/>
  <c r="C67" i="21"/>
  <c r="AJ66" i="21"/>
  <c r="C66" i="21"/>
  <c r="AJ65" i="21"/>
  <c r="C65" i="21"/>
  <c r="AJ64" i="21"/>
  <c r="C64" i="21"/>
  <c r="AJ63" i="21"/>
  <c r="C63" i="21"/>
  <c r="AJ62" i="21"/>
  <c r="C62" i="21"/>
  <c r="A51" i="21"/>
  <c r="AA45" i="21"/>
  <c r="AJ36" i="21"/>
  <c r="AJ35" i="21"/>
  <c r="AJ34" i="21"/>
  <c r="B10" i="42" s="1"/>
  <c r="AJ33" i="21"/>
  <c r="B11" i="42" s="1"/>
  <c r="AJ32" i="21"/>
  <c r="B8" i="42" s="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AJ30" i="21"/>
  <c r="C30" i="21"/>
  <c r="AJ29" i="21"/>
  <c r="C29" i="21"/>
  <c r="AJ28" i="21"/>
  <c r="C28" i="21"/>
  <c r="AJ27" i="21"/>
  <c r="C27" i="21"/>
  <c r="AJ26" i="21"/>
  <c r="C26" i="21"/>
  <c r="AJ25" i="21"/>
  <c r="C25" i="21"/>
  <c r="AJ24" i="21"/>
  <c r="C24" i="21"/>
  <c r="AJ23" i="21"/>
  <c r="C23" i="21"/>
  <c r="AJ22" i="21"/>
  <c r="C22" i="21"/>
  <c r="AJ21" i="21"/>
  <c r="C21" i="21"/>
  <c r="AJ20" i="21"/>
  <c r="C20" i="21"/>
  <c r="AJ19" i="21"/>
  <c r="C19" i="21"/>
  <c r="A8" i="21"/>
  <c r="AA2" i="21"/>
  <c r="AJ509" i="26"/>
  <c r="AJ508" i="26"/>
  <c r="AJ507" i="26"/>
  <c r="M46" i="41" s="1"/>
  <c r="AJ506" i="26"/>
  <c r="M47" i="41" s="1"/>
  <c r="AJ505" i="26"/>
  <c r="M44" i="41" s="1"/>
  <c r="AI504" i="26"/>
  <c r="AH504" i="26"/>
  <c r="AG504" i="26"/>
  <c r="AF504" i="26"/>
  <c r="AE504" i="26"/>
  <c r="AD504" i="26"/>
  <c r="AC504" i="26"/>
  <c r="AB504" i="26"/>
  <c r="AA504" i="26"/>
  <c r="Z504" i="26"/>
  <c r="Y504" i="26"/>
  <c r="X504" i="26"/>
  <c r="W504" i="26"/>
  <c r="V504" i="26"/>
  <c r="U504" i="26"/>
  <c r="T504" i="26"/>
  <c r="S504" i="26"/>
  <c r="R504" i="26"/>
  <c r="Q504" i="26"/>
  <c r="P504" i="26"/>
  <c r="O504" i="26"/>
  <c r="N504" i="26"/>
  <c r="M504" i="26"/>
  <c r="L504" i="26"/>
  <c r="K504" i="26"/>
  <c r="J504" i="26"/>
  <c r="I504" i="26"/>
  <c r="H504" i="26"/>
  <c r="G504" i="26"/>
  <c r="F504" i="26"/>
  <c r="E504" i="26"/>
  <c r="AJ503" i="26"/>
  <c r="C503" i="26"/>
  <c r="AJ502" i="26"/>
  <c r="C502" i="26"/>
  <c r="AJ501" i="26"/>
  <c r="C501" i="26"/>
  <c r="AJ500" i="26"/>
  <c r="C500" i="26"/>
  <c r="AJ499" i="26"/>
  <c r="C499" i="26"/>
  <c r="AJ498" i="26"/>
  <c r="C498" i="26"/>
  <c r="AJ497" i="26"/>
  <c r="C497" i="26"/>
  <c r="AJ496" i="26"/>
  <c r="C496" i="26"/>
  <c r="AJ495" i="26"/>
  <c r="C495" i="26"/>
  <c r="AJ494" i="26"/>
  <c r="C494" i="26"/>
  <c r="AJ493" i="26"/>
  <c r="C493" i="26"/>
  <c r="AJ492" i="26"/>
  <c r="AJ504" i="26" s="1"/>
  <c r="C492" i="26"/>
  <c r="A481" i="26"/>
  <c r="AA475" i="26"/>
  <c r="AJ466" i="26"/>
  <c r="AJ465" i="26"/>
  <c r="AJ464" i="26"/>
  <c r="L46" i="41" s="1"/>
  <c r="AJ463" i="26"/>
  <c r="L47" i="41" s="1"/>
  <c r="AJ462" i="26"/>
  <c r="L44" i="41" s="1"/>
  <c r="AI461" i="26"/>
  <c r="AH461" i="26"/>
  <c r="AG461" i="26"/>
  <c r="AF461" i="26"/>
  <c r="AE461" i="26"/>
  <c r="AD461" i="26"/>
  <c r="AC461" i="26"/>
  <c r="AB461" i="26"/>
  <c r="AA461" i="26"/>
  <c r="Z461" i="26"/>
  <c r="Y461" i="26"/>
  <c r="X461" i="26"/>
  <c r="W461" i="26"/>
  <c r="V461" i="26"/>
  <c r="U461" i="26"/>
  <c r="T461" i="26"/>
  <c r="S461" i="26"/>
  <c r="R461" i="26"/>
  <c r="Q461" i="26"/>
  <c r="P461" i="26"/>
  <c r="O461" i="26"/>
  <c r="N461" i="26"/>
  <c r="M461" i="26"/>
  <c r="L461" i="26"/>
  <c r="K461" i="26"/>
  <c r="J461" i="26"/>
  <c r="I461" i="26"/>
  <c r="H461" i="26"/>
  <c r="G461" i="26"/>
  <c r="F461" i="26"/>
  <c r="E461" i="26"/>
  <c r="AJ460" i="26"/>
  <c r="C460" i="26"/>
  <c r="AJ459" i="26"/>
  <c r="C459" i="26"/>
  <c r="AJ458" i="26"/>
  <c r="C458" i="26"/>
  <c r="AJ457" i="26"/>
  <c r="C457" i="26"/>
  <c r="AJ456" i="26"/>
  <c r="C456" i="26"/>
  <c r="AJ455" i="26"/>
  <c r="C455" i="26"/>
  <c r="AJ454" i="26"/>
  <c r="C454" i="26"/>
  <c r="AJ453" i="26"/>
  <c r="C453" i="26"/>
  <c r="AJ452" i="26"/>
  <c r="C452" i="26"/>
  <c r="AJ451" i="26"/>
  <c r="C451" i="26"/>
  <c r="AJ450" i="26"/>
  <c r="C450" i="26"/>
  <c r="AJ449" i="26"/>
  <c r="C449" i="26"/>
  <c r="A438" i="26"/>
  <c r="AA432" i="26"/>
  <c r="AJ423" i="26"/>
  <c r="AJ422" i="26"/>
  <c r="AJ421" i="26"/>
  <c r="K46" i="41" s="1"/>
  <c r="AJ420" i="26"/>
  <c r="K47" i="41" s="1"/>
  <c r="AJ419" i="26"/>
  <c r="K44" i="41" s="1"/>
  <c r="AI418" i="26"/>
  <c r="AH418" i="26"/>
  <c r="AG418" i="26"/>
  <c r="AF418" i="26"/>
  <c r="AE418" i="26"/>
  <c r="AD418" i="26"/>
  <c r="AC418" i="26"/>
  <c r="AB418" i="26"/>
  <c r="AA418" i="26"/>
  <c r="Z418" i="26"/>
  <c r="Y418" i="26"/>
  <c r="X418" i="26"/>
  <c r="W418" i="26"/>
  <c r="V418" i="26"/>
  <c r="U418" i="26"/>
  <c r="T418" i="26"/>
  <c r="S418" i="26"/>
  <c r="R418" i="26"/>
  <c r="Q418" i="26"/>
  <c r="P418" i="26"/>
  <c r="O418" i="26"/>
  <c r="N418" i="26"/>
  <c r="M418" i="26"/>
  <c r="L418" i="26"/>
  <c r="K418" i="26"/>
  <c r="J418" i="26"/>
  <c r="I418" i="26"/>
  <c r="H418" i="26"/>
  <c r="G418" i="26"/>
  <c r="F418" i="26"/>
  <c r="E418" i="26"/>
  <c r="AJ417" i="26"/>
  <c r="C417" i="26"/>
  <c r="AJ416" i="26"/>
  <c r="C416" i="26"/>
  <c r="AJ415" i="26"/>
  <c r="C415" i="26"/>
  <c r="AJ414" i="26"/>
  <c r="C414" i="26"/>
  <c r="AJ413" i="26"/>
  <c r="C413" i="26"/>
  <c r="AJ412" i="26"/>
  <c r="C412" i="26"/>
  <c r="AJ411" i="26"/>
  <c r="C411" i="26"/>
  <c r="AJ410" i="26"/>
  <c r="C410" i="26"/>
  <c r="AJ409" i="26"/>
  <c r="C409" i="26"/>
  <c r="AJ408" i="26"/>
  <c r="C408" i="26"/>
  <c r="AJ407" i="26"/>
  <c r="C407" i="26"/>
  <c r="AJ406" i="26"/>
  <c r="C406" i="26"/>
  <c r="A395" i="26"/>
  <c r="AA389" i="26"/>
  <c r="AJ380" i="26"/>
  <c r="AJ379" i="26"/>
  <c r="AJ378" i="26"/>
  <c r="J46" i="41" s="1"/>
  <c r="AJ377" i="26"/>
  <c r="J47" i="41" s="1"/>
  <c r="AJ376" i="26"/>
  <c r="J44" i="41" s="1"/>
  <c r="AI375" i="26"/>
  <c r="AH375" i="26"/>
  <c r="AG375" i="26"/>
  <c r="AF375" i="26"/>
  <c r="AE375" i="26"/>
  <c r="AD375" i="26"/>
  <c r="AC375" i="26"/>
  <c r="AB375" i="26"/>
  <c r="AA375" i="26"/>
  <c r="Z375" i="26"/>
  <c r="Y375" i="26"/>
  <c r="X375" i="26"/>
  <c r="W375" i="26"/>
  <c r="V375" i="26"/>
  <c r="U375" i="26"/>
  <c r="T375" i="26"/>
  <c r="S375" i="26"/>
  <c r="R375" i="26"/>
  <c r="Q375" i="26"/>
  <c r="P375" i="26"/>
  <c r="O375" i="26"/>
  <c r="N375" i="26"/>
  <c r="M375" i="26"/>
  <c r="L375" i="26"/>
  <c r="K375" i="26"/>
  <c r="J375" i="26"/>
  <c r="I375" i="26"/>
  <c r="H375" i="26"/>
  <c r="G375" i="26"/>
  <c r="F375" i="26"/>
  <c r="E375" i="26"/>
  <c r="AJ374" i="26"/>
  <c r="C374" i="26"/>
  <c r="AJ373" i="26"/>
  <c r="C373" i="26"/>
  <c r="AJ372" i="26"/>
  <c r="C372" i="26"/>
  <c r="AJ371" i="26"/>
  <c r="C371" i="26"/>
  <c r="AJ370" i="26"/>
  <c r="C370" i="26"/>
  <c r="AJ369" i="26"/>
  <c r="C369" i="26"/>
  <c r="AJ368" i="26"/>
  <c r="C368" i="26"/>
  <c r="AJ367" i="26"/>
  <c r="C367" i="26"/>
  <c r="AJ366" i="26"/>
  <c r="C366" i="26"/>
  <c r="AJ365" i="26"/>
  <c r="C365" i="26"/>
  <c r="AJ364" i="26"/>
  <c r="C364" i="26"/>
  <c r="AJ363" i="26"/>
  <c r="AJ375" i="26" s="1"/>
  <c r="C363" i="26"/>
  <c r="A352" i="26"/>
  <c r="AA346" i="26"/>
  <c r="AJ337" i="26"/>
  <c r="AJ336" i="26"/>
  <c r="AJ335" i="26"/>
  <c r="I46" i="41" s="1"/>
  <c r="AJ334" i="26"/>
  <c r="I47" i="41" s="1"/>
  <c r="AJ333" i="26"/>
  <c r="I44" i="41" s="1"/>
  <c r="AI332" i="26"/>
  <c r="AH332" i="26"/>
  <c r="AG332" i="26"/>
  <c r="AF332" i="26"/>
  <c r="AE332" i="26"/>
  <c r="AD332" i="26"/>
  <c r="AC332" i="26"/>
  <c r="AB332" i="26"/>
  <c r="AA332" i="26"/>
  <c r="Z332" i="26"/>
  <c r="Y332" i="26"/>
  <c r="X332" i="26"/>
  <c r="W332" i="26"/>
  <c r="V332" i="26"/>
  <c r="U332" i="26"/>
  <c r="T332" i="26"/>
  <c r="S332" i="26"/>
  <c r="R332" i="26"/>
  <c r="Q332" i="26"/>
  <c r="P332" i="26"/>
  <c r="O332" i="26"/>
  <c r="N332" i="26"/>
  <c r="M332" i="26"/>
  <c r="L332" i="26"/>
  <c r="K332" i="26"/>
  <c r="J332" i="26"/>
  <c r="I332" i="26"/>
  <c r="H332" i="26"/>
  <c r="G332" i="26"/>
  <c r="F332" i="26"/>
  <c r="E332" i="26"/>
  <c r="AJ331" i="26"/>
  <c r="C331" i="26"/>
  <c r="AJ330" i="26"/>
  <c r="C330" i="26"/>
  <c r="AJ329" i="26"/>
  <c r="C329" i="26"/>
  <c r="AJ328" i="26"/>
  <c r="C328" i="26"/>
  <c r="AJ327" i="26"/>
  <c r="C327" i="26"/>
  <c r="AJ326" i="26"/>
  <c r="C326" i="26"/>
  <c r="AJ325" i="26"/>
  <c r="C325" i="26"/>
  <c r="AJ324" i="26"/>
  <c r="C324" i="26"/>
  <c r="AJ323" i="26"/>
  <c r="C323" i="26"/>
  <c r="AJ322" i="26"/>
  <c r="C322" i="26"/>
  <c r="AJ321" i="26"/>
  <c r="C321" i="26"/>
  <c r="AJ320" i="26"/>
  <c r="C320" i="26"/>
  <c r="A309" i="26"/>
  <c r="AA303" i="26"/>
  <c r="AJ294" i="26"/>
  <c r="AJ293" i="26"/>
  <c r="AJ292" i="26"/>
  <c r="H46" i="41" s="1"/>
  <c r="AJ291" i="26"/>
  <c r="H47" i="41" s="1"/>
  <c r="AJ290" i="26"/>
  <c r="H44" i="41" s="1"/>
  <c r="AI289" i="26"/>
  <c r="AH289" i="26"/>
  <c r="AG289" i="26"/>
  <c r="AF289" i="26"/>
  <c r="AE289" i="26"/>
  <c r="AD289" i="26"/>
  <c r="AC289" i="26"/>
  <c r="AB289" i="26"/>
  <c r="AA289" i="26"/>
  <c r="Z289" i="26"/>
  <c r="Y289" i="26"/>
  <c r="X289" i="26"/>
  <c r="W289" i="26"/>
  <c r="V289" i="26"/>
  <c r="U289" i="26"/>
  <c r="T289" i="26"/>
  <c r="S289" i="26"/>
  <c r="R289" i="26"/>
  <c r="Q289" i="26"/>
  <c r="P289" i="26"/>
  <c r="O289" i="26"/>
  <c r="N289" i="26"/>
  <c r="M289" i="26"/>
  <c r="L289" i="26"/>
  <c r="K289" i="26"/>
  <c r="J289" i="26"/>
  <c r="I289" i="26"/>
  <c r="H289" i="26"/>
  <c r="G289" i="26"/>
  <c r="F289" i="26"/>
  <c r="E289" i="26"/>
  <c r="AJ288" i="26"/>
  <c r="C288" i="26"/>
  <c r="AJ287" i="26"/>
  <c r="C287" i="26"/>
  <c r="AJ286" i="26"/>
  <c r="C286" i="26"/>
  <c r="AJ285" i="26"/>
  <c r="C285" i="26"/>
  <c r="AJ284" i="26"/>
  <c r="C284" i="26"/>
  <c r="AJ283" i="26"/>
  <c r="C283" i="26"/>
  <c r="AJ282" i="26"/>
  <c r="C282" i="26"/>
  <c r="AJ281" i="26"/>
  <c r="C281" i="26"/>
  <c r="AJ280" i="26"/>
  <c r="C280" i="26"/>
  <c r="AJ279" i="26"/>
  <c r="C279" i="26"/>
  <c r="AJ278" i="26"/>
  <c r="C278" i="26"/>
  <c r="AJ277" i="26"/>
  <c r="C277" i="26"/>
  <c r="A266" i="26"/>
  <c r="AA260" i="26"/>
  <c r="AJ251" i="26"/>
  <c r="AJ250" i="26"/>
  <c r="AJ249" i="26"/>
  <c r="G46" i="41" s="1"/>
  <c r="AJ248" i="26"/>
  <c r="G47" i="41" s="1"/>
  <c r="AJ247" i="26"/>
  <c r="G44" i="41" s="1"/>
  <c r="AI246" i="26"/>
  <c r="AH246" i="26"/>
  <c r="AG246" i="26"/>
  <c r="AF246" i="26"/>
  <c r="AE246" i="26"/>
  <c r="AD246" i="26"/>
  <c r="AC246" i="26"/>
  <c r="AB246" i="26"/>
  <c r="AA246" i="26"/>
  <c r="Z246" i="26"/>
  <c r="Y246" i="26"/>
  <c r="X246" i="26"/>
  <c r="W246" i="26"/>
  <c r="V246" i="26"/>
  <c r="U246" i="26"/>
  <c r="T246" i="26"/>
  <c r="S246" i="26"/>
  <c r="R246" i="26"/>
  <c r="Q246" i="26"/>
  <c r="P246" i="26"/>
  <c r="O246" i="26"/>
  <c r="N246" i="26"/>
  <c r="M246" i="26"/>
  <c r="L246" i="26"/>
  <c r="K246" i="26"/>
  <c r="J246" i="26"/>
  <c r="I246" i="26"/>
  <c r="H246" i="26"/>
  <c r="G246" i="26"/>
  <c r="F246" i="26"/>
  <c r="E246" i="26"/>
  <c r="AJ245" i="26"/>
  <c r="C245" i="26"/>
  <c r="AJ244" i="26"/>
  <c r="C244" i="26"/>
  <c r="AJ243" i="26"/>
  <c r="C243" i="26"/>
  <c r="AJ242" i="26"/>
  <c r="C242" i="26"/>
  <c r="AJ241" i="26"/>
  <c r="C241" i="26"/>
  <c r="AJ240" i="26"/>
  <c r="C240" i="26"/>
  <c r="AJ239" i="26"/>
  <c r="C239" i="26"/>
  <c r="AJ238" i="26"/>
  <c r="C238" i="26"/>
  <c r="AJ237" i="26"/>
  <c r="C237" i="26"/>
  <c r="AJ236" i="26"/>
  <c r="C236" i="26"/>
  <c r="AJ235" i="26"/>
  <c r="C235" i="26"/>
  <c r="AJ234" i="26"/>
  <c r="AJ246" i="26" s="1"/>
  <c r="C234" i="26"/>
  <c r="A223" i="26"/>
  <c r="AA217" i="26"/>
  <c r="AJ208" i="26"/>
  <c r="AJ207" i="26"/>
  <c r="AJ206" i="26"/>
  <c r="F46" i="41" s="1"/>
  <c r="AJ205" i="26"/>
  <c r="F47" i="41" s="1"/>
  <c r="AJ204" i="26"/>
  <c r="F44" i="41" s="1"/>
  <c r="AI203" i="26"/>
  <c r="AH203" i="26"/>
  <c r="AG203" i="26"/>
  <c r="AF203" i="26"/>
  <c r="AE203" i="26"/>
  <c r="AD203" i="26"/>
  <c r="AC203" i="26"/>
  <c r="AB203" i="26"/>
  <c r="AA203" i="26"/>
  <c r="Z203" i="26"/>
  <c r="Y203" i="26"/>
  <c r="X203" i="26"/>
  <c r="W203" i="26"/>
  <c r="V203" i="26"/>
  <c r="U203" i="26"/>
  <c r="T203" i="26"/>
  <c r="S203" i="26"/>
  <c r="R203" i="26"/>
  <c r="Q203" i="26"/>
  <c r="P203" i="26"/>
  <c r="O203" i="26"/>
  <c r="N203" i="26"/>
  <c r="M203" i="26"/>
  <c r="L203" i="26"/>
  <c r="K203" i="26"/>
  <c r="J203" i="26"/>
  <c r="I203" i="26"/>
  <c r="H203" i="26"/>
  <c r="G203" i="26"/>
  <c r="F203" i="26"/>
  <c r="E203" i="26"/>
  <c r="AJ202" i="26"/>
  <c r="C202" i="26"/>
  <c r="AJ201" i="26"/>
  <c r="C201" i="26"/>
  <c r="AJ200" i="26"/>
  <c r="C200" i="26"/>
  <c r="AJ199" i="26"/>
  <c r="C199" i="26"/>
  <c r="AJ198" i="26"/>
  <c r="C198" i="26"/>
  <c r="AJ197" i="26"/>
  <c r="C197" i="26"/>
  <c r="AJ196" i="26"/>
  <c r="C196" i="26"/>
  <c r="AJ195" i="26"/>
  <c r="C195" i="26"/>
  <c r="AJ194" i="26"/>
  <c r="C194" i="26"/>
  <c r="AJ193" i="26"/>
  <c r="C193" i="26"/>
  <c r="AJ192" i="26"/>
  <c r="C192" i="26"/>
  <c r="AJ191" i="26"/>
  <c r="C191" i="26"/>
  <c r="A180" i="26"/>
  <c r="AA174" i="26"/>
  <c r="AJ165" i="26"/>
  <c r="AJ164" i="26"/>
  <c r="AJ163" i="26"/>
  <c r="E46" i="41" s="1"/>
  <c r="AJ162" i="26"/>
  <c r="E47" i="41" s="1"/>
  <c r="AJ161" i="26"/>
  <c r="E44" i="41" s="1"/>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K160" i="26"/>
  <c r="J160" i="26"/>
  <c r="I160" i="26"/>
  <c r="H160" i="26"/>
  <c r="G160" i="26"/>
  <c r="F160" i="26"/>
  <c r="E160" i="26"/>
  <c r="AJ159" i="26"/>
  <c r="C159" i="26"/>
  <c r="AJ158" i="26"/>
  <c r="C158" i="26"/>
  <c r="AJ157" i="26"/>
  <c r="C157" i="26"/>
  <c r="AJ156" i="26"/>
  <c r="C156" i="26"/>
  <c r="AJ155" i="26"/>
  <c r="C155" i="26"/>
  <c r="AJ154" i="26"/>
  <c r="C154" i="26"/>
  <c r="AJ153" i="26"/>
  <c r="C153" i="26"/>
  <c r="AJ152" i="26"/>
  <c r="C152" i="26"/>
  <c r="AJ151" i="26"/>
  <c r="C151" i="26"/>
  <c r="AJ150" i="26"/>
  <c r="C150" i="26"/>
  <c r="AJ149" i="26"/>
  <c r="C149" i="26"/>
  <c r="AJ148" i="26"/>
  <c r="C148" i="26"/>
  <c r="A137" i="26"/>
  <c r="AA131" i="26"/>
  <c r="AJ122" i="26"/>
  <c r="AJ121" i="26"/>
  <c r="AJ120" i="26"/>
  <c r="D46" i="41" s="1"/>
  <c r="AJ119" i="26"/>
  <c r="D47" i="41" s="1"/>
  <c r="AJ118" i="26"/>
  <c r="D44" i="41" s="1"/>
  <c r="AI117" i="26"/>
  <c r="AH117" i="26"/>
  <c r="AG117" i="26"/>
  <c r="AF117" i="26"/>
  <c r="AE117" i="26"/>
  <c r="AD117" i="26"/>
  <c r="AC117" i="26"/>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AJ116" i="26"/>
  <c r="C116" i="26"/>
  <c r="AJ115" i="26"/>
  <c r="C115" i="26"/>
  <c r="AJ114" i="26"/>
  <c r="C114" i="26"/>
  <c r="AJ113" i="26"/>
  <c r="C113" i="26"/>
  <c r="AJ112" i="26"/>
  <c r="C112" i="26"/>
  <c r="AJ111" i="26"/>
  <c r="C111" i="26"/>
  <c r="AJ110" i="26"/>
  <c r="C110" i="26"/>
  <c r="AJ109" i="26"/>
  <c r="C109" i="26"/>
  <c r="AJ108" i="26"/>
  <c r="C108" i="26"/>
  <c r="AJ107" i="26"/>
  <c r="C107" i="26"/>
  <c r="AJ106" i="26"/>
  <c r="C106" i="26"/>
  <c r="AJ105" i="26"/>
  <c r="C105" i="26"/>
  <c r="A94" i="26"/>
  <c r="AA88" i="26"/>
  <c r="AJ79" i="26"/>
  <c r="AJ78" i="26"/>
  <c r="AJ77" i="26"/>
  <c r="C46" i="41" s="1"/>
  <c r="AJ76" i="26"/>
  <c r="C47" i="41" s="1"/>
  <c r="AJ75" i="26"/>
  <c r="C44" i="41" s="1"/>
  <c r="AI74" i="26"/>
  <c r="AH74" i="26"/>
  <c r="AG74" i="26"/>
  <c r="AF74" i="26"/>
  <c r="AE74" i="26"/>
  <c r="AD74" i="26"/>
  <c r="AC74" i="26"/>
  <c r="AB74" i="26"/>
  <c r="AA74" i="26"/>
  <c r="Z74" i="26"/>
  <c r="Y74" i="26"/>
  <c r="X74" i="26"/>
  <c r="W74" i="26"/>
  <c r="V74" i="26"/>
  <c r="U74" i="26"/>
  <c r="T74" i="26"/>
  <c r="S74" i="26"/>
  <c r="R74" i="26"/>
  <c r="Q74" i="26"/>
  <c r="P74" i="26"/>
  <c r="O74" i="26"/>
  <c r="N74" i="26"/>
  <c r="M74" i="26"/>
  <c r="L74" i="26"/>
  <c r="K74" i="26"/>
  <c r="J74" i="26"/>
  <c r="I74" i="26"/>
  <c r="H74" i="26"/>
  <c r="G74" i="26"/>
  <c r="F74" i="26"/>
  <c r="E74" i="26"/>
  <c r="AJ73" i="26"/>
  <c r="C73" i="26"/>
  <c r="AJ72" i="26"/>
  <c r="C72" i="26"/>
  <c r="AJ71" i="26"/>
  <c r="C71" i="26"/>
  <c r="AJ70" i="26"/>
  <c r="C70" i="26"/>
  <c r="AJ69" i="26"/>
  <c r="C69" i="26"/>
  <c r="AJ68" i="26"/>
  <c r="C68" i="26"/>
  <c r="AJ67" i="26"/>
  <c r="C67" i="26"/>
  <c r="AJ66" i="26"/>
  <c r="C66" i="26"/>
  <c r="AJ65" i="26"/>
  <c r="C65" i="26"/>
  <c r="AJ64" i="26"/>
  <c r="C64" i="26"/>
  <c r="AJ63" i="26"/>
  <c r="C63" i="26"/>
  <c r="AJ62" i="26"/>
  <c r="C62" i="26"/>
  <c r="A51" i="26"/>
  <c r="AA45" i="26"/>
  <c r="AJ36" i="26"/>
  <c r="AJ35" i="26"/>
  <c r="AJ34" i="26"/>
  <c r="B46" i="41" s="1"/>
  <c r="AJ33" i="26"/>
  <c r="B47" i="41" s="1"/>
  <c r="AJ32" i="26"/>
  <c r="B44" i="41" s="1"/>
  <c r="AI31" i="26"/>
  <c r="AH31" i="26"/>
  <c r="AG31" i="26"/>
  <c r="AF31" i="26"/>
  <c r="AE31" i="26"/>
  <c r="AD31" i="26"/>
  <c r="AC31" i="26"/>
  <c r="AB31" i="26"/>
  <c r="AA31" i="26"/>
  <c r="Z31" i="26"/>
  <c r="Y31" i="26"/>
  <c r="X31" i="26"/>
  <c r="W31" i="26"/>
  <c r="V31" i="26"/>
  <c r="U31" i="26"/>
  <c r="T31" i="26"/>
  <c r="S31" i="26"/>
  <c r="R31" i="26"/>
  <c r="Q31" i="26"/>
  <c r="P31" i="26"/>
  <c r="O31" i="26"/>
  <c r="N31" i="26"/>
  <c r="M31" i="26"/>
  <c r="L31" i="26"/>
  <c r="K31" i="26"/>
  <c r="J31" i="26"/>
  <c r="I31" i="26"/>
  <c r="H31" i="26"/>
  <c r="G31" i="26"/>
  <c r="F31" i="26"/>
  <c r="E31" i="26"/>
  <c r="AJ30" i="26"/>
  <c r="C30" i="26"/>
  <c r="AJ29" i="26"/>
  <c r="C29" i="26"/>
  <c r="AJ28" i="26"/>
  <c r="C28" i="26"/>
  <c r="AJ27" i="26"/>
  <c r="C27" i="26"/>
  <c r="AJ26" i="26"/>
  <c r="C26" i="26"/>
  <c r="AJ25" i="26"/>
  <c r="C25" i="26"/>
  <c r="AJ24" i="26"/>
  <c r="C24" i="26"/>
  <c r="AJ23" i="26"/>
  <c r="C23" i="26"/>
  <c r="AJ22" i="26"/>
  <c r="C22" i="26"/>
  <c r="AJ21" i="26"/>
  <c r="C21" i="26"/>
  <c r="AJ20" i="26"/>
  <c r="C20" i="26"/>
  <c r="AJ19" i="26"/>
  <c r="C19" i="26"/>
  <c r="A8" i="26"/>
  <c r="AA2" i="26"/>
  <c r="AJ509" i="25"/>
  <c r="AJ508" i="25"/>
  <c r="AJ507" i="25"/>
  <c r="M37" i="41" s="1"/>
  <c r="AJ506" i="25"/>
  <c r="M38" i="41" s="1"/>
  <c r="AJ505" i="25"/>
  <c r="M35" i="41" s="1"/>
  <c r="AI504" i="25"/>
  <c r="AH504" i="25"/>
  <c r="AG504" i="25"/>
  <c r="AF504" i="25"/>
  <c r="AE504" i="25"/>
  <c r="AD504" i="25"/>
  <c r="AC504" i="25"/>
  <c r="AB504" i="25"/>
  <c r="AA504" i="25"/>
  <c r="Z504" i="25"/>
  <c r="Y504" i="25"/>
  <c r="X504" i="25"/>
  <c r="W504" i="25"/>
  <c r="V504" i="25"/>
  <c r="U504" i="25"/>
  <c r="T504" i="25"/>
  <c r="S504" i="25"/>
  <c r="R504" i="25"/>
  <c r="Q504" i="25"/>
  <c r="P504" i="25"/>
  <c r="O504" i="25"/>
  <c r="N504" i="25"/>
  <c r="M504" i="25"/>
  <c r="L504" i="25"/>
  <c r="K504" i="25"/>
  <c r="J504" i="25"/>
  <c r="I504" i="25"/>
  <c r="H504" i="25"/>
  <c r="G504" i="25"/>
  <c r="F504" i="25"/>
  <c r="E504" i="25"/>
  <c r="AJ503" i="25"/>
  <c r="C503" i="25"/>
  <c r="AJ502" i="25"/>
  <c r="C502" i="25"/>
  <c r="AJ501" i="25"/>
  <c r="C501" i="25"/>
  <c r="AJ500" i="25"/>
  <c r="C500" i="25"/>
  <c r="AJ499" i="25"/>
  <c r="C499" i="25"/>
  <c r="AJ498" i="25"/>
  <c r="C498" i="25"/>
  <c r="AJ497" i="25"/>
  <c r="C497" i="25"/>
  <c r="AJ496" i="25"/>
  <c r="C496" i="25"/>
  <c r="AJ495" i="25"/>
  <c r="C495" i="25"/>
  <c r="AJ494" i="25"/>
  <c r="C494" i="25"/>
  <c r="AJ493" i="25"/>
  <c r="C493" i="25"/>
  <c r="AJ492" i="25"/>
  <c r="C492" i="25"/>
  <c r="A481" i="25"/>
  <c r="AA475" i="25"/>
  <c r="AJ466" i="25"/>
  <c r="AJ465" i="25"/>
  <c r="AJ464" i="25"/>
  <c r="L37" i="41" s="1"/>
  <c r="AJ463" i="25"/>
  <c r="L38" i="41" s="1"/>
  <c r="AJ462" i="25"/>
  <c r="L35" i="41" s="1"/>
  <c r="AI461" i="25"/>
  <c r="AH461" i="25"/>
  <c r="AG461" i="25"/>
  <c r="AF461" i="25"/>
  <c r="AE461" i="25"/>
  <c r="AD461" i="25"/>
  <c r="AC461" i="25"/>
  <c r="AB461" i="25"/>
  <c r="AA461" i="25"/>
  <c r="Z461" i="25"/>
  <c r="Y461" i="25"/>
  <c r="X461" i="25"/>
  <c r="W461" i="25"/>
  <c r="V461" i="25"/>
  <c r="U461" i="25"/>
  <c r="T461" i="25"/>
  <c r="S461" i="25"/>
  <c r="R461" i="25"/>
  <c r="Q461" i="25"/>
  <c r="P461" i="25"/>
  <c r="O461" i="25"/>
  <c r="N461" i="25"/>
  <c r="M461" i="25"/>
  <c r="L461" i="25"/>
  <c r="K461" i="25"/>
  <c r="J461" i="25"/>
  <c r="I461" i="25"/>
  <c r="H461" i="25"/>
  <c r="G461" i="25"/>
  <c r="F461" i="25"/>
  <c r="E461" i="25"/>
  <c r="AJ460" i="25"/>
  <c r="C460" i="25"/>
  <c r="AJ459" i="25"/>
  <c r="C459" i="25"/>
  <c r="AJ458" i="25"/>
  <c r="C458" i="25"/>
  <c r="AJ457" i="25"/>
  <c r="C457" i="25"/>
  <c r="AJ456" i="25"/>
  <c r="C456" i="25"/>
  <c r="AJ455" i="25"/>
  <c r="C455" i="25"/>
  <c r="AJ454" i="25"/>
  <c r="C454" i="25"/>
  <c r="AJ453" i="25"/>
  <c r="C453" i="25"/>
  <c r="AJ452" i="25"/>
  <c r="C452" i="25"/>
  <c r="AJ451" i="25"/>
  <c r="C451" i="25"/>
  <c r="AJ450" i="25"/>
  <c r="C450" i="25"/>
  <c r="AJ449" i="25"/>
  <c r="C449" i="25"/>
  <c r="A438" i="25"/>
  <c r="AA432" i="25"/>
  <c r="AJ423" i="25"/>
  <c r="AJ422" i="25"/>
  <c r="AJ421" i="25"/>
  <c r="K37" i="41" s="1"/>
  <c r="AJ420" i="25"/>
  <c r="K38" i="41" s="1"/>
  <c r="AJ419" i="25"/>
  <c r="K35" i="41" s="1"/>
  <c r="AI418" i="25"/>
  <c r="AH418" i="25"/>
  <c r="AG418" i="25"/>
  <c r="AF418" i="25"/>
  <c r="AE418" i="25"/>
  <c r="AD418" i="25"/>
  <c r="AC418" i="25"/>
  <c r="AB418" i="25"/>
  <c r="AA418" i="25"/>
  <c r="Z418" i="25"/>
  <c r="Y418" i="25"/>
  <c r="X418" i="25"/>
  <c r="W418" i="25"/>
  <c r="V418" i="25"/>
  <c r="U418" i="25"/>
  <c r="T418" i="25"/>
  <c r="S418" i="25"/>
  <c r="R418" i="25"/>
  <c r="Q418" i="25"/>
  <c r="P418" i="25"/>
  <c r="O418" i="25"/>
  <c r="N418" i="25"/>
  <c r="M418" i="25"/>
  <c r="L418" i="25"/>
  <c r="K418" i="25"/>
  <c r="J418" i="25"/>
  <c r="I418" i="25"/>
  <c r="H418" i="25"/>
  <c r="G418" i="25"/>
  <c r="F418" i="25"/>
  <c r="E418" i="25"/>
  <c r="AJ417" i="25"/>
  <c r="C417" i="25"/>
  <c r="AJ416" i="25"/>
  <c r="C416" i="25"/>
  <c r="AJ415" i="25"/>
  <c r="C415" i="25"/>
  <c r="AJ414" i="25"/>
  <c r="C414" i="25"/>
  <c r="AJ413" i="25"/>
  <c r="C413" i="25"/>
  <c r="AJ412" i="25"/>
  <c r="C412" i="25"/>
  <c r="AJ411" i="25"/>
  <c r="C411" i="25"/>
  <c r="AJ410" i="25"/>
  <c r="C410" i="25"/>
  <c r="AJ409" i="25"/>
  <c r="C409" i="25"/>
  <c r="AJ408" i="25"/>
  <c r="C408" i="25"/>
  <c r="AJ407" i="25"/>
  <c r="C407" i="25"/>
  <c r="AJ406" i="25"/>
  <c r="C406" i="25"/>
  <c r="A395" i="25"/>
  <c r="AA389" i="25"/>
  <c r="AJ380" i="25"/>
  <c r="AJ379" i="25"/>
  <c r="AJ378" i="25"/>
  <c r="J37" i="41" s="1"/>
  <c r="AJ377" i="25"/>
  <c r="J38" i="41" s="1"/>
  <c r="AJ376" i="25"/>
  <c r="J35" i="41" s="1"/>
  <c r="AI375" i="25"/>
  <c r="AH375" i="25"/>
  <c r="AG375" i="25"/>
  <c r="AF375" i="25"/>
  <c r="AE375" i="25"/>
  <c r="AD375" i="25"/>
  <c r="AC375" i="25"/>
  <c r="AB375" i="25"/>
  <c r="AA375" i="25"/>
  <c r="Z375" i="25"/>
  <c r="Y375" i="25"/>
  <c r="X375" i="25"/>
  <c r="W375" i="25"/>
  <c r="V375" i="25"/>
  <c r="U375" i="25"/>
  <c r="T375" i="25"/>
  <c r="S375" i="25"/>
  <c r="R375" i="25"/>
  <c r="Q375" i="25"/>
  <c r="P375" i="25"/>
  <c r="O375" i="25"/>
  <c r="N375" i="25"/>
  <c r="M375" i="25"/>
  <c r="L375" i="25"/>
  <c r="K375" i="25"/>
  <c r="J375" i="25"/>
  <c r="I375" i="25"/>
  <c r="H375" i="25"/>
  <c r="G375" i="25"/>
  <c r="F375" i="25"/>
  <c r="E375" i="25"/>
  <c r="AJ374" i="25"/>
  <c r="C374" i="25"/>
  <c r="AJ373" i="25"/>
  <c r="C373" i="25"/>
  <c r="AJ372" i="25"/>
  <c r="C372" i="25"/>
  <c r="AJ371" i="25"/>
  <c r="C371" i="25"/>
  <c r="AJ370" i="25"/>
  <c r="C370" i="25"/>
  <c r="AJ369" i="25"/>
  <c r="C369" i="25"/>
  <c r="AJ368" i="25"/>
  <c r="C368" i="25"/>
  <c r="AJ367" i="25"/>
  <c r="C367" i="25"/>
  <c r="AJ366" i="25"/>
  <c r="C366" i="25"/>
  <c r="AJ365" i="25"/>
  <c r="C365" i="25"/>
  <c r="AJ364" i="25"/>
  <c r="C364" i="25"/>
  <c r="AJ363" i="25"/>
  <c r="C363" i="25"/>
  <c r="A352" i="25"/>
  <c r="AA346" i="25"/>
  <c r="AJ337" i="25"/>
  <c r="AJ336" i="25"/>
  <c r="AJ335" i="25"/>
  <c r="I37" i="41" s="1"/>
  <c r="AJ334" i="25"/>
  <c r="I38" i="41" s="1"/>
  <c r="AJ333" i="25"/>
  <c r="I35" i="41" s="1"/>
  <c r="AI332" i="25"/>
  <c r="AH332" i="25"/>
  <c r="AG332" i="25"/>
  <c r="AF332" i="25"/>
  <c r="AE332" i="25"/>
  <c r="AD332" i="25"/>
  <c r="AC332" i="25"/>
  <c r="AB332" i="25"/>
  <c r="AA332" i="25"/>
  <c r="Z332" i="25"/>
  <c r="Y332" i="25"/>
  <c r="X332" i="25"/>
  <c r="W332" i="25"/>
  <c r="V332" i="25"/>
  <c r="U332" i="25"/>
  <c r="T332" i="25"/>
  <c r="S332" i="25"/>
  <c r="R332" i="25"/>
  <c r="Q332" i="25"/>
  <c r="P332" i="25"/>
  <c r="O332" i="25"/>
  <c r="N332" i="25"/>
  <c r="M332" i="25"/>
  <c r="L332" i="25"/>
  <c r="K332" i="25"/>
  <c r="J332" i="25"/>
  <c r="I332" i="25"/>
  <c r="H332" i="25"/>
  <c r="G332" i="25"/>
  <c r="F332" i="25"/>
  <c r="E332" i="25"/>
  <c r="AJ331" i="25"/>
  <c r="C331" i="25"/>
  <c r="AJ330" i="25"/>
  <c r="C330" i="25"/>
  <c r="AJ329" i="25"/>
  <c r="C329" i="25"/>
  <c r="AJ328" i="25"/>
  <c r="C328" i="25"/>
  <c r="AJ327" i="25"/>
  <c r="C327" i="25"/>
  <c r="AJ326" i="25"/>
  <c r="C326" i="25"/>
  <c r="AJ325" i="25"/>
  <c r="C325" i="25"/>
  <c r="AJ324" i="25"/>
  <c r="C324" i="25"/>
  <c r="AJ323" i="25"/>
  <c r="C323" i="25"/>
  <c r="AJ322" i="25"/>
  <c r="C322" i="25"/>
  <c r="AJ321" i="25"/>
  <c r="C321" i="25"/>
  <c r="AJ320" i="25"/>
  <c r="C320" i="25"/>
  <c r="A309" i="25"/>
  <c r="AA303" i="25"/>
  <c r="AJ294" i="25"/>
  <c r="AJ293" i="25"/>
  <c r="AJ292" i="25"/>
  <c r="H37" i="41" s="1"/>
  <c r="AJ291" i="25"/>
  <c r="H38" i="41" s="1"/>
  <c r="AJ290" i="25"/>
  <c r="H35" i="41" s="1"/>
  <c r="AI289" i="25"/>
  <c r="AH289" i="25"/>
  <c r="AG289" i="25"/>
  <c r="AF289" i="25"/>
  <c r="AE289" i="25"/>
  <c r="AD289" i="25"/>
  <c r="AC289" i="25"/>
  <c r="AB289" i="25"/>
  <c r="AA289" i="25"/>
  <c r="Z289" i="25"/>
  <c r="Y289" i="25"/>
  <c r="X289" i="25"/>
  <c r="W289" i="25"/>
  <c r="V289" i="25"/>
  <c r="U289" i="25"/>
  <c r="T289" i="25"/>
  <c r="S289" i="25"/>
  <c r="R289" i="25"/>
  <c r="Q289" i="25"/>
  <c r="P289" i="25"/>
  <c r="O289" i="25"/>
  <c r="N289" i="25"/>
  <c r="M289" i="25"/>
  <c r="L289" i="25"/>
  <c r="K289" i="25"/>
  <c r="J289" i="25"/>
  <c r="I289" i="25"/>
  <c r="H289" i="25"/>
  <c r="G289" i="25"/>
  <c r="F289" i="25"/>
  <c r="E289" i="25"/>
  <c r="AJ288" i="25"/>
  <c r="C288" i="25"/>
  <c r="AJ287" i="25"/>
  <c r="C287" i="25"/>
  <c r="AJ286" i="25"/>
  <c r="C286" i="25"/>
  <c r="AJ285" i="25"/>
  <c r="C285" i="25"/>
  <c r="AJ284" i="25"/>
  <c r="C284" i="25"/>
  <c r="AJ283" i="25"/>
  <c r="C283" i="25"/>
  <c r="AJ282" i="25"/>
  <c r="C282" i="25"/>
  <c r="AJ281" i="25"/>
  <c r="C281" i="25"/>
  <c r="AJ280" i="25"/>
  <c r="C280" i="25"/>
  <c r="AJ279" i="25"/>
  <c r="C279" i="25"/>
  <c r="AJ278" i="25"/>
  <c r="C278" i="25"/>
  <c r="AJ277" i="25"/>
  <c r="AJ289" i="25" s="1"/>
  <c r="C277" i="25"/>
  <c r="A266" i="25"/>
  <c r="AA260" i="25"/>
  <c r="AJ251" i="25"/>
  <c r="AJ250" i="25"/>
  <c r="AJ249" i="25"/>
  <c r="G37" i="41" s="1"/>
  <c r="AJ248" i="25"/>
  <c r="G38" i="41" s="1"/>
  <c r="AJ247" i="25"/>
  <c r="G35" i="41" s="1"/>
  <c r="AI246" i="25"/>
  <c r="AH246" i="25"/>
  <c r="AG246" i="25"/>
  <c r="AF246" i="25"/>
  <c r="AE246" i="25"/>
  <c r="AD246" i="25"/>
  <c r="AC246" i="25"/>
  <c r="AB246" i="25"/>
  <c r="AA246" i="25"/>
  <c r="Z246" i="25"/>
  <c r="Y246" i="25"/>
  <c r="X246" i="25"/>
  <c r="W246" i="25"/>
  <c r="V246" i="25"/>
  <c r="U246" i="25"/>
  <c r="T246" i="25"/>
  <c r="S246" i="25"/>
  <c r="R246" i="25"/>
  <c r="Q246" i="25"/>
  <c r="P246" i="25"/>
  <c r="O246" i="25"/>
  <c r="N246" i="25"/>
  <c r="M246" i="25"/>
  <c r="L246" i="25"/>
  <c r="K246" i="25"/>
  <c r="J246" i="25"/>
  <c r="I246" i="25"/>
  <c r="H246" i="25"/>
  <c r="G246" i="25"/>
  <c r="F246" i="25"/>
  <c r="E246" i="25"/>
  <c r="AJ245" i="25"/>
  <c r="C245" i="25"/>
  <c r="AJ244" i="25"/>
  <c r="C244" i="25"/>
  <c r="AJ243" i="25"/>
  <c r="C243" i="25"/>
  <c r="AJ242" i="25"/>
  <c r="C242" i="25"/>
  <c r="AJ241" i="25"/>
  <c r="C241" i="25"/>
  <c r="AJ240" i="25"/>
  <c r="C240" i="25"/>
  <c r="AJ239" i="25"/>
  <c r="C239" i="25"/>
  <c r="AJ238" i="25"/>
  <c r="C238" i="25"/>
  <c r="AJ237" i="25"/>
  <c r="C237" i="25"/>
  <c r="AJ236" i="25"/>
  <c r="C236" i="25"/>
  <c r="AJ235" i="25"/>
  <c r="C235" i="25"/>
  <c r="AJ234" i="25"/>
  <c r="C234" i="25"/>
  <c r="A223" i="25"/>
  <c r="AA217" i="25"/>
  <c r="AJ208" i="25"/>
  <c r="AJ207" i="25"/>
  <c r="AJ206" i="25"/>
  <c r="F37" i="41" s="1"/>
  <c r="AJ205" i="25"/>
  <c r="F38" i="41" s="1"/>
  <c r="AJ204" i="25"/>
  <c r="F35" i="41" s="1"/>
  <c r="AI203" i="25"/>
  <c r="AH203" i="25"/>
  <c r="AG203" i="25"/>
  <c r="AF203" i="25"/>
  <c r="AE203" i="25"/>
  <c r="AD203" i="25"/>
  <c r="AC203" i="25"/>
  <c r="AB203" i="25"/>
  <c r="AA203" i="25"/>
  <c r="Z203" i="25"/>
  <c r="Y203" i="25"/>
  <c r="X203" i="25"/>
  <c r="W203" i="25"/>
  <c r="V203" i="25"/>
  <c r="U203" i="25"/>
  <c r="T203" i="25"/>
  <c r="S203" i="25"/>
  <c r="R203" i="25"/>
  <c r="Q203" i="25"/>
  <c r="P203" i="25"/>
  <c r="O203" i="25"/>
  <c r="N203" i="25"/>
  <c r="M203" i="25"/>
  <c r="L203" i="25"/>
  <c r="K203" i="25"/>
  <c r="J203" i="25"/>
  <c r="I203" i="25"/>
  <c r="H203" i="25"/>
  <c r="G203" i="25"/>
  <c r="F203" i="25"/>
  <c r="E203" i="25"/>
  <c r="AJ202" i="25"/>
  <c r="C202" i="25"/>
  <c r="AJ201" i="25"/>
  <c r="C201" i="25"/>
  <c r="AJ200" i="25"/>
  <c r="C200" i="25"/>
  <c r="AJ199" i="25"/>
  <c r="C199" i="25"/>
  <c r="AJ198" i="25"/>
  <c r="C198" i="25"/>
  <c r="AJ197" i="25"/>
  <c r="C197" i="25"/>
  <c r="AJ196" i="25"/>
  <c r="C196" i="25"/>
  <c r="AJ195" i="25"/>
  <c r="C195" i="25"/>
  <c r="AJ194" i="25"/>
  <c r="C194" i="25"/>
  <c r="AJ193" i="25"/>
  <c r="C193" i="25"/>
  <c r="AJ192" i="25"/>
  <c r="C192" i="25"/>
  <c r="AJ191" i="25"/>
  <c r="C191" i="25"/>
  <c r="A180" i="25"/>
  <c r="AA174" i="25"/>
  <c r="AJ165" i="25"/>
  <c r="AJ164" i="25"/>
  <c r="AJ163" i="25"/>
  <c r="E37" i="41" s="1"/>
  <c r="AJ162" i="25"/>
  <c r="E38" i="41" s="1"/>
  <c r="AJ161" i="25"/>
  <c r="E35" i="41" s="1"/>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AJ159" i="25"/>
  <c r="C159" i="25"/>
  <c r="AJ158" i="25"/>
  <c r="C158" i="25"/>
  <c r="AJ157" i="25"/>
  <c r="C157" i="25"/>
  <c r="AJ156" i="25"/>
  <c r="C156" i="25"/>
  <c r="AJ155" i="25"/>
  <c r="C155" i="25"/>
  <c r="AJ154" i="25"/>
  <c r="C154" i="25"/>
  <c r="AJ153" i="25"/>
  <c r="C153" i="25"/>
  <c r="AJ152" i="25"/>
  <c r="C152" i="25"/>
  <c r="AJ151" i="25"/>
  <c r="C151" i="25"/>
  <c r="AJ150" i="25"/>
  <c r="C150" i="25"/>
  <c r="AJ149" i="25"/>
  <c r="C149" i="25"/>
  <c r="AJ148" i="25"/>
  <c r="C148" i="25"/>
  <c r="A137" i="25"/>
  <c r="AA131" i="25"/>
  <c r="AJ122" i="25"/>
  <c r="AJ121" i="25"/>
  <c r="AJ120" i="25"/>
  <c r="D37" i="41" s="1"/>
  <c r="AJ119" i="25"/>
  <c r="D38" i="41" s="1"/>
  <c r="AJ118" i="25"/>
  <c r="D35" i="41" s="1"/>
  <c r="AI117" i="25"/>
  <c r="AH117" i="25"/>
  <c r="AG117" i="25"/>
  <c r="AF117" i="25"/>
  <c r="AE117" i="25"/>
  <c r="AD117" i="25"/>
  <c r="AC117" i="25"/>
  <c r="AB117" i="25"/>
  <c r="AA117" i="25"/>
  <c r="Z117" i="25"/>
  <c r="Y117" i="25"/>
  <c r="X117" i="25"/>
  <c r="W117" i="25"/>
  <c r="V117" i="25"/>
  <c r="U117" i="25"/>
  <c r="T117" i="25"/>
  <c r="S117" i="25"/>
  <c r="R117" i="25"/>
  <c r="Q117" i="25"/>
  <c r="P117" i="25"/>
  <c r="O117" i="25"/>
  <c r="N117" i="25"/>
  <c r="M117" i="25"/>
  <c r="L117" i="25"/>
  <c r="K117" i="25"/>
  <c r="J117" i="25"/>
  <c r="I117" i="25"/>
  <c r="H117" i="25"/>
  <c r="G117" i="25"/>
  <c r="F117" i="25"/>
  <c r="E117" i="25"/>
  <c r="AJ116" i="25"/>
  <c r="C116" i="25"/>
  <c r="AJ115" i="25"/>
  <c r="C115" i="25"/>
  <c r="AJ114" i="25"/>
  <c r="C114" i="25"/>
  <c r="AJ113" i="25"/>
  <c r="C113" i="25"/>
  <c r="AJ112" i="25"/>
  <c r="C112" i="25"/>
  <c r="AJ111" i="25"/>
  <c r="C111" i="25"/>
  <c r="AJ110" i="25"/>
  <c r="C110" i="25"/>
  <c r="AJ109" i="25"/>
  <c r="C109" i="25"/>
  <c r="AJ108" i="25"/>
  <c r="C108" i="25"/>
  <c r="AJ107" i="25"/>
  <c r="C107" i="25"/>
  <c r="AJ106" i="25"/>
  <c r="C106" i="25"/>
  <c r="AJ105" i="25"/>
  <c r="C105" i="25"/>
  <c r="A94" i="25"/>
  <c r="AA88" i="25"/>
  <c r="AJ79" i="25"/>
  <c r="AJ78" i="25"/>
  <c r="AJ77" i="25"/>
  <c r="C37" i="41" s="1"/>
  <c r="AJ76" i="25"/>
  <c r="C38" i="41" s="1"/>
  <c r="AJ75" i="25"/>
  <c r="C35" i="41" s="1"/>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AJ73" i="25"/>
  <c r="C73" i="25"/>
  <c r="AJ72" i="25"/>
  <c r="C72" i="25"/>
  <c r="AJ71" i="25"/>
  <c r="C71" i="25"/>
  <c r="AJ70" i="25"/>
  <c r="C70" i="25"/>
  <c r="AJ69" i="25"/>
  <c r="C69" i="25"/>
  <c r="AJ68" i="25"/>
  <c r="C68" i="25"/>
  <c r="AJ67" i="25"/>
  <c r="C67" i="25"/>
  <c r="AJ66" i="25"/>
  <c r="C66" i="25"/>
  <c r="AJ65" i="25"/>
  <c r="C65" i="25"/>
  <c r="AJ64" i="25"/>
  <c r="C64" i="25"/>
  <c r="AJ63" i="25"/>
  <c r="C63" i="25"/>
  <c r="AJ62" i="25"/>
  <c r="C62" i="25"/>
  <c r="A51" i="25"/>
  <c r="AA45" i="25"/>
  <c r="AJ36" i="25"/>
  <c r="AJ35" i="25"/>
  <c r="AJ34" i="25"/>
  <c r="B37" i="41" s="1"/>
  <c r="AJ33" i="25"/>
  <c r="B38" i="41" s="1"/>
  <c r="AJ32" i="25"/>
  <c r="B35" i="41" s="1"/>
  <c r="AI31" i="25"/>
  <c r="AH31" i="25"/>
  <c r="AG31" i="25"/>
  <c r="AF31" i="25"/>
  <c r="AE31" i="25"/>
  <c r="AD31" i="25"/>
  <c r="AC31" i="25"/>
  <c r="AB31" i="25"/>
  <c r="AA31" i="25"/>
  <c r="Z31" i="25"/>
  <c r="Y31" i="25"/>
  <c r="X31" i="25"/>
  <c r="W31" i="25"/>
  <c r="V31" i="25"/>
  <c r="U31" i="25"/>
  <c r="T31" i="25"/>
  <c r="S31" i="25"/>
  <c r="R31" i="25"/>
  <c r="Q31" i="25"/>
  <c r="P31" i="25"/>
  <c r="O31" i="25"/>
  <c r="N31" i="25"/>
  <c r="M31" i="25"/>
  <c r="L31" i="25"/>
  <c r="K31" i="25"/>
  <c r="J31" i="25"/>
  <c r="I31" i="25"/>
  <c r="H31" i="25"/>
  <c r="G31" i="25"/>
  <c r="F31" i="25"/>
  <c r="E31" i="25"/>
  <c r="AJ30" i="25"/>
  <c r="C30" i="25"/>
  <c r="AJ29" i="25"/>
  <c r="C29" i="25"/>
  <c r="AJ28" i="25"/>
  <c r="C28" i="25"/>
  <c r="AJ27" i="25"/>
  <c r="C27" i="25"/>
  <c r="AJ26" i="25"/>
  <c r="C26" i="25"/>
  <c r="AJ25" i="25"/>
  <c r="C25" i="25"/>
  <c r="AJ24" i="25"/>
  <c r="C24" i="25"/>
  <c r="AJ23" i="25"/>
  <c r="C23" i="25"/>
  <c r="AJ22" i="25"/>
  <c r="C22" i="25"/>
  <c r="AJ21" i="25"/>
  <c r="C21" i="25"/>
  <c r="AJ20" i="25"/>
  <c r="C20" i="25"/>
  <c r="AJ19" i="25"/>
  <c r="AJ31" i="25" s="1"/>
  <c r="C19" i="25"/>
  <c r="A8" i="25"/>
  <c r="AA2" i="25"/>
  <c r="AJ509" i="24"/>
  <c r="AJ508" i="24"/>
  <c r="AJ507" i="24"/>
  <c r="M28" i="41" s="1"/>
  <c r="AJ506" i="24"/>
  <c r="M29" i="41" s="1"/>
  <c r="AJ505" i="24"/>
  <c r="M26" i="41" s="1"/>
  <c r="AI504" i="24"/>
  <c r="AH504" i="24"/>
  <c r="AG504" i="24"/>
  <c r="AF504" i="24"/>
  <c r="AE504" i="24"/>
  <c r="AD504" i="24"/>
  <c r="AC504" i="24"/>
  <c r="AB504" i="24"/>
  <c r="AA504" i="24"/>
  <c r="Z504" i="24"/>
  <c r="Y504" i="24"/>
  <c r="X504" i="24"/>
  <c r="W504" i="24"/>
  <c r="V504" i="24"/>
  <c r="U504" i="24"/>
  <c r="T504" i="24"/>
  <c r="S504" i="24"/>
  <c r="R504" i="24"/>
  <c r="Q504" i="24"/>
  <c r="P504" i="24"/>
  <c r="O504" i="24"/>
  <c r="N504" i="24"/>
  <c r="M504" i="24"/>
  <c r="L504" i="24"/>
  <c r="K504" i="24"/>
  <c r="J504" i="24"/>
  <c r="I504" i="24"/>
  <c r="H504" i="24"/>
  <c r="G504" i="24"/>
  <c r="F504" i="24"/>
  <c r="E504" i="24"/>
  <c r="AJ503" i="24"/>
  <c r="C503" i="24"/>
  <c r="AJ502" i="24"/>
  <c r="C502" i="24"/>
  <c r="AJ501" i="24"/>
  <c r="C501" i="24"/>
  <c r="AJ500" i="24"/>
  <c r="C500" i="24"/>
  <c r="AJ499" i="24"/>
  <c r="C499" i="24"/>
  <c r="AJ498" i="24"/>
  <c r="C498" i="24"/>
  <c r="AJ497" i="24"/>
  <c r="C497" i="24"/>
  <c r="AJ496" i="24"/>
  <c r="C496" i="24"/>
  <c r="AJ495" i="24"/>
  <c r="C495" i="24"/>
  <c r="AJ494" i="24"/>
  <c r="C494" i="24"/>
  <c r="AJ493" i="24"/>
  <c r="C493" i="24"/>
  <c r="AJ492" i="24"/>
  <c r="C492" i="24"/>
  <c r="A481" i="24"/>
  <c r="AA475" i="24"/>
  <c r="AJ466" i="24"/>
  <c r="AJ465" i="24"/>
  <c r="AJ464" i="24"/>
  <c r="L28" i="41" s="1"/>
  <c r="AJ463" i="24"/>
  <c r="L29" i="41" s="1"/>
  <c r="AJ462" i="24"/>
  <c r="L26" i="41" s="1"/>
  <c r="AI461" i="24"/>
  <c r="AH461" i="24"/>
  <c r="AG461" i="24"/>
  <c r="AF461" i="24"/>
  <c r="AE461" i="24"/>
  <c r="AD461" i="24"/>
  <c r="AC461" i="24"/>
  <c r="AB461" i="24"/>
  <c r="AA461" i="24"/>
  <c r="Z461" i="24"/>
  <c r="Y461" i="24"/>
  <c r="X461" i="24"/>
  <c r="W461" i="24"/>
  <c r="V461" i="24"/>
  <c r="U461" i="24"/>
  <c r="T461" i="24"/>
  <c r="S461" i="24"/>
  <c r="R461" i="24"/>
  <c r="Q461" i="24"/>
  <c r="P461" i="24"/>
  <c r="O461" i="24"/>
  <c r="N461" i="24"/>
  <c r="M461" i="24"/>
  <c r="L461" i="24"/>
  <c r="K461" i="24"/>
  <c r="J461" i="24"/>
  <c r="I461" i="24"/>
  <c r="H461" i="24"/>
  <c r="G461" i="24"/>
  <c r="F461" i="24"/>
  <c r="E461" i="24"/>
  <c r="AJ460" i="24"/>
  <c r="C460" i="24"/>
  <c r="AJ459" i="24"/>
  <c r="C459" i="24"/>
  <c r="AJ458" i="24"/>
  <c r="C458" i="24"/>
  <c r="AJ457" i="24"/>
  <c r="C457" i="24"/>
  <c r="AJ456" i="24"/>
  <c r="C456" i="24"/>
  <c r="AJ455" i="24"/>
  <c r="C455" i="24"/>
  <c r="AJ454" i="24"/>
  <c r="C454" i="24"/>
  <c r="AJ453" i="24"/>
  <c r="C453" i="24"/>
  <c r="AJ452" i="24"/>
  <c r="C452" i="24"/>
  <c r="AJ451" i="24"/>
  <c r="C451" i="24"/>
  <c r="AJ450" i="24"/>
  <c r="C450" i="24"/>
  <c r="AJ449" i="24"/>
  <c r="C449" i="24"/>
  <c r="A438" i="24"/>
  <c r="AA432" i="24"/>
  <c r="AJ423" i="24"/>
  <c r="AJ422" i="24"/>
  <c r="AJ421" i="24"/>
  <c r="K28" i="41" s="1"/>
  <c r="AJ420" i="24"/>
  <c r="K29" i="41" s="1"/>
  <c r="AJ419" i="24"/>
  <c r="K26" i="41" s="1"/>
  <c r="AI418" i="24"/>
  <c r="AH418" i="24"/>
  <c r="AG418" i="24"/>
  <c r="AF418" i="24"/>
  <c r="AE418" i="24"/>
  <c r="AD418" i="24"/>
  <c r="AC418" i="24"/>
  <c r="AB418" i="24"/>
  <c r="AA418" i="24"/>
  <c r="Z418" i="24"/>
  <c r="Y418" i="24"/>
  <c r="X418" i="24"/>
  <c r="W418" i="24"/>
  <c r="V418" i="24"/>
  <c r="U418" i="24"/>
  <c r="T418" i="24"/>
  <c r="S418" i="24"/>
  <c r="R418" i="24"/>
  <c r="Q418" i="24"/>
  <c r="P418" i="24"/>
  <c r="O418" i="24"/>
  <c r="N418" i="24"/>
  <c r="M418" i="24"/>
  <c r="L418" i="24"/>
  <c r="K418" i="24"/>
  <c r="J418" i="24"/>
  <c r="I418" i="24"/>
  <c r="H418" i="24"/>
  <c r="G418" i="24"/>
  <c r="F418" i="24"/>
  <c r="E418" i="24"/>
  <c r="AJ417" i="24"/>
  <c r="C417" i="24"/>
  <c r="AJ416" i="24"/>
  <c r="C416" i="24"/>
  <c r="AJ415" i="24"/>
  <c r="C415" i="24"/>
  <c r="AJ414" i="24"/>
  <c r="C414" i="24"/>
  <c r="AJ413" i="24"/>
  <c r="C413" i="24"/>
  <c r="AJ412" i="24"/>
  <c r="C412" i="24"/>
  <c r="AJ411" i="24"/>
  <c r="C411" i="24"/>
  <c r="AJ410" i="24"/>
  <c r="C410" i="24"/>
  <c r="AJ409" i="24"/>
  <c r="C409" i="24"/>
  <c r="AJ408" i="24"/>
  <c r="C408" i="24"/>
  <c r="AJ407" i="24"/>
  <c r="C407" i="24"/>
  <c r="AJ406" i="24"/>
  <c r="C406" i="24"/>
  <c r="A395" i="24"/>
  <c r="AA389" i="24"/>
  <c r="AJ380" i="24"/>
  <c r="AJ379" i="24"/>
  <c r="AJ378" i="24"/>
  <c r="J28" i="41" s="1"/>
  <c r="AJ377" i="24"/>
  <c r="J29" i="41" s="1"/>
  <c r="AJ376" i="24"/>
  <c r="J26" i="41" s="1"/>
  <c r="AI375" i="24"/>
  <c r="AH375" i="24"/>
  <c r="AG375" i="24"/>
  <c r="AF375" i="24"/>
  <c r="AE375" i="24"/>
  <c r="AD375" i="24"/>
  <c r="AC375" i="24"/>
  <c r="AB375" i="24"/>
  <c r="AA375" i="24"/>
  <c r="Z375" i="24"/>
  <c r="Y375" i="24"/>
  <c r="X375" i="24"/>
  <c r="W375" i="24"/>
  <c r="V375" i="24"/>
  <c r="U375" i="24"/>
  <c r="T375" i="24"/>
  <c r="S375" i="24"/>
  <c r="R375" i="24"/>
  <c r="Q375" i="24"/>
  <c r="P375" i="24"/>
  <c r="O375" i="24"/>
  <c r="N375" i="24"/>
  <c r="M375" i="24"/>
  <c r="L375" i="24"/>
  <c r="K375" i="24"/>
  <c r="J375" i="24"/>
  <c r="I375" i="24"/>
  <c r="H375" i="24"/>
  <c r="G375" i="24"/>
  <c r="F375" i="24"/>
  <c r="E375" i="24"/>
  <c r="AJ374" i="24"/>
  <c r="C374" i="24"/>
  <c r="AJ373" i="24"/>
  <c r="C373" i="24"/>
  <c r="AJ372" i="24"/>
  <c r="C372" i="24"/>
  <c r="AJ371" i="24"/>
  <c r="C371" i="24"/>
  <c r="AJ370" i="24"/>
  <c r="C370" i="24"/>
  <c r="AJ369" i="24"/>
  <c r="C369" i="24"/>
  <c r="AJ368" i="24"/>
  <c r="C368" i="24"/>
  <c r="AJ367" i="24"/>
  <c r="C367" i="24"/>
  <c r="AJ366" i="24"/>
  <c r="C366" i="24"/>
  <c r="AJ365" i="24"/>
  <c r="C365" i="24"/>
  <c r="AJ364" i="24"/>
  <c r="C364" i="24"/>
  <c r="AJ363" i="24"/>
  <c r="C363" i="24"/>
  <c r="A352" i="24"/>
  <c r="AA346" i="24"/>
  <c r="AJ337" i="24"/>
  <c r="AJ336" i="24"/>
  <c r="AJ335" i="24"/>
  <c r="I28" i="41" s="1"/>
  <c r="AJ334" i="24"/>
  <c r="I29" i="41" s="1"/>
  <c r="AJ333" i="24"/>
  <c r="I26" i="41" s="1"/>
  <c r="AI332" i="24"/>
  <c r="AH332" i="24"/>
  <c r="AG332" i="24"/>
  <c r="AF332" i="24"/>
  <c r="AE332" i="24"/>
  <c r="AD332" i="24"/>
  <c r="AC332" i="24"/>
  <c r="AB332" i="24"/>
  <c r="AA332" i="24"/>
  <c r="Z332" i="24"/>
  <c r="Y332" i="24"/>
  <c r="X332" i="24"/>
  <c r="W332" i="24"/>
  <c r="V332" i="24"/>
  <c r="U332" i="24"/>
  <c r="T332" i="24"/>
  <c r="S332" i="24"/>
  <c r="R332" i="24"/>
  <c r="Q332" i="24"/>
  <c r="P332" i="24"/>
  <c r="O332" i="24"/>
  <c r="N332" i="24"/>
  <c r="M332" i="24"/>
  <c r="L332" i="24"/>
  <c r="K332" i="24"/>
  <c r="J332" i="24"/>
  <c r="I332" i="24"/>
  <c r="H332" i="24"/>
  <c r="G332" i="24"/>
  <c r="F332" i="24"/>
  <c r="E332" i="24"/>
  <c r="AJ331" i="24"/>
  <c r="C331" i="24"/>
  <c r="AJ330" i="24"/>
  <c r="C330" i="24"/>
  <c r="AJ329" i="24"/>
  <c r="C329" i="24"/>
  <c r="AJ328" i="24"/>
  <c r="C328" i="24"/>
  <c r="AJ327" i="24"/>
  <c r="C327" i="24"/>
  <c r="AJ326" i="24"/>
  <c r="C326" i="24"/>
  <c r="AJ325" i="24"/>
  <c r="C325" i="24"/>
  <c r="AJ324" i="24"/>
  <c r="C324" i="24"/>
  <c r="AJ323" i="24"/>
  <c r="C323" i="24"/>
  <c r="AJ322" i="24"/>
  <c r="C322" i="24"/>
  <c r="AJ321" i="24"/>
  <c r="C321" i="24"/>
  <c r="AJ320" i="24"/>
  <c r="C320" i="24"/>
  <c r="A309" i="24"/>
  <c r="AA303" i="24"/>
  <c r="AJ294" i="24"/>
  <c r="AJ293" i="24"/>
  <c r="AJ292" i="24"/>
  <c r="H28" i="41" s="1"/>
  <c r="AJ291" i="24"/>
  <c r="H29" i="41" s="1"/>
  <c r="AJ290" i="24"/>
  <c r="H26" i="41" s="1"/>
  <c r="AI289" i="24"/>
  <c r="AH289" i="24"/>
  <c r="AG289" i="24"/>
  <c r="AF289" i="24"/>
  <c r="AE289" i="24"/>
  <c r="AD289" i="24"/>
  <c r="AC289" i="24"/>
  <c r="AB289" i="24"/>
  <c r="AA289" i="24"/>
  <c r="Z289" i="24"/>
  <c r="Y289" i="24"/>
  <c r="X289" i="24"/>
  <c r="W289" i="24"/>
  <c r="V289" i="24"/>
  <c r="U289" i="24"/>
  <c r="T289" i="24"/>
  <c r="S289" i="24"/>
  <c r="R289" i="24"/>
  <c r="Q289" i="24"/>
  <c r="P289" i="24"/>
  <c r="O289" i="24"/>
  <c r="N289" i="24"/>
  <c r="M289" i="24"/>
  <c r="L289" i="24"/>
  <c r="K289" i="24"/>
  <c r="J289" i="24"/>
  <c r="I289" i="24"/>
  <c r="H289" i="24"/>
  <c r="G289" i="24"/>
  <c r="F289" i="24"/>
  <c r="E289" i="24"/>
  <c r="AJ288" i="24"/>
  <c r="C288" i="24"/>
  <c r="AJ287" i="24"/>
  <c r="C287" i="24"/>
  <c r="AJ286" i="24"/>
  <c r="C286" i="24"/>
  <c r="AJ285" i="24"/>
  <c r="C285" i="24"/>
  <c r="AJ284" i="24"/>
  <c r="C284" i="24"/>
  <c r="AJ283" i="24"/>
  <c r="C283" i="24"/>
  <c r="AJ282" i="24"/>
  <c r="C282" i="24"/>
  <c r="AJ281" i="24"/>
  <c r="C281" i="24"/>
  <c r="AJ280" i="24"/>
  <c r="C280" i="24"/>
  <c r="AJ279" i="24"/>
  <c r="C279" i="24"/>
  <c r="AJ278" i="24"/>
  <c r="C278" i="24"/>
  <c r="AJ277" i="24"/>
  <c r="AJ289" i="24" s="1"/>
  <c r="C277" i="24"/>
  <c r="A266" i="24"/>
  <c r="AA260" i="24"/>
  <c r="AJ251" i="24"/>
  <c r="AJ250" i="24"/>
  <c r="AJ249" i="24"/>
  <c r="G28" i="41" s="1"/>
  <c r="AJ248" i="24"/>
  <c r="G29" i="41" s="1"/>
  <c r="AJ247" i="24"/>
  <c r="G26" i="41" s="1"/>
  <c r="AI246" i="24"/>
  <c r="AH246" i="24"/>
  <c r="AG246" i="24"/>
  <c r="AF246" i="24"/>
  <c r="AE246" i="24"/>
  <c r="AD246" i="24"/>
  <c r="AC246" i="24"/>
  <c r="AB246" i="24"/>
  <c r="AA246" i="24"/>
  <c r="Z246" i="24"/>
  <c r="Y246" i="24"/>
  <c r="X246" i="24"/>
  <c r="W246" i="24"/>
  <c r="V246" i="24"/>
  <c r="U246" i="24"/>
  <c r="T246" i="24"/>
  <c r="S246" i="24"/>
  <c r="R246" i="24"/>
  <c r="Q246" i="24"/>
  <c r="P246" i="24"/>
  <c r="O246" i="24"/>
  <c r="N246" i="24"/>
  <c r="M246" i="24"/>
  <c r="L246" i="24"/>
  <c r="K246" i="24"/>
  <c r="J246" i="24"/>
  <c r="I246" i="24"/>
  <c r="H246" i="24"/>
  <c r="G246" i="24"/>
  <c r="F246" i="24"/>
  <c r="E246" i="24"/>
  <c r="AJ245" i="24"/>
  <c r="C245" i="24"/>
  <c r="AJ244" i="24"/>
  <c r="C244" i="24"/>
  <c r="AJ243" i="24"/>
  <c r="C243" i="24"/>
  <c r="AJ242" i="24"/>
  <c r="C242" i="24"/>
  <c r="AJ241" i="24"/>
  <c r="C241" i="24"/>
  <c r="AJ240" i="24"/>
  <c r="C240" i="24"/>
  <c r="AJ239" i="24"/>
  <c r="C239" i="24"/>
  <c r="AJ238" i="24"/>
  <c r="C238" i="24"/>
  <c r="AJ237" i="24"/>
  <c r="C237" i="24"/>
  <c r="AJ236" i="24"/>
  <c r="C236" i="24"/>
  <c r="AJ235" i="24"/>
  <c r="C235" i="24"/>
  <c r="AJ234" i="24"/>
  <c r="C234" i="24"/>
  <c r="A223" i="24"/>
  <c r="AA217" i="24"/>
  <c r="AJ208" i="24"/>
  <c r="AJ207" i="24"/>
  <c r="AJ206" i="24"/>
  <c r="F28" i="41" s="1"/>
  <c r="AJ205" i="24"/>
  <c r="F29" i="41" s="1"/>
  <c r="AJ204" i="24"/>
  <c r="F26" i="41" s="1"/>
  <c r="AI203" i="24"/>
  <c r="AH203" i="24"/>
  <c r="AG203" i="24"/>
  <c r="AF203" i="24"/>
  <c r="AE203" i="24"/>
  <c r="AD203" i="24"/>
  <c r="AC203" i="24"/>
  <c r="AB203" i="24"/>
  <c r="AA203" i="24"/>
  <c r="Z203" i="24"/>
  <c r="Y203" i="24"/>
  <c r="X203" i="24"/>
  <c r="W203" i="24"/>
  <c r="V203" i="24"/>
  <c r="U203" i="24"/>
  <c r="T203" i="24"/>
  <c r="S203" i="24"/>
  <c r="R203" i="24"/>
  <c r="Q203" i="24"/>
  <c r="P203" i="24"/>
  <c r="O203" i="24"/>
  <c r="N203" i="24"/>
  <c r="M203" i="24"/>
  <c r="L203" i="24"/>
  <c r="K203" i="24"/>
  <c r="J203" i="24"/>
  <c r="I203" i="24"/>
  <c r="H203" i="24"/>
  <c r="G203" i="24"/>
  <c r="F203" i="24"/>
  <c r="E203" i="24"/>
  <c r="AJ202" i="24"/>
  <c r="C202" i="24"/>
  <c r="AJ201" i="24"/>
  <c r="C201" i="24"/>
  <c r="AJ200" i="24"/>
  <c r="C200" i="24"/>
  <c r="AJ199" i="24"/>
  <c r="C199" i="24"/>
  <c r="AJ198" i="24"/>
  <c r="C198" i="24"/>
  <c r="AJ197" i="24"/>
  <c r="C197" i="24"/>
  <c r="AJ196" i="24"/>
  <c r="C196" i="24"/>
  <c r="AJ195" i="24"/>
  <c r="C195" i="24"/>
  <c r="AJ194" i="24"/>
  <c r="C194" i="24"/>
  <c r="AJ193" i="24"/>
  <c r="C193" i="24"/>
  <c r="AJ192" i="24"/>
  <c r="C192" i="24"/>
  <c r="AJ191" i="24"/>
  <c r="C191" i="24"/>
  <c r="A180" i="24"/>
  <c r="AA174" i="24"/>
  <c r="AJ165" i="24"/>
  <c r="AJ164" i="24"/>
  <c r="AJ163" i="24"/>
  <c r="E28" i="41" s="1"/>
  <c r="AJ162" i="24"/>
  <c r="E29" i="41" s="1"/>
  <c r="AJ161" i="24"/>
  <c r="E26" i="41" s="1"/>
  <c r="AI160" i="24"/>
  <c r="AH160" i="24"/>
  <c r="AG160" i="24"/>
  <c r="AF160" i="24"/>
  <c r="AE160" i="24"/>
  <c r="AD160" i="24"/>
  <c r="AC160" i="24"/>
  <c r="AB160" i="24"/>
  <c r="AA160" i="24"/>
  <c r="Z160" i="24"/>
  <c r="Y160" i="24"/>
  <c r="X160" i="24"/>
  <c r="W160" i="24"/>
  <c r="V160" i="24"/>
  <c r="U160" i="24"/>
  <c r="T160" i="24"/>
  <c r="S160" i="24"/>
  <c r="R160" i="24"/>
  <c r="Q160" i="24"/>
  <c r="P160" i="24"/>
  <c r="O160" i="24"/>
  <c r="N160" i="24"/>
  <c r="M160" i="24"/>
  <c r="L160" i="24"/>
  <c r="K160" i="24"/>
  <c r="J160" i="24"/>
  <c r="I160" i="24"/>
  <c r="H160" i="24"/>
  <c r="G160" i="24"/>
  <c r="F160" i="24"/>
  <c r="E160" i="24"/>
  <c r="AJ159" i="24"/>
  <c r="C159" i="24"/>
  <c r="AJ158" i="24"/>
  <c r="C158" i="24"/>
  <c r="AJ157" i="24"/>
  <c r="C157" i="24"/>
  <c r="AJ156" i="24"/>
  <c r="C156" i="24"/>
  <c r="AJ155" i="24"/>
  <c r="C155" i="24"/>
  <c r="AJ154" i="24"/>
  <c r="C154" i="24"/>
  <c r="AJ153" i="24"/>
  <c r="C153" i="24"/>
  <c r="AJ152" i="24"/>
  <c r="C152" i="24"/>
  <c r="AJ151" i="24"/>
  <c r="C151" i="24"/>
  <c r="AJ150" i="24"/>
  <c r="C150" i="24"/>
  <c r="AJ149" i="24"/>
  <c r="C149" i="24"/>
  <c r="AJ148" i="24"/>
  <c r="C148" i="24"/>
  <c r="A137" i="24"/>
  <c r="AA131" i="24"/>
  <c r="AJ122" i="24"/>
  <c r="AJ121" i="24"/>
  <c r="AJ120" i="24"/>
  <c r="D28" i="41" s="1"/>
  <c r="AJ119" i="24"/>
  <c r="D29" i="41" s="1"/>
  <c r="AJ118" i="24"/>
  <c r="D26" i="41" s="1"/>
  <c r="AI117" i="24"/>
  <c r="AH117" i="24"/>
  <c r="AG117" i="24"/>
  <c r="AF117" i="24"/>
  <c r="AE117" i="24"/>
  <c r="AD117" i="24"/>
  <c r="AC117" i="24"/>
  <c r="AB117" i="24"/>
  <c r="AA117" i="24"/>
  <c r="Z117" i="24"/>
  <c r="Y117" i="24"/>
  <c r="X117" i="24"/>
  <c r="W117" i="24"/>
  <c r="V117" i="24"/>
  <c r="U117" i="24"/>
  <c r="T117" i="24"/>
  <c r="S117" i="24"/>
  <c r="R117" i="24"/>
  <c r="Q117" i="24"/>
  <c r="P117" i="24"/>
  <c r="O117" i="24"/>
  <c r="N117" i="24"/>
  <c r="M117" i="24"/>
  <c r="L117" i="24"/>
  <c r="K117" i="24"/>
  <c r="J117" i="24"/>
  <c r="I117" i="24"/>
  <c r="H117" i="24"/>
  <c r="G117" i="24"/>
  <c r="F117" i="24"/>
  <c r="E117" i="24"/>
  <c r="AJ116" i="24"/>
  <c r="C116" i="24"/>
  <c r="AJ115" i="24"/>
  <c r="C115" i="24"/>
  <c r="AJ114" i="24"/>
  <c r="C114" i="24"/>
  <c r="AJ113" i="24"/>
  <c r="C113" i="24"/>
  <c r="AJ112" i="24"/>
  <c r="C112" i="24"/>
  <c r="AJ111" i="24"/>
  <c r="C111" i="24"/>
  <c r="AJ110" i="24"/>
  <c r="C110" i="24"/>
  <c r="AJ109" i="24"/>
  <c r="C109" i="24"/>
  <c r="AJ108" i="24"/>
  <c r="C108" i="24"/>
  <c r="AJ107" i="24"/>
  <c r="C107" i="24"/>
  <c r="AJ106" i="24"/>
  <c r="C106" i="24"/>
  <c r="AJ105" i="24"/>
  <c r="C105" i="24"/>
  <c r="A94" i="24"/>
  <c r="AA88" i="24"/>
  <c r="AJ79" i="24"/>
  <c r="AJ78" i="24"/>
  <c r="AJ77" i="24"/>
  <c r="C28" i="41" s="1"/>
  <c r="AJ76" i="24"/>
  <c r="C29" i="41" s="1"/>
  <c r="AJ75" i="24"/>
  <c r="C26" i="41" s="1"/>
  <c r="AI74" i="24"/>
  <c r="AH74" i="24"/>
  <c r="AG74" i="24"/>
  <c r="AF74" i="24"/>
  <c r="AE74" i="24"/>
  <c r="AD74" i="24"/>
  <c r="AC74" i="24"/>
  <c r="AB74" i="24"/>
  <c r="AA74" i="24"/>
  <c r="Z74" i="24"/>
  <c r="Y74" i="24"/>
  <c r="X74" i="24"/>
  <c r="W74" i="24"/>
  <c r="V74" i="24"/>
  <c r="U74" i="24"/>
  <c r="T74" i="24"/>
  <c r="S74" i="24"/>
  <c r="R74" i="24"/>
  <c r="Q74" i="24"/>
  <c r="P74" i="24"/>
  <c r="O74" i="24"/>
  <c r="N74" i="24"/>
  <c r="M74" i="24"/>
  <c r="L74" i="24"/>
  <c r="K74" i="24"/>
  <c r="J74" i="24"/>
  <c r="I74" i="24"/>
  <c r="H74" i="24"/>
  <c r="G74" i="24"/>
  <c r="F74" i="24"/>
  <c r="E74" i="24"/>
  <c r="AJ73" i="24"/>
  <c r="C73" i="24"/>
  <c r="AJ72" i="24"/>
  <c r="C72" i="24"/>
  <c r="AJ71" i="24"/>
  <c r="C71" i="24"/>
  <c r="AJ70" i="24"/>
  <c r="C70" i="24"/>
  <c r="AJ69" i="24"/>
  <c r="C69" i="24"/>
  <c r="AJ68" i="24"/>
  <c r="C68" i="24"/>
  <c r="AJ67" i="24"/>
  <c r="C67" i="24"/>
  <c r="AJ66" i="24"/>
  <c r="C66" i="24"/>
  <c r="AJ65" i="24"/>
  <c r="C65" i="24"/>
  <c r="AJ64" i="24"/>
  <c r="C64" i="24"/>
  <c r="AJ63" i="24"/>
  <c r="C63" i="24"/>
  <c r="AJ62" i="24"/>
  <c r="C62" i="24"/>
  <c r="A51" i="24"/>
  <c r="AA45" i="24"/>
  <c r="AJ36" i="24"/>
  <c r="AJ35" i="24"/>
  <c r="AJ34" i="24"/>
  <c r="B28" i="41" s="1"/>
  <c r="AJ33" i="24"/>
  <c r="B29" i="41" s="1"/>
  <c r="AJ32" i="24"/>
  <c r="B26" i="41" s="1"/>
  <c r="AI31" i="24"/>
  <c r="AH31" i="24"/>
  <c r="AG31" i="24"/>
  <c r="AF31" i="24"/>
  <c r="AE31" i="24"/>
  <c r="AD31" i="24"/>
  <c r="AC31" i="24"/>
  <c r="AB31" i="24"/>
  <c r="AA31" i="24"/>
  <c r="Z31" i="24"/>
  <c r="Y31" i="24"/>
  <c r="X31" i="24"/>
  <c r="W31" i="24"/>
  <c r="V31" i="24"/>
  <c r="U31" i="24"/>
  <c r="T31" i="24"/>
  <c r="S31" i="24"/>
  <c r="R31" i="24"/>
  <c r="Q31" i="24"/>
  <c r="P31" i="24"/>
  <c r="O31" i="24"/>
  <c r="N31" i="24"/>
  <c r="M31" i="24"/>
  <c r="L31" i="24"/>
  <c r="K31" i="24"/>
  <c r="J31" i="24"/>
  <c r="I31" i="24"/>
  <c r="H31" i="24"/>
  <c r="G31" i="24"/>
  <c r="F31" i="24"/>
  <c r="E31" i="24"/>
  <c r="AJ30" i="24"/>
  <c r="C30" i="24"/>
  <c r="AJ29" i="24"/>
  <c r="C29" i="24"/>
  <c r="AJ28" i="24"/>
  <c r="C28" i="24"/>
  <c r="AJ27" i="24"/>
  <c r="C27" i="24"/>
  <c r="AJ26" i="24"/>
  <c r="C26" i="24"/>
  <c r="AJ25" i="24"/>
  <c r="C25" i="24"/>
  <c r="AJ24" i="24"/>
  <c r="C24" i="24"/>
  <c r="AJ23" i="24"/>
  <c r="C23" i="24"/>
  <c r="AJ22" i="24"/>
  <c r="C22" i="24"/>
  <c r="AJ21" i="24"/>
  <c r="C21" i="24"/>
  <c r="AJ20" i="24"/>
  <c r="C20" i="24"/>
  <c r="AJ19" i="24"/>
  <c r="AJ31" i="24" s="1"/>
  <c r="C19" i="24"/>
  <c r="A8" i="24"/>
  <c r="AA2" i="24"/>
  <c r="AJ509" i="19"/>
  <c r="AJ508" i="19"/>
  <c r="AJ507" i="19"/>
  <c r="M19" i="41" s="1"/>
  <c r="AJ506" i="19"/>
  <c r="M20" i="41" s="1"/>
  <c r="AJ505" i="19"/>
  <c r="M17" i="41" s="1"/>
  <c r="AI504" i="19"/>
  <c r="AH504" i="19"/>
  <c r="AG504" i="19"/>
  <c r="AF504" i="19"/>
  <c r="AE504" i="19"/>
  <c r="AD504" i="19"/>
  <c r="AC504" i="19"/>
  <c r="AB504" i="19"/>
  <c r="AA504" i="19"/>
  <c r="Z504" i="19"/>
  <c r="Y504" i="19"/>
  <c r="X504" i="19"/>
  <c r="W504" i="19"/>
  <c r="V504" i="19"/>
  <c r="U504" i="19"/>
  <c r="T504" i="19"/>
  <c r="S504" i="19"/>
  <c r="R504" i="19"/>
  <c r="Q504" i="19"/>
  <c r="P504" i="19"/>
  <c r="O504" i="19"/>
  <c r="N504" i="19"/>
  <c r="M504" i="19"/>
  <c r="L504" i="19"/>
  <c r="K504" i="19"/>
  <c r="J504" i="19"/>
  <c r="I504" i="19"/>
  <c r="H504" i="19"/>
  <c r="G504" i="19"/>
  <c r="F504" i="19"/>
  <c r="E504" i="19"/>
  <c r="AJ503" i="19"/>
  <c r="C503" i="19"/>
  <c r="AJ502" i="19"/>
  <c r="C502" i="19"/>
  <c r="AJ501" i="19"/>
  <c r="C501" i="19"/>
  <c r="AJ500" i="19"/>
  <c r="C500" i="19"/>
  <c r="AJ499" i="19"/>
  <c r="C499" i="19"/>
  <c r="AJ498" i="19"/>
  <c r="C498" i="19"/>
  <c r="AJ497" i="19"/>
  <c r="C497" i="19"/>
  <c r="AJ496" i="19"/>
  <c r="C496" i="19"/>
  <c r="AJ495" i="19"/>
  <c r="C495" i="19"/>
  <c r="AJ494" i="19"/>
  <c r="C494" i="19"/>
  <c r="AJ493" i="19"/>
  <c r="C493" i="19"/>
  <c r="AJ492" i="19"/>
  <c r="C492" i="19"/>
  <c r="A481" i="19"/>
  <c r="AA475" i="19"/>
  <c r="AJ466" i="19"/>
  <c r="AJ465" i="19"/>
  <c r="AJ464" i="19"/>
  <c r="L19" i="41" s="1"/>
  <c r="AJ463" i="19"/>
  <c r="L20" i="41" s="1"/>
  <c r="AJ462" i="19"/>
  <c r="L17" i="41" s="1"/>
  <c r="AI461" i="19"/>
  <c r="AH461" i="19"/>
  <c r="AG461" i="19"/>
  <c r="AF461" i="19"/>
  <c r="AE461" i="19"/>
  <c r="AD461" i="19"/>
  <c r="AC461" i="19"/>
  <c r="AB461" i="19"/>
  <c r="AA461" i="19"/>
  <c r="Z461" i="19"/>
  <c r="Y461" i="19"/>
  <c r="X461" i="19"/>
  <c r="W461" i="19"/>
  <c r="V461" i="19"/>
  <c r="U461" i="19"/>
  <c r="T461" i="19"/>
  <c r="S461" i="19"/>
  <c r="R461" i="19"/>
  <c r="Q461" i="19"/>
  <c r="P461" i="19"/>
  <c r="O461" i="19"/>
  <c r="N461" i="19"/>
  <c r="M461" i="19"/>
  <c r="L461" i="19"/>
  <c r="K461" i="19"/>
  <c r="J461" i="19"/>
  <c r="I461" i="19"/>
  <c r="H461" i="19"/>
  <c r="G461" i="19"/>
  <c r="F461" i="19"/>
  <c r="E461" i="19"/>
  <c r="AJ460" i="19"/>
  <c r="C460" i="19"/>
  <c r="AJ459" i="19"/>
  <c r="C459" i="19"/>
  <c r="AJ458" i="19"/>
  <c r="C458" i="19"/>
  <c r="AJ457" i="19"/>
  <c r="C457" i="19"/>
  <c r="AJ456" i="19"/>
  <c r="C456" i="19"/>
  <c r="AJ455" i="19"/>
  <c r="C455" i="19"/>
  <c r="AJ454" i="19"/>
  <c r="C454" i="19"/>
  <c r="AJ453" i="19"/>
  <c r="C453" i="19"/>
  <c r="AJ452" i="19"/>
  <c r="C452" i="19"/>
  <c r="AJ451" i="19"/>
  <c r="C451" i="19"/>
  <c r="AJ450" i="19"/>
  <c r="C450" i="19"/>
  <c r="AJ449" i="19"/>
  <c r="C449" i="19"/>
  <c r="A438" i="19"/>
  <c r="AA432" i="19"/>
  <c r="AJ423" i="19"/>
  <c r="AJ422" i="19"/>
  <c r="AJ421" i="19"/>
  <c r="K19" i="41" s="1"/>
  <c r="AJ420" i="19"/>
  <c r="K20" i="41" s="1"/>
  <c r="AJ419" i="19"/>
  <c r="K17" i="41" s="1"/>
  <c r="AI418" i="19"/>
  <c r="AH418" i="19"/>
  <c r="AG418" i="19"/>
  <c r="AF418" i="19"/>
  <c r="AE418" i="19"/>
  <c r="AD418" i="19"/>
  <c r="AC418" i="19"/>
  <c r="AB418" i="19"/>
  <c r="AA418" i="19"/>
  <c r="Z418" i="19"/>
  <c r="Y418" i="19"/>
  <c r="X418" i="19"/>
  <c r="W418" i="19"/>
  <c r="V418" i="19"/>
  <c r="U418" i="19"/>
  <c r="T418" i="19"/>
  <c r="S418" i="19"/>
  <c r="R418" i="19"/>
  <c r="Q418" i="19"/>
  <c r="P418" i="19"/>
  <c r="O418" i="19"/>
  <c r="N418" i="19"/>
  <c r="M418" i="19"/>
  <c r="L418" i="19"/>
  <c r="K418" i="19"/>
  <c r="J418" i="19"/>
  <c r="I418" i="19"/>
  <c r="H418" i="19"/>
  <c r="G418" i="19"/>
  <c r="F418" i="19"/>
  <c r="E418" i="19"/>
  <c r="AJ417" i="19"/>
  <c r="C417" i="19"/>
  <c r="AJ416" i="19"/>
  <c r="C416" i="19"/>
  <c r="AJ415" i="19"/>
  <c r="C415" i="19"/>
  <c r="AJ414" i="19"/>
  <c r="C414" i="19"/>
  <c r="AJ413" i="19"/>
  <c r="C413" i="19"/>
  <c r="AJ412" i="19"/>
  <c r="C412" i="19"/>
  <c r="AJ411" i="19"/>
  <c r="C411" i="19"/>
  <c r="AJ410" i="19"/>
  <c r="C410" i="19"/>
  <c r="AJ409" i="19"/>
  <c r="C409" i="19"/>
  <c r="AJ408" i="19"/>
  <c r="C408" i="19"/>
  <c r="AJ407" i="19"/>
  <c r="C407" i="19"/>
  <c r="AJ406" i="19"/>
  <c r="C406" i="19"/>
  <c r="A395" i="19"/>
  <c r="AA389" i="19"/>
  <c r="AJ380" i="19"/>
  <c r="AJ379" i="19"/>
  <c r="AJ378" i="19"/>
  <c r="J19" i="41" s="1"/>
  <c r="AJ377" i="19"/>
  <c r="J20" i="41" s="1"/>
  <c r="AJ376" i="19"/>
  <c r="J17" i="41" s="1"/>
  <c r="AI375" i="19"/>
  <c r="AH375" i="19"/>
  <c r="AG375" i="19"/>
  <c r="AF375" i="19"/>
  <c r="AE375" i="19"/>
  <c r="AD375" i="19"/>
  <c r="AC375" i="19"/>
  <c r="AB375" i="19"/>
  <c r="AA375" i="19"/>
  <c r="Z375" i="19"/>
  <c r="Y375" i="19"/>
  <c r="X375" i="19"/>
  <c r="W375" i="19"/>
  <c r="V375" i="19"/>
  <c r="U375" i="19"/>
  <c r="T375" i="19"/>
  <c r="S375" i="19"/>
  <c r="R375" i="19"/>
  <c r="Q375" i="19"/>
  <c r="P375" i="19"/>
  <c r="O375" i="19"/>
  <c r="N375" i="19"/>
  <c r="M375" i="19"/>
  <c r="L375" i="19"/>
  <c r="K375" i="19"/>
  <c r="J375" i="19"/>
  <c r="I375" i="19"/>
  <c r="H375" i="19"/>
  <c r="G375" i="19"/>
  <c r="F375" i="19"/>
  <c r="E375" i="19"/>
  <c r="AJ374" i="19"/>
  <c r="C374" i="19"/>
  <c r="AJ373" i="19"/>
  <c r="C373" i="19"/>
  <c r="AJ372" i="19"/>
  <c r="C372" i="19"/>
  <c r="AJ371" i="19"/>
  <c r="C371" i="19"/>
  <c r="AJ370" i="19"/>
  <c r="C370" i="19"/>
  <c r="AJ369" i="19"/>
  <c r="C369" i="19"/>
  <c r="AJ368" i="19"/>
  <c r="C368" i="19"/>
  <c r="AJ367" i="19"/>
  <c r="C367" i="19"/>
  <c r="AJ366" i="19"/>
  <c r="C366" i="19"/>
  <c r="AJ365" i="19"/>
  <c r="C365" i="19"/>
  <c r="AJ364" i="19"/>
  <c r="C364" i="19"/>
  <c r="AJ363" i="19"/>
  <c r="C363" i="19"/>
  <c r="A352" i="19"/>
  <c r="AA346" i="19"/>
  <c r="AJ337" i="19"/>
  <c r="AJ336" i="19"/>
  <c r="AJ335" i="19"/>
  <c r="I19" i="41" s="1"/>
  <c r="AJ334" i="19"/>
  <c r="I20" i="41" s="1"/>
  <c r="AJ333" i="19"/>
  <c r="I17" i="41" s="1"/>
  <c r="AI332" i="19"/>
  <c r="AH332" i="19"/>
  <c r="AG332" i="19"/>
  <c r="AF332" i="19"/>
  <c r="AE332" i="19"/>
  <c r="AD332" i="19"/>
  <c r="AC332" i="19"/>
  <c r="AB332" i="19"/>
  <c r="AA332" i="19"/>
  <c r="Z332" i="19"/>
  <c r="Y332" i="19"/>
  <c r="X332" i="19"/>
  <c r="W332" i="19"/>
  <c r="V332" i="19"/>
  <c r="U332" i="19"/>
  <c r="T332" i="19"/>
  <c r="S332" i="19"/>
  <c r="R332" i="19"/>
  <c r="Q332" i="19"/>
  <c r="P332" i="19"/>
  <c r="O332" i="19"/>
  <c r="N332" i="19"/>
  <c r="M332" i="19"/>
  <c r="L332" i="19"/>
  <c r="K332" i="19"/>
  <c r="J332" i="19"/>
  <c r="I332" i="19"/>
  <c r="H332" i="19"/>
  <c r="G332" i="19"/>
  <c r="F332" i="19"/>
  <c r="E332" i="19"/>
  <c r="AJ331" i="19"/>
  <c r="C331" i="19"/>
  <c r="AJ330" i="19"/>
  <c r="C330" i="19"/>
  <c r="AJ329" i="19"/>
  <c r="C329" i="19"/>
  <c r="AJ328" i="19"/>
  <c r="C328" i="19"/>
  <c r="AJ327" i="19"/>
  <c r="C327" i="19"/>
  <c r="AJ326" i="19"/>
  <c r="C326" i="19"/>
  <c r="AJ325" i="19"/>
  <c r="C325" i="19"/>
  <c r="AJ324" i="19"/>
  <c r="C324" i="19"/>
  <c r="AJ323" i="19"/>
  <c r="C323" i="19"/>
  <c r="AJ322" i="19"/>
  <c r="C322" i="19"/>
  <c r="AJ321" i="19"/>
  <c r="C321" i="19"/>
  <c r="AJ320" i="19"/>
  <c r="AJ332" i="19" s="1"/>
  <c r="I16" i="41" s="1"/>
  <c r="C320" i="19"/>
  <c r="A309" i="19"/>
  <c r="AA303" i="19"/>
  <c r="AJ294" i="19"/>
  <c r="AJ293" i="19"/>
  <c r="AJ292" i="19"/>
  <c r="H19" i="41" s="1"/>
  <c r="AJ291" i="19"/>
  <c r="H20" i="41" s="1"/>
  <c r="AJ290" i="19"/>
  <c r="H17" i="41" s="1"/>
  <c r="AI289" i="19"/>
  <c r="AH289" i="19"/>
  <c r="AG289" i="19"/>
  <c r="AF289" i="19"/>
  <c r="AE289" i="19"/>
  <c r="AD289" i="19"/>
  <c r="AC289" i="19"/>
  <c r="AB289" i="19"/>
  <c r="AA289" i="19"/>
  <c r="Z289" i="19"/>
  <c r="Y289" i="19"/>
  <c r="X289" i="19"/>
  <c r="W289" i="19"/>
  <c r="V289" i="19"/>
  <c r="U289" i="19"/>
  <c r="T289" i="19"/>
  <c r="S289" i="19"/>
  <c r="R289" i="19"/>
  <c r="Q289" i="19"/>
  <c r="P289" i="19"/>
  <c r="O289" i="19"/>
  <c r="N289" i="19"/>
  <c r="M289" i="19"/>
  <c r="L289" i="19"/>
  <c r="K289" i="19"/>
  <c r="J289" i="19"/>
  <c r="I289" i="19"/>
  <c r="H289" i="19"/>
  <c r="G289" i="19"/>
  <c r="F289" i="19"/>
  <c r="E289" i="19"/>
  <c r="AJ288" i="19"/>
  <c r="C288" i="19"/>
  <c r="AJ287" i="19"/>
  <c r="C287" i="19"/>
  <c r="AJ286" i="19"/>
  <c r="C286" i="19"/>
  <c r="AJ285" i="19"/>
  <c r="C285" i="19"/>
  <c r="AJ284" i="19"/>
  <c r="C284" i="19"/>
  <c r="AJ283" i="19"/>
  <c r="C283" i="19"/>
  <c r="AJ282" i="19"/>
  <c r="C282" i="19"/>
  <c r="AJ281" i="19"/>
  <c r="C281" i="19"/>
  <c r="AJ280" i="19"/>
  <c r="C280" i="19"/>
  <c r="AJ279" i="19"/>
  <c r="C279" i="19"/>
  <c r="AJ278" i="19"/>
  <c r="C278" i="19"/>
  <c r="AJ277" i="19"/>
  <c r="C277" i="19"/>
  <c r="A266" i="19"/>
  <c r="AA260" i="19"/>
  <c r="AJ251" i="19"/>
  <c r="AJ250" i="19"/>
  <c r="AJ249" i="19"/>
  <c r="G19" i="41" s="1"/>
  <c r="AJ248" i="19"/>
  <c r="G20" i="41" s="1"/>
  <c r="AJ247" i="19"/>
  <c r="G17" i="41" s="1"/>
  <c r="AI246" i="19"/>
  <c r="AH246" i="19"/>
  <c r="AG246" i="19"/>
  <c r="AF246" i="19"/>
  <c r="AE246" i="19"/>
  <c r="AD246" i="19"/>
  <c r="AC246" i="19"/>
  <c r="AB246" i="19"/>
  <c r="AA246" i="19"/>
  <c r="Z246" i="19"/>
  <c r="Y246" i="19"/>
  <c r="X246" i="19"/>
  <c r="W246" i="19"/>
  <c r="V246" i="19"/>
  <c r="U246" i="19"/>
  <c r="T246" i="19"/>
  <c r="S246" i="19"/>
  <c r="R246" i="19"/>
  <c r="Q246" i="19"/>
  <c r="P246" i="19"/>
  <c r="O246" i="19"/>
  <c r="N246" i="19"/>
  <c r="M246" i="19"/>
  <c r="L246" i="19"/>
  <c r="K246" i="19"/>
  <c r="J246" i="19"/>
  <c r="I246" i="19"/>
  <c r="H246" i="19"/>
  <c r="G246" i="19"/>
  <c r="F246" i="19"/>
  <c r="E246" i="19"/>
  <c r="AJ245" i="19"/>
  <c r="C245" i="19"/>
  <c r="AJ244" i="19"/>
  <c r="C244" i="19"/>
  <c r="AJ243" i="19"/>
  <c r="C243" i="19"/>
  <c r="AJ242" i="19"/>
  <c r="C242" i="19"/>
  <c r="AJ241" i="19"/>
  <c r="C241" i="19"/>
  <c r="AJ240" i="19"/>
  <c r="C240" i="19"/>
  <c r="AJ239" i="19"/>
  <c r="C239" i="19"/>
  <c r="AJ238" i="19"/>
  <c r="C238" i="19"/>
  <c r="AJ237" i="19"/>
  <c r="C237" i="19"/>
  <c r="AJ236" i="19"/>
  <c r="C236" i="19"/>
  <c r="AJ235" i="19"/>
  <c r="C235" i="19"/>
  <c r="AJ234" i="19"/>
  <c r="C234" i="19"/>
  <c r="A223" i="19"/>
  <c r="AA217" i="19"/>
  <c r="AJ208" i="19"/>
  <c r="AJ207" i="19"/>
  <c r="AJ206" i="19"/>
  <c r="F19" i="41" s="1"/>
  <c r="AJ205" i="19"/>
  <c r="F20" i="41" s="1"/>
  <c r="AJ204" i="19"/>
  <c r="F17" i="41" s="1"/>
  <c r="AI203" i="19"/>
  <c r="AH203" i="19"/>
  <c r="AG203" i="19"/>
  <c r="AF203" i="19"/>
  <c r="AE203" i="19"/>
  <c r="AD203" i="19"/>
  <c r="AC203" i="19"/>
  <c r="AB203" i="19"/>
  <c r="AA203" i="19"/>
  <c r="Z203" i="19"/>
  <c r="Y203" i="19"/>
  <c r="X203" i="19"/>
  <c r="W203" i="19"/>
  <c r="V203" i="19"/>
  <c r="U203" i="19"/>
  <c r="T203" i="19"/>
  <c r="S203" i="19"/>
  <c r="R203" i="19"/>
  <c r="Q203" i="19"/>
  <c r="P203" i="19"/>
  <c r="O203" i="19"/>
  <c r="N203" i="19"/>
  <c r="M203" i="19"/>
  <c r="L203" i="19"/>
  <c r="K203" i="19"/>
  <c r="J203" i="19"/>
  <c r="I203" i="19"/>
  <c r="H203" i="19"/>
  <c r="G203" i="19"/>
  <c r="F203" i="19"/>
  <c r="E203" i="19"/>
  <c r="AJ202" i="19"/>
  <c r="C202" i="19"/>
  <c r="AJ201" i="19"/>
  <c r="C201" i="19"/>
  <c r="AJ200" i="19"/>
  <c r="C200" i="19"/>
  <c r="AJ199" i="19"/>
  <c r="C199" i="19"/>
  <c r="AJ198" i="19"/>
  <c r="C198" i="19"/>
  <c r="AJ197" i="19"/>
  <c r="C197" i="19"/>
  <c r="AJ196" i="19"/>
  <c r="C196" i="19"/>
  <c r="AJ195" i="19"/>
  <c r="C195" i="19"/>
  <c r="AJ194" i="19"/>
  <c r="C194" i="19"/>
  <c r="AJ193" i="19"/>
  <c r="C193" i="19"/>
  <c r="AJ192" i="19"/>
  <c r="C192" i="19"/>
  <c r="AJ191" i="19"/>
  <c r="AJ203" i="19" s="1"/>
  <c r="F16" i="41" s="1"/>
  <c r="C191" i="19"/>
  <c r="A180" i="19"/>
  <c r="AA174" i="19"/>
  <c r="AJ165" i="19"/>
  <c r="AJ164" i="19"/>
  <c r="AJ163" i="19"/>
  <c r="E19" i="41" s="1"/>
  <c r="AJ162" i="19"/>
  <c r="E20" i="41" s="1"/>
  <c r="AJ161" i="19"/>
  <c r="E17" i="41"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AJ159" i="19"/>
  <c r="C159" i="19"/>
  <c r="AJ158" i="19"/>
  <c r="C158" i="19"/>
  <c r="AJ157" i="19"/>
  <c r="C157" i="19"/>
  <c r="AJ156" i="19"/>
  <c r="C156" i="19"/>
  <c r="AJ155" i="19"/>
  <c r="C155" i="19"/>
  <c r="AJ154" i="19"/>
  <c r="C154" i="19"/>
  <c r="AJ153" i="19"/>
  <c r="C153" i="19"/>
  <c r="AJ152" i="19"/>
  <c r="C152" i="19"/>
  <c r="AJ151" i="19"/>
  <c r="C151" i="19"/>
  <c r="AJ150" i="19"/>
  <c r="C150" i="19"/>
  <c r="AJ149" i="19"/>
  <c r="C149" i="19"/>
  <c r="AJ148" i="19"/>
  <c r="C148" i="19"/>
  <c r="A137" i="19"/>
  <c r="AA131" i="19"/>
  <c r="AJ122" i="19"/>
  <c r="AJ121" i="19"/>
  <c r="AJ120" i="19"/>
  <c r="D19" i="41" s="1"/>
  <c r="AJ119" i="19"/>
  <c r="D20" i="41" s="1"/>
  <c r="AJ118" i="19"/>
  <c r="D17" i="41" s="1"/>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AJ116" i="19"/>
  <c r="C116" i="19"/>
  <c r="AJ115" i="19"/>
  <c r="C115" i="19"/>
  <c r="AJ114" i="19"/>
  <c r="C114" i="19"/>
  <c r="AJ113" i="19"/>
  <c r="C113" i="19"/>
  <c r="AJ112" i="19"/>
  <c r="C112" i="19"/>
  <c r="AJ111" i="19"/>
  <c r="C111" i="19"/>
  <c r="AJ110" i="19"/>
  <c r="C110" i="19"/>
  <c r="AJ109" i="19"/>
  <c r="C109" i="19"/>
  <c r="AJ108" i="19"/>
  <c r="C108" i="19"/>
  <c r="AJ107" i="19"/>
  <c r="C107" i="19"/>
  <c r="AJ106" i="19"/>
  <c r="C106" i="19"/>
  <c r="AJ105" i="19"/>
  <c r="C105" i="19"/>
  <c r="A94" i="19"/>
  <c r="AA88" i="19"/>
  <c r="AJ79" i="19"/>
  <c r="AJ78" i="19"/>
  <c r="AJ77" i="19"/>
  <c r="C19" i="41" s="1"/>
  <c r="AJ76" i="19"/>
  <c r="C20" i="41" s="1"/>
  <c r="AJ75" i="19"/>
  <c r="C17" i="41" s="1"/>
  <c r="AI74" i="19"/>
  <c r="AH74" i="19"/>
  <c r="AG74" i="19"/>
  <c r="AF74" i="19"/>
  <c r="AE74" i="19"/>
  <c r="AD74" i="19"/>
  <c r="AC74" i="19"/>
  <c r="AB74" i="19"/>
  <c r="AA74" i="19"/>
  <c r="Z74" i="19"/>
  <c r="Y74" i="19"/>
  <c r="X74" i="19"/>
  <c r="W74" i="19"/>
  <c r="V74" i="19"/>
  <c r="U74" i="19"/>
  <c r="T74" i="19"/>
  <c r="S74" i="19"/>
  <c r="R74" i="19"/>
  <c r="Q74" i="19"/>
  <c r="P74" i="19"/>
  <c r="O74" i="19"/>
  <c r="N74" i="19"/>
  <c r="M74" i="19"/>
  <c r="L74" i="19"/>
  <c r="K74" i="19"/>
  <c r="J74" i="19"/>
  <c r="I74" i="19"/>
  <c r="H74" i="19"/>
  <c r="G74" i="19"/>
  <c r="F74" i="19"/>
  <c r="E74" i="19"/>
  <c r="AJ73" i="19"/>
  <c r="C73" i="19"/>
  <c r="AJ72" i="19"/>
  <c r="C72" i="19"/>
  <c r="AJ71" i="19"/>
  <c r="C71" i="19"/>
  <c r="AJ70" i="19"/>
  <c r="C70" i="19"/>
  <c r="AJ69" i="19"/>
  <c r="C69" i="19"/>
  <c r="AJ68" i="19"/>
  <c r="C68" i="19"/>
  <c r="AJ67" i="19"/>
  <c r="C67" i="19"/>
  <c r="AJ66" i="19"/>
  <c r="C66" i="19"/>
  <c r="AJ65" i="19"/>
  <c r="C65" i="19"/>
  <c r="AJ64" i="19"/>
  <c r="C64" i="19"/>
  <c r="AJ63" i="19"/>
  <c r="C63" i="19"/>
  <c r="AJ62" i="19"/>
  <c r="AJ74" i="19" s="1"/>
  <c r="C62" i="19"/>
  <c r="A51" i="19"/>
  <c r="AA45" i="19"/>
  <c r="AJ36" i="19"/>
  <c r="AJ35" i="19"/>
  <c r="AJ34" i="19"/>
  <c r="B19" i="41" s="1"/>
  <c r="AJ33" i="19"/>
  <c r="B20" i="41" s="1"/>
  <c r="AJ32" i="19"/>
  <c r="B17" i="41" s="1"/>
  <c r="AI31" i="19"/>
  <c r="AH31" i="19"/>
  <c r="AG31" i="19"/>
  <c r="AF31" i="19"/>
  <c r="AE31" i="19"/>
  <c r="AD31" i="19"/>
  <c r="AC31" i="19"/>
  <c r="AB31" i="19"/>
  <c r="AA31" i="19"/>
  <c r="Z31" i="19"/>
  <c r="Y31" i="19"/>
  <c r="X31" i="19"/>
  <c r="W31" i="19"/>
  <c r="V31" i="19"/>
  <c r="U31" i="19"/>
  <c r="T31" i="19"/>
  <c r="S31" i="19"/>
  <c r="R31" i="19"/>
  <c r="Q31" i="19"/>
  <c r="P31" i="19"/>
  <c r="O31" i="19"/>
  <c r="N31" i="19"/>
  <c r="M31" i="19"/>
  <c r="L31" i="19"/>
  <c r="K31" i="19"/>
  <c r="J31" i="19"/>
  <c r="I31" i="19"/>
  <c r="H31" i="19"/>
  <c r="G31" i="19"/>
  <c r="F31" i="19"/>
  <c r="E31" i="19"/>
  <c r="AJ30" i="19"/>
  <c r="C30" i="19"/>
  <c r="AJ29" i="19"/>
  <c r="C29" i="19"/>
  <c r="AJ28" i="19"/>
  <c r="C28" i="19"/>
  <c r="AJ27" i="19"/>
  <c r="C27" i="19"/>
  <c r="AJ26" i="19"/>
  <c r="C26" i="19"/>
  <c r="AJ25" i="19"/>
  <c r="C25" i="19"/>
  <c r="AJ24" i="19"/>
  <c r="C24" i="19"/>
  <c r="AJ23" i="19"/>
  <c r="C23" i="19"/>
  <c r="AJ22" i="19"/>
  <c r="C22" i="19"/>
  <c r="AJ21" i="19"/>
  <c r="C21" i="19"/>
  <c r="AJ20" i="19"/>
  <c r="C20" i="19"/>
  <c r="AJ19" i="19"/>
  <c r="C19" i="19"/>
  <c r="A8" i="19"/>
  <c r="AA2" i="19"/>
  <c r="AA475" i="18"/>
  <c r="AA432" i="18"/>
  <c r="AA389" i="18"/>
  <c r="AA346" i="18"/>
  <c r="AA303" i="18"/>
  <c r="AA260" i="18"/>
  <c r="AA217" i="18"/>
  <c r="AA174" i="18"/>
  <c r="AA131" i="18"/>
  <c r="AA88" i="18"/>
  <c r="AA45" i="18"/>
  <c r="AA2" i="18"/>
  <c r="AJ80" i="19" l="1"/>
  <c r="C16" i="41"/>
  <c r="AJ37" i="24"/>
  <c r="B25" i="41"/>
  <c r="AJ295" i="24"/>
  <c r="H25" i="41"/>
  <c r="AJ37" i="25"/>
  <c r="B34" i="41"/>
  <c r="AJ295" i="25"/>
  <c r="H34" i="41"/>
  <c r="AJ252" i="26"/>
  <c r="G43" i="41"/>
  <c r="AJ381" i="26"/>
  <c r="J43" i="41"/>
  <c r="AJ510" i="26"/>
  <c r="M43" i="41"/>
  <c r="AJ123" i="21"/>
  <c r="D7" i="42"/>
  <c r="D12" i="42" s="1"/>
  <c r="AJ381" i="21"/>
  <c r="J7" i="42"/>
  <c r="J12" i="42" s="1"/>
  <c r="AJ510" i="21"/>
  <c r="M7" i="42"/>
  <c r="M12" i="42" s="1"/>
  <c r="AJ80" i="22"/>
  <c r="C16" i="42"/>
  <c r="C21" i="42" s="1"/>
  <c r="AJ209" i="22"/>
  <c r="F16" i="42"/>
  <c r="F21" i="42"/>
  <c r="AJ37" i="28"/>
  <c r="B34" i="42"/>
  <c r="B39" i="42" s="1"/>
  <c r="AJ295" i="28"/>
  <c r="H34" i="42"/>
  <c r="H39" i="42" s="1"/>
  <c r="AJ123" i="29"/>
  <c r="D43" i="42"/>
  <c r="AJ252" i="29"/>
  <c r="G43" i="42"/>
  <c r="AJ510" i="29"/>
  <c r="M43" i="42"/>
  <c r="AJ123" i="32"/>
  <c r="D7" i="44"/>
  <c r="AJ381" i="32"/>
  <c r="J7" i="44"/>
  <c r="AJ510" i="32"/>
  <c r="M7" i="44"/>
  <c r="AJ338" i="33"/>
  <c r="I16" i="44"/>
  <c r="AJ80" i="34"/>
  <c r="C25" i="44"/>
  <c r="AJ209" i="34"/>
  <c r="F25" i="44"/>
  <c r="AJ338" i="34"/>
  <c r="I25" i="44"/>
  <c r="AJ80" i="35"/>
  <c r="C34" i="44"/>
  <c r="AJ338" i="35"/>
  <c r="I34" i="44"/>
  <c r="AJ37" i="36"/>
  <c r="B43" i="44"/>
  <c r="AJ166" i="36"/>
  <c r="E43" i="44"/>
  <c r="AJ295" i="36"/>
  <c r="H43" i="44"/>
  <c r="D4" i="17"/>
  <c r="V5" i="17" s="1"/>
  <c r="C36" i="7"/>
  <c r="C35" i="7"/>
  <c r="C34" i="7"/>
  <c r="C33" i="7"/>
  <c r="C32" i="7"/>
  <c r="I24" i="7"/>
  <c r="B27" i="7"/>
  <c r="AJ74" i="36"/>
  <c r="AJ332" i="36"/>
  <c r="AJ117" i="36"/>
  <c r="AJ375" i="36"/>
  <c r="AJ504" i="36"/>
  <c r="AJ289" i="35"/>
  <c r="AJ418" i="35"/>
  <c r="K34" i="44" s="1"/>
  <c r="AJ117" i="35"/>
  <c r="AJ504" i="35"/>
  <c r="AJ117" i="34"/>
  <c r="AJ375" i="34"/>
  <c r="AJ504" i="34"/>
  <c r="AJ31" i="34"/>
  <c r="AJ160" i="34"/>
  <c r="AJ289" i="34"/>
  <c r="AJ74" i="33"/>
  <c r="AJ504" i="33"/>
  <c r="AJ289" i="33"/>
  <c r="AJ418" i="33"/>
  <c r="K16" i="44" s="1"/>
  <c r="AJ117" i="33"/>
  <c r="AJ246" i="33"/>
  <c r="AJ418" i="32"/>
  <c r="AJ74" i="32"/>
  <c r="AJ203" i="32"/>
  <c r="AJ332" i="32"/>
  <c r="AJ31" i="32"/>
  <c r="AJ160" i="32"/>
  <c r="AJ375" i="29"/>
  <c r="AJ74" i="27"/>
  <c r="AJ203" i="27"/>
  <c r="AJ332" i="27"/>
  <c r="AJ289" i="29"/>
  <c r="AJ74" i="29"/>
  <c r="AJ203" i="29"/>
  <c r="F43" i="42" s="1"/>
  <c r="AJ332" i="29"/>
  <c r="AJ31" i="29"/>
  <c r="AJ74" i="28"/>
  <c r="AJ332" i="28"/>
  <c r="AJ117" i="28"/>
  <c r="AJ504" i="28"/>
  <c r="AJ31" i="27"/>
  <c r="AJ289" i="27"/>
  <c r="AJ418" i="27"/>
  <c r="AJ246" i="27"/>
  <c r="G25" i="42" s="1"/>
  <c r="G30" i="42" s="1"/>
  <c r="AJ375" i="27"/>
  <c r="AJ504" i="27"/>
  <c r="AJ117" i="22"/>
  <c r="AJ246" i="22"/>
  <c r="AJ375" i="22"/>
  <c r="AJ504" i="22"/>
  <c r="M16" i="42" s="1"/>
  <c r="M21" i="42" s="1"/>
  <c r="AJ332" i="22"/>
  <c r="AJ31" i="22"/>
  <c r="AJ160" i="22"/>
  <c r="AJ289" i="22"/>
  <c r="AJ31" i="21"/>
  <c r="AJ160" i="21"/>
  <c r="AJ74" i="21"/>
  <c r="AJ203" i="21"/>
  <c r="AJ332" i="21"/>
  <c r="AJ289" i="26"/>
  <c r="AJ418" i="26"/>
  <c r="K43" i="41" s="1"/>
  <c r="AJ74" i="26"/>
  <c r="AJ203" i="26"/>
  <c r="AJ332" i="26"/>
  <c r="AJ74" i="25"/>
  <c r="AJ203" i="25"/>
  <c r="AJ332" i="25"/>
  <c r="AJ117" i="25"/>
  <c r="AJ375" i="25"/>
  <c r="AJ504" i="25"/>
  <c r="AJ332" i="24"/>
  <c r="AJ74" i="24"/>
  <c r="AJ117" i="24"/>
  <c r="AJ375" i="24"/>
  <c r="AJ504" i="24"/>
  <c r="AJ160" i="24"/>
  <c r="AJ375" i="19"/>
  <c r="AJ504" i="19"/>
  <c r="AJ338" i="19"/>
  <c r="AJ117" i="19"/>
  <c r="AJ246" i="19"/>
  <c r="AJ31" i="19"/>
  <c r="AJ289" i="19"/>
  <c r="AJ203" i="36"/>
  <c r="AJ246" i="36"/>
  <c r="AJ418" i="36"/>
  <c r="AJ160" i="35"/>
  <c r="AJ375" i="35"/>
  <c r="AJ31" i="35"/>
  <c r="AJ203" i="35"/>
  <c r="AJ424" i="35"/>
  <c r="AJ246" i="35"/>
  <c r="AJ246" i="34"/>
  <c r="AJ418" i="34"/>
  <c r="AJ375" i="33"/>
  <c r="AJ160" i="33"/>
  <c r="AJ31" i="33"/>
  <c r="AJ424" i="33"/>
  <c r="AJ203" i="33"/>
  <c r="AJ246" i="32"/>
  <c r="AJ289" i="32"/>
  <c r="AJ209" i="29"/>
  <c r="AJ418" i="29"/>
  <c r="AJ160" i="29"/>
  <c r="AJ375" i="28"/>
  <c r="AJ203" i="28"/>
  <c r="AJ418" i="28"/>
  <c r="AJ160" i="28"/>
  <c r="AJ246" i="28"/>
  <c r="AJ252" i="27"/>
  <c r="AJ117" i="27"/>
  <c r="AJ160" i="27"/>
  <c r="AJ510" i="22"/>
  <c r="AJ418" i="22"/>
  <c r="AJ246" i="21"/>
  <c r="AJ418" i="21"/>
  <c r="AJ289" i="21"/>
  <c r="AJ31" i="26"/>
  <c r="AJ117" i="26"/>
  <c r="AJ424" i="26"/>
  <c r="AJ160" i="26"/>
  <c r="AJ160" i="25"/>
  <c r="AJ246" i="25"/>
  <c r="AJ418" i="25"/>
  <c r="AJ203" i="24"/>
  <c r="AJ246" i="24"/>
  <c r="AJ418" i="24"/>
  <c r="AJ209" i="19"/>
  <c r="AJ418" i="19"/>
  <c r="AJ160" i="19"/>
  <c r="H16" i="7"/>
  <c r="BM8" i="17"/>
  <c r="BM9" i="17"/>
  <c r="BM10" i="17"/>
  <c r="BM11" i="17"/>
  <c r="BM12" i="17"/>
  <c r="BM13" i="17"/>
  <c r="AQ8" i="17"/>
  <c r="AQ9" i="17"/>
  <c r="AQ10" i="17"/>
  <c r="AQ11" i="17"/>
  <c r="AQ12" i="17"/>
  <c r="BM36" i="17"/>
  <c r="BM35" i="17"/>
  <c r="BM34" i="17"/>
  <c r="BM33" i="17"/>
  <c r="BM32" i="17"/>
  <c r="BM31" i="17"/>
  <c r="BM30" i="17"/>
  <c r="BM29" i="17"/>
  <c r="BM28" i="17"/>
  <c r="BM27" i="17"/>
  <c r="BM26" i="17"/>
  <c r="BM25" i="17"/>
  <c r="BM24" i="17"/>
  <c r="BM23" i="17"/>
  <c r="BM22" i="17"/>
  <c r="BM21" i="17"/>
  <c r="BM20" i="17"/>
  <c r="BM19" i="17"/>
  <c r="BM18" i="17"/>
  <c r="BM17" i="17"/>
  <c r="BM16" i="17"/>
  <c r="BM15" i="17"/>
  <c r="BM14" i="17"/>
  <c r="CA11" i="17"/>
  <c r="CB11" i="17"/>
  <c r="AQ36" i="17"/>
  <c r="AQ13" i="17"/>
  <c r="AQ14" i="17"/>
  <c r="AQ15" i="17"/>
  <c r="AQ16" i="17"/>
  <c r="AQ17" i="17"/>
  <c r="AQ18" i="17"/>
  <c r="AQ19" i="17"/>
  <c r="AQ20" i="17"/>
  <c r="AQ21" i="17"/>
  <c r="AQ22" i="17"/>
  <c r="AQ23" i="17"/>
  <c r="AQ24" i="17"/>
  <c r="AQ25" i="17"/>
  <c r="AQ26" i="17"/>
  <c r="AQ27" i="17"/>
  <c r="AQ28" i="17"/>
  <c r="AQ29" i="17"/>
  <c r="AQ30" i="17"/>
  <c r="AQ31" i="17"/>
  <c r="AQ32" i="17"/>
  <c r="AQ33" i="17"/>
  <c r="AQ34" i="17"/>
  <c r="AQ35" i="17"/>
  <c r="AO37" i="17"/>
  <c r="AN37" i="17"/>
  <c r="AM37" i="17"/>
  <c r="AL37" i="17"/>
  <c r="AJ166" i="19" l="1"/>
  <c r="E16" i="41"/>
  <c r="AJ424" i="19"/>
  <c r="K16" i="41"/>
  <c r="AJ424" i="24"/>
  <c r="K25" i="41"/>
  <c r="AJ252" i="24"/>
  <c r="G25" i="41"/>
  <c r="AJ209" i="24"/>
  <c r="F25" i="41"/>
  <c r="AJ424" i="25"/>
  <c r="K34" i="41"/>
  <c r="AJ252" i="25"/>
  <c r="G34" i="41"/>
  <c r="AJ166" i="25"/>
  <c r="E34" i="41"/>
  <c r="AJ166" i="26"/>
  <c r="E43" i="41"/>
  <c r="AJ123" i="26"/>
  <c r="D43" i="41"/>
  <c r="AJ37" i="26"/>
  <c r="B43" i="41"/>
  <c r="AJ295" i="21"/>
  <c r="H7" i="42"/>
  <c r="H12" i="42" s="1"/>
  <c r="AJ424" i="21"/>
  <c r="K7" i="42"/>
  <c r="K12" i="42" s="1"/>
  <c r="AJ252" i="21"/>
  <c r="G7" i="42"/>
  <c r="G12" i="42" s="1"/>
  <c r="AJ424" i="22"/>
  <c r="K16" i="42"/>
  <c r="K21" i="42" s="1"/>
  <c r="AJ166" i="27"/>
  <c r="E25" i="42"/>
  <c r="E30" i="42" s="1"/>
  <c r="AJ123" i="27"/>
  <c r="D25" i="42"/>
  <c r="D30" i="42" s="1"/>
  <c r="AJ252" i="28"/>
  <c r="G34" i="42"/>
  <c r="G39" i="42" s="1"/>
  <c r="AJ166" i="28"/>
  <c r="E34" i="42"/>
  <c r="E39" i="42" s="1"/>
  <c r="AJ424" i="28"/>
  <c r="K34" i="42"/>
  <c r="K39" i="42" s="1"/>
  <c r="AJ209" i="28"/>
  <c r="F34" i="42"/>
  <c r="F39" i="42" s="1"/>
  <c r="AJ381" i="28"/>
  <c r="J34" i="42"/>
  <c r="J39" i="42" s="1"/>
  <c r="AJ166" i="29"/>
  <c r="E43" i="42"/>
  <c r="AJ424" i="29"/>
  <c r="K43" i="42"/>
  <c r="AJ295" i="32"/>
  <c r="H7" i="44"/>
  <c r="AJ252" i="32"/>
  <c r="G7" i="44"/>
  <c r="AJ209" i="33"/>
  <c r="F16" i="44"/>
  <c r="AJ37" i="33"/>
  <c r="B16" i="44"/>
  <c r="AJ166" i="33"/>
  <c r="E16" i="44"/>
  <c r="AJ381" i="33"/>
  <c r="J16" i="44"/>
  <c r="AJ424" i="34"/>
  <c r="K25" i="44"/>
  <c r="AJ252" i="34"/>
  <c r="G25" i="44"/>
  <c r="AJ252" i="35"/>
  <c r="G34" i="44"/>
  <c r="AJ209" i="35"/>
  <c r="F34" i="44"/>
  <c r="AJ37" i="35"/>
  <c r="B34" i="44"/>
  <c r="AJ381" i="35"/>
  <c r="J34" i="44"/>
  <c r="AJ166" i="35"/>
  <c r="E34" i="44"/>
  <c r="AJ424" i="36"/>
  <c r="K43" i="44"/>
  <c r="AJ252" i="36"/>
  <c r="G43" i="44"/>
  <c r="AJ209" i="36"/>
  <c r="F43" i="44"/>
  <c r="AJ295" i="19"/>
  <c r="H16" i="41"/>
  <c r="AJ37" i="19"/>
  <c r="B16" i="41"/>
  <c r="AJ252" i="19"/>
  <c r="G16" i="41"/>
  <c r="AJ123" i="19"/>
  <c r="D16" i="41"/>
  <c r="AJ510" i="19"/>
  <c r="M16" i="41"/>
  <c r="AJ381" i="19"/>
  <c r="J16" i="41"/>
  <c r="AJ166" i="24"/>
  <c r="E25" i="41"/>
  <c r="AJ510" i="24"/>
  <c r="M25" i="41"/>
  <c r="AJ381" i="24"/>
  <c r="J25" i="41"/>
  <c r="AJ123" i="24"/>
  <c r="D25" i="41"/>
  <c r="AJ80" i="24"/>
  <c r="C25" i="41"/>
  <c r="AJ338" i="24"/>
  <c r="I25" i="41"/>
  <c r="AJ510" i="25"/>
  <c r="M34" i="41"/>
  <c r="AJ381" i="25"/>
  <c r="J34" i="41"/>
  <c r="AJ123" i="25"/>
  <c r="D34" i="41"/>
  <c r="AJ338" i="25"/>
  <c r="I34" i="41"/>
  <c r="AJ209" i="25"/>
  <c r="F34" i="41"/>
  <c r="AJ80" i="25"/>
  <c r="C34" i="41"/>
  <c r="AJ338" i="26"/>
  <c r="I43" i="41"/>
  <c r="AJ209" i="26"/>
  <c r="F43" i="41"/>
  <c r="AJ80" i="26"/>
  <c r="C43" i="41"/>
  <c r="AJ295" i="26"/>
  <c r="H43" i="41"/>
  <c r="AJ338" i="21"/>
  <c r="I7" i="42"/>
  <c r="I12" i="42" s="1"/>
  <c r="AJ209" i="21"/>
  <c r="F7" i="42"/>
  <c r="F12" i="42" s="1"/>
  <c r="AJ80" i="21"/>
  <c r="C7" i="42"/>
  <c r="C12" i="42" s="1"/>
  <c r="AJ166" i="21"/>
  <c r="E7" i="42"/>
  <c r="E12" i="42" s="1"/>
  <c r="AJ37" i="21"/>
  <c r="B7" i="42"/>
  <c r="B12" i="42" s="1"/>
  <c r="AJ295" i="22"/>
  <c r="H16" i="42"/>
  <c r="H21" i="42" s="1"/>
  <c r="AJ166" i="22"/>
  <c r="E16" i="42"/>
  <c r="E21" i="42" s="1"/>
  <c r="AJ37" i="22"/>
  <c r="B16" i="42"/>
  <c r="B21" i="42" s="1"/>
  <c r="AJ338" i="22"/>
  <c r="I16" i="42"/>
  <c r="I21" i="42" s="1"/>
  <c r="AJ381" i="22"/>
  <c r="J16" i="42"/>
  <c r="J21" i="42" s="1"/>
  <c r="AJ252" i="22"/>
  <c r="G16" i="42"/>
  <c r="G21" i="42" s="1"/>
  <c r="AJ123" i="22"/>
  <c r="D16" i="42"/>
  <c r="D21" i="42" s="1"/>
  <c r="AJ510" i="27"/>
  <c r="M25" i="42"/>
  <c r="M30" i="42" s="1"/>
  <c r="AJ381" i="27"/>
  <c r="J25" i="42"/>
  <c r="J30" i="42" s="1"/>
  <c r="AJ424" i="27"/>
  <c r="K25" i="42"/>
  <c r="K30" i="42" s="1"/>
  <c r="AJ295" i="27"/>
  <c r="H25" i="42"/>
  <c r="H30" i="42" s="1"/>
  <c r="AJ37" i="27"/>
  <c r="B25" i="42"/>
  <c r="B30" i="42" s="1"/>
  <c r="AJ510" i="28"/>
  <c r="M34" i="42"/>
  <c r="M39" i="42" s="1"/>
  <c r="AJ123" i="28"/>
  <c r="D34" i="42"/>
  <c r="D39" i="42" s="1"/>
  <c r="AJ338" i="28"/>
  <c r="I34" i="42"/>
  <c r="I39" i="42" s="1"/>
  <c r="AJ80" i="28"/>
  <c r="C34" i="42"/>
  <c r="C39" i="42" s="1"/>
  <c r="AJ37" i="29"/>
  <c r="B43" i="42"/>
  <c r="AJ338" i="29"/>
  <c r="I43" i="42"/>
  <c r="AJ80" i="29"/>
  <c r="C43" i="42"/>
  <c r="AJ295" i="29"/>
  <c r="H43" i="42"/>
  <c r="AJ338" i="27"/>
  <c r="I25" i="42"/>
  <c r="I30" i="42" s="1"/>
  <c r="AJ209" i="27"/>
  <c r="F25" i="42"/>
  <c r="F30" i="42" s="1"/>
  <c r="AJ80" i="27"/>
  <c r="C25" i="42"/>
  <c r="C30" i="42" s="1"/>
  <c r="AJ381" i="29"/>
  <c r="J43" i="42"/>
  <c r="AJ166" i="32"/>
  <c r="E7" i="44"/>
  <c r="AJ37" i="32"/>
  <c r="B7" i="44"/>
  <c r="AJ338" i="32"/>
  <c r="I7" i="44"/>
  <c r="AJ209" i="32"/>
  <c r="F7" i="44"/>
  <c r="AJ80" i="32"/>
  <c r="C7" i="44"/>
  <c r="AJ424" i="32"/>
  <c r="K7" i="44"/>
  <c r="AJ252" i="33"/>
  <c r="G16" i="44"/>
  <c r="AJ123" i="33"/>
  <c r="D16" i="44"/>
  <c r="AJ295" i="33"/>
  <c r="H16" i="44"/>
  <c r="AJ510" i="33"/>
  <c r="M16" i="44"/>
  <c r="AJ80" i="33"/>
  <c r="C16" i="44"/>
  <c r="AJ295" i="34"/>
  <c r="H25" i="44"/>
  <c r="AJ166" i="34"/>
  <c r="E25" i="44"/>
  <c r="AJ37" i="34"/>
  <c r="B25" i="44"/>
  <c r="AJ510" i="34"/>
  <c r="M25" i="44"/>
  <c r="AJ381" i="34"/>
  <c r="J25" i="44"/>
  <c r="AJ123" i="34"/>
  <c r="D25" i="44"/>
  <c r="AJ510" i="35"/>
  <c r="M34" i="44"/>
  <c r="AJ123" i="35"/>
  <c r="D34" i="44"/>
  <c r="AJ295" i="35"/>
  <c r="H34" i="44"/>
  <c r="AJ510" i="36"/>
  <c r="M43" i="44"/>
  <c r="AJ381" i="36"/>
  <c r="J43" i="44"/>
  <c r="AJ123" i="36"/>
  <c r="D43" i="44"/>
  <c r="AJ338" i="36"/>
  <c r="I43" i="44"/>
  <c r="AJ80" i="36"/>
  <c r="C43" i="44"/>
  <c r="BM37" i="17"/>
  <c r="AQ37" i="17"/>
  <c r="AJ509" i="18"/>
  <c r="AJ508" i="18"/>
  <c r="AJ507" i="18"/>
  <c r="AJ506" i="18"/>
  <c r="M11" i="41" s="1"/>
  <c r="AJ505" i="18"/>
  <c r="M8" i="41" s="1"/>
  <c r="AJ503" i="18"/>
  <c r="AJ502" i="18"/>
  <c r="AJ501" i="18"/>
  <c r="AJ500" i="18"/>
  <c r="AJ499" i="18"/>
  <c r="AJ498" i="18"/>
  <c r="AJ497" i="18"/>
  <c r="AJ496" i="18"/>
  <c r="AJ495" i="18"/>
  <c r="AJ494" i="18"/>
  <c r="AJ493" i="18"/>
  <c r="AJ492" i="18"/>
  <c r="AJ466" i="18"/>
  <c r="AJ465" i="18"/>
  <c r="AJ464" i="18"/>
  <c r="AJ463" i="18"/>
  <c r="L11" i="41" s="1"/>
  <c r="AJ462" i="18"/>
  <c r="L8" i="41" s="1"/>
  <c r="AJ460" i="18"/>
  <c r="AJ459" i="18"/>
  <c r="AJ458" i="18"/>
  <c r="AJ457" i="18"/>
  <c r="AJ456" i="18"/>
  <c r="AJ455" i="18"/>
  <c r="AJ454" i="18"/>
  <c r="AJ453" i="18"/>
  <c r="AJ452" i="18"/>
  <c r="AJ451" i="18"/>
  <c r="AJ450" i="18"/>
  <c r="AJ449" i="18"/>
  <c r="AJ423" i="18"/>
  <c r="AJ422" i="18"/>
  <c r="AJ421" i="18"/>
  <c r="AJ420" i="18"/>
  <c r="K11" i="41" s="1"/>
  <c r="AJ419" i="18"/>
  <c r="K8" i="41" s="1"/>
  <c r="AJ417" i="18"/>
  <c r="AJ416" i="18"/>
  <c r="AJ415" i="18"/>
  <c r="AJ414" i="18"/>
  <c r="AJ413" i="18"/>
  <c r="AJ412" i="18"/>
  <c r="AJ411" i="18"/>
  <c r="AJ410" i="18"/>
  <c r="AJ409" i="18"/>
  <c r="AJ408" i="18"/>
  <c r="AJ407" i="18"/>
  <c r="AJ406" i="18"/>
  <c r="AJ380" i="18"/>
  <c r="AJ379" i="18"/>
  <c r="AJ378" i="18"/>
  <c r="AJ377" i="18"/>
  <c r="AJ376" i="18"/>
  <c r="AJ374" i="18"/>
  <c r="AJ373" i="18"/>
  <c r="AJ372" i="18"/>
  <c r="AJ371" i="18"/>
  <c r="AJ370" i="18"/>
  <c r="AJ369" i="18"/>
  <c r="AJ368" i="18"/>
  <c r="AJ367" i="18"/>
  <c r="AJ366" i="18"/>
  <c r="AJ365" i="18"/>
  <c r="AJ364" i="18"/>
  <c r="AJ363" i="18"/>
  <c r="AJ337" i="18"/>
  <c r="AJ336" i="18"/>
  <c r="AJ335" i="18"/>
  <c r="AJ334" i="18"/>
  <c r="AJ333" i="18"/>
  <c r="AJ331" i="18"/>
  <c r="AJ330" i="18"/>
  <c r="AJ329" i="18"/>
  <c r="AJ328" i="18"/>
  <c r="AJ327" i="18"/>
  <c r="AJ326" i="18"/>
  <c r="AJ325" i="18"/>
  <c r="AJ324" i="18"/>
  <c r="AJ323" i="18"/>
  <c r="AJ322" i="18"/>
  <c r="AJ321" i="18"/>
  <c r="AJ320" i="18"/>
  <c r="AJ294" i="18"/>
  <c r="AJ293" i="18"/>
  <c r="AJ292" i="18"/>
  <c r="AJ291" i="18"/>
  <c r="AJ290" i="18"/>
  <c r="AJ288" i="18"/>
  <c r="AJ287" i="18"/>
  <c r="AJ286" i="18"/>
  <c r="AJ285" i="18"/>
  <c r="AJ284" i="18"/>
  <c r="AJ283" i="18"/>
  <c r="AJ282" i="18"/>
  <c r="AJ281" i="18"/>
  <c r="AJ280" i="18"/>
  <c r="AJ279" i="18"/>
  <c r="AJ278" i="18"/>
  <c r="AJ277" i="18"/>
  <c r="AJ251" i="18"/>
  <c r="AJ250" i="18"/>
  <c r="AJ249" i="18"/>
  <c r="AJ248" i="18"/>
  <c r="AJ247" i="18"/>
  <c r="AJ245" i="18"/>
  <c r="AJ244" i="18"/>
  <c r="AJ243" i="18"/>
  <c r="AJ242" i="18"/>
  <c r="AJ241" i="18"/>
  <c r="AJ240" i="18"/>
  <c r="AJ239" i="18"/>
  <c r="AJ238" i="18"/>
  <c r="AJ237" i="18"/>
  <c r="AJ236" i="18"/>
  <c r="AJ235" i="18"/>
  <c r="AJ234" i="18"/>
  <c r="AJ208" i="18"/>
  <c r="AJ207" i="18"/>
  <c r="AJ206" i="18"/>
  <c r="AJ205" i="18"/>
  <c r="AJ204" i="18"/>
  <c r="AJ202" i="18"/>
  <c r="AJ201" i="18"/>
  <c r="AJ200" i="18"/>
  <c r="AJ199" i="18"/>
  <c r="AJ198" i="18"/>
  <c r="AJ197" i="18"/>
  <c r="AJ196" i="18"/>
  <c r="AJ195" i="18"/>
  <c r="AJ194" i="18"/>
  <c r="AJ193" i="18"/>
  <c r="AJ192" i="18"/>
  <c r="AJ191" i="18"/>
  <c r="AJ165" i="18"/>
  <c r="AJ164" i="18"/>
  <c r="AJ163" i="18"/>
  <c r="AJ162" i="18"/>
  <c r="AJ161" i="18"/>
  <c r="AJ159" i="18"/>
  <c r="AJ158" i="18"/>
  <c r="AJ157" i="18"/>
  <c r="AJ156" i="18"/>
  <c r="AJ155" i="18"/>
  <c r="AJ154" i="18"/>
  <c r="AJ153" i="18"/>
  <c r="AJ152" i="18"/>
  <c r="AJ151" i="18"/>
  <c r="AJ150" i="18"/>
  <c r="AJ149" i="18"/>
  <c r="AJ148" i="18"/>
  <c r="AJ122" i="18"/>
  <c r="AJ121" i="18"/>
  <c r="AJ120" i="18"/>
  <c r="AJ119" i="18"/>
  <c r="AJ118" i="18"/>
  <c r="AJ116" i="18"/>
  <c r="AJ115" i="18"/>
  <c r="AJ114" i="18"/>
  <c r="AJ113" i="18"/>
  <c r="AJ112" i="18"/>
  <c r="AJ111" i="18"/>
  <c r="AJ110" i="18"/>
  <c r="AJ109" i="18"/>
  <c r="AJ108" i="18"/>
  <c r="AJ107" i="18"/>
  <c r="AJ106" i="18"/>
  <c r="AJ105" i="18"/>
  <c r="AJ79" i="18"/>
  <c r="AJ78" i="18"/>
  <c r="AJ77" i="18"/>
  <c r="AJ76" i="18"/>
  <c r="AJ75" i="18"/>
  <c r="AJ73" i="18"/>
  <c r="AJ72" i="18"/>
  <c r="AJ71" i="18"/>
  <c r="AJ70" i="18"/>
  <c r="AJ69" i="18"/>
  <c r="AJ68" i="18"/>
  <c r="AJ67" i="18"/>
  <c r="AJ66" i="18"/>
  <c r="AJ65" i="18"/>
  <c r="AJ64" i="18"/>
  <c r="AJ63" i="18"/>
  <c r="AJ62" i="18"/>
  <c r="AJ36" i="18"/>
  <c r="AJ35" i="18"/>
  <c r="AJ34" i="18"/>
  <c r="AJ33" i="18"/>
  <c r="AJ32" i="18"/>
  <c r="AJ30" i="18"/>
  <c r="AJ29" i="18"/>
  <c r="AJ28" i="18"/>
  <c r="AJ27" i="18"/>
  <c r="AJ26" i="18"/>
  <c r="AJ25" i="18"/>
  <c r="AJ24" i="18"/>
  <c r="AJ23" i="18"/>
  <c r="AJ22" i="18"/>
  <c r="AJ21" i="18"/>
  <c r="AJ20" i="18"/>
  <c r="AJ19" i="18"/>
  <c r="AK509" i="31"/>
  <c r="AK508" i="31"/>
  <c r="AK507" i="31"/>
  <c r="AK506" i="31"/>
  <c r="AK505" i="31"/>
  <c r="AK503" i="31"/>
  <c r="AK502" i="31"/>
  <c r="AK501" i="31"/>
  <c r="AK500" i="31"/>
  <c r="AK499" i="31"/>
  <c r="AK498" i="31"/>
  <c r="AK497" i="31"/>
  <c r="AK496" i="31"/>
  <c r="AK495" i="31"/>
  <c r="AK494" i="31"/>
  <c r="AK493" i="31"/>
  <c r="AK492" i="31"/>
  <c r="AK466" i="31"/>
  <c r="AK465" i="31"/>
  <c r="AK464" i="31"/>
  <c r="AK463" i="31"/>
  <c r="AK462" i="31"/>
  <c r="AK460" i="31"/>
  <c r="AK459" i="31"/>
  <c r="AK458" i="31"/>
  <c r="AK457" i="31"/>
  <c r="AK456" i="31"/>
  <c r="AK455" i="31"/>
  <c r="AK454" i="31"/>
  <c r="AK453" i="31"/>
  <c r="AK452" i="31"/>
  <c r="AK451" i="31"/>
  <c r="AK450" i="31"/>
  <c r="AK449" i="31"/>
  <c r="AK423" i="31"/>
  <c r="AK422" i="31"/>
  <c r="AK421" i="31"/>
  <c r="AK420" i="31"/>
  <c r="AK419" i="31"/>
  <c r="AK417" i="31"/>
  <c r="AK416" i="31"/>
  <c r="AK415" i="31"/>
  <c r="AK414" i="31"/>
  <c r="AK413" i="31"/>
  <c r="AK412" i="31"/>
  <c r="AK411" i="31"/>
  <c r="AK410" i="31"/>
  <c r="AK409" i="31"/>
  <c r="AK408" i="31"/>
  <c r="AK407" i="31"/>
  <c r="AK406" i="31"/>
  <c r="AK380" i="31"/>
  <c r="AK379" i="31"/>
  <c r="AK378" i="31"/>
  <c r="AK377" i="31"/>
  <c r="AK376" i="31"/>
  <c r="AK374" i="31"/>
  <c r="AK373" i="31"/>
  <c r="AK372" i="31"/>
  <c r="AK371" i="31"/>
  <c r="AK370" i="31"/>
  <c r="AK369" i="31"/>
  <c r="AK368" i="31"/>
  <c r="AK367" i="31"/>
  <c r="AK366" i="31"/>
  <c r="AK365" i="31"/>
  <c r="AK364" i="31"/>
  <c r="AK363" i="31"/>
  <c r="AK337" i="31"/>
  <c r="AK336" i="31"/>
  <c r="AK335" i="31"/>
  <c r="AK334" i="31"/>
  <c r="AK333" i="31"/>
  <c r="AK331" i="31"/>
  <c r="AK330" i="31"/>
  <c r="AK329" i="31"/>
  <c r="AK328" i="31"/>
  <c r="AK327" i="31"/>
  <c r="AK326" i="31"/>
  <c r="AK325" i="31"/>
  <c r="AK324" i="31"/>
  <c r="AK323" i="31"/>
  <c r="AK322" i="31"/>
  <c r="AK321" i="31"/>
  <c r="AK320" i="31"/>
  <c r="AK294" i="31"/>
  <c r="AK293" i="31"/>
  <c r="AK292" i="31"/>
  <c r="AK291" i="31"/>
  <c r="AK290" i="31"/>
  <c r="AK288" i="31"/>
  <c r="AK287" i="31"/>
  <c r="AK286" i="31"/>
  <c r="AK285" i="31"/>
  <c r="AK284" i="31"/>
  <c r="AK283" i="31"/>
  <c r="AK282" i="31"/>
  <c r="AK281" i="31"/>
  <c r="AK280" i="31"/>
  <c r="AK279" i="31"/>
  <c r="AK278" i="31"/>
  <c r="AK277" i="31"/>
  <c r="AK251" i="31"/>
  <c r="AK250" i="31"/>
  <c r="AK249" i="31"/>
  <c r="AK248" i="31"/>
  <c r="AK247" i="31"/>
  <c r="AK245" i="31"/>
  <c r="AK244" i="31"/>
  <c r="AK243" i="31"/>
  <c r="AK242" i="31"/>
  <c r="AK241" i="31"/>
  <c r="AK240" i="31"/>
  <c r="AK239" i="31"/>
  <c r="AK238" i="31"/>
  <c r="AK237" i="31"/>
  <c r="AK236" i="31"/>
  <c r="AK235" i="31"/>
  <c r="AK234" i="31"/>
  <c r="AK208" i="31"/>
  <c r="AK207" i="31"/>
  <c r="AK206" i="31"/>
  <c r="AK205" i="31"/>
  <c r="AK204" i="31"/>
  <c r="AK202" i="31"/>
  <c r="AK201" i="31"/>
  <c r="AK200" i="31"/>
  <c r="AK199" i="31"/>
  <c r="AK198" i="31"/>
  <c r="AK197" i="31"/>
  <c r="AK196" i="31"/>
  <c r="AK195" i="31"/>
  <c r="AK194" i="31"/>
  <c r="AK193" i="31"/>
  <c r="AK192" i="31"/>
  <c r="AK191" i="31"/>
  <c r="AK165" i="31"/>
  <c r="AK164" i="31"/>
  <c r="AK163" i="31"/>
  <c r="AK162" i="31"/>
  <c r="AK161" i="31"/>
  <c r="AK159" i="31"/>
  <c r="AK158" i="31"/>
  <c r="AK157" i="31"/>
  <c r="AK156" i="31"/>
  <c r="AK155" i="31"/>
  <c r="AK154" i="31"/>
  <c r="AK153" i="31"/>
  <c r="AK152" i="31"/>
  <c r="AK151" i="31"/>
  <c r="AK150" i="31"/>
  <c r="AK149" i="31"/>
  <c r="AK148" i="31"/>
  <c r="AK122" i="31"/>
  <c r="AK121" i="31"/>
  <c r="AK120" i="31"/>
  <c r="AK119" i="31"/>
  <c r="AK118" i="31"/>
  <c r="AK116" i="31"/>
  <c r="AK115" i="31"/>
  <c r="AK114" i="31"/>
  <c r="AK113" i="31"/>
  <c r="AK112" i="31"/>
  <c r="AK111" i="31"/>
  <c r="AK110" i="31"/>
  <c r="AK109" i="31"/>
  <c r="AK108" i="31"/>
  <c r="AK107" i="31"/>
  <c r="AK106" i="31"/>
  <c r="AK105" i="31"/>
  <c r="AK79" i="31"/>
  <c r="AK78" i="31"/>
  <c r="AK77" i="31"/>
  <c r="AK76" i="31"/>
  <c r="AK75" i="31"/>
  <c r="AK73" i="31"/>
  <c r="AK72" i="31"/>
  <c r="AK71" i="31"/>
  <c r="AK70" i="31"/>
  <c r="AK69" i="31"/>
  <c r="AK68" i="31"/>
  <c r="AK67" i="31"/>
  <c r="AK66" i="31"/>
  <c r="AK65" i="31"/>
  <c r="AK64" i="31"/>
  <c r="AK63" i="31"/>
  <c r="AK62" i="31"/>
  <c r="AK36" i="31"/>
  <c r="AK35" i="31"/>
  <c r="AK34" i="31"/>
  <c r="AK33" i="31"/>
  <c r="AK32" i="31"/>
  <c r="AK30" i="31"/>
  <c r="AK29" i="31"/>
  <c r="AK28" i="31"/>
  <c r="AK27" i="31"/>
  <c r="AK26" i="31"/>
  <c r="AK25" i="31"/>
  <c r="AK24" i="31"/>
  <c r="AK23" i="31"/>
  <c r="AK22" i="31"/>
  <c r="AK21" i="31"/>
  <c r="AK20" i="31"/>
  <c r="AK19" i="31"/>
  <c r="AK509" i="30"/>
  <c r="AK508" i="30"/>
  <c r="AK507" i="30"/>
  <c r="AK506" i="30"/>
  <c r="AK505" i="30"/>
  <c r="AK503" i="30"/>
  <c r="AK502" i="30"/>
  <c r="AK501" i="30"/>
  <c r="AK500" i="30"/>
  <c r="AK499" i="30"/>
  <c r="AK498" i="30"/>
  <c r="AK497" i="30"/>
  <c r="AK496" i="30"/>
  <c r="AK495" i="30"/>
  <c r="AK494" i="30"/>
  <c r="AK493" i="30"/>
  <c r="AK492" i="30"/>
  <c r="AK466" i="30"/>
  <c r="AK465" i="30"/>
  <c r="AK464" i="30"/>
  <c r="AK463" i="30"/>
  <c r="AK462" i="30"/>
  <c r="AK460" i="30"/>
  <c r="AK459" i="30"/>
  <c r="AK458" i="30"/>
  <c r="AK457" i="30"/>
  <c r="AK456" i="30"/>
  <c r="AK455" i="30"/>
  <c r="AK454" i="30"/>
  <c r="AK453" i="30"/>
  <c r="AK452" i="30"/>
  <c r="AK451" i="30"/>
  <c r="AK450" i="30"/>
  <c r="AK449" i="30"/>
  <c r="AK423" i="30"/>
  <c r="AK422" i="30"/>
  <c r="AK421" i="30"/>
  <c r="AK420" i="30"/>
  <c r="AK419" i="30"/>
  <c r="AK417" i="30"/>
  <c r="AK416" i="30"/>
  <c r="AK415" i="30"/>
  <c r="AK414" i="30"/>
  <c r="AK413" i="30"/>
  <c r="AK412" i="30"/>
  <c r="AK411" i="30"/>
  <c r="AK410" i="30"/>
  <c r="AK409" i="30"/>
  <c r="AK408" i="30"/>
  <c r="AK407" i="30"/>
  <c r="AK406" i="30"/>
  <c r="AK380" i="30"/>
  <c r="AK379" i="30"/>
  <c r="AK378" i="30"/>
  <c r="AK377" i="30"/>
  <c r="AK376" i="30"/>
  <c r="AK374" i="30"/>
  <c r="AK373" i="30"/>
  <c r="AK372" i="30"/>
  <c r="AK371" i="30"/>
  <c r="AK370" i="30"/>
  <c r="AK369" i="30"/>
  <c r="AK368" i="30"/>
  <c r="AK367" i="30"/>
  <c r="AK366" i="30"/>
  <c r="AK365" i="30"/>
  <c r="AK364" i="30"/>
  <c r="AK363" i="30"/>
  <c r="AK337" i="30"/>
  <c r="AK336" i="30"/>
  <c r="AK335" i="30"/>
  <c r="AK334" i="30"/>
  <c r="AK333" i="30"/>
  <c r="AK331" i="30"/>
  <c r="AK330" i="30"/>
  <c r="AK329" i="30"/>
  <c r="AK328" i="30"/>
  <c r="AK327" i="30"/>
  <c r="AK326" i="30"/>
  <c r="AK325" i="30"/>
  <c r="AK324" i="30"/>
  <c r="AK323" i="30"/>
  <c r="AK322" i="30"/>
  <c r="AK321" i="30"/>
  <c r="AK320" i="30"/>
  <c r="AK294" i="30"/>
  <c r="AK293" i="30"/>
  <c r="AK292" i="30"/>
  <c r="AK291" i="30"/>
  <c r="AK290" i="30"/>
  <c r="AK288" i="30"/>
  <c r="AK287" i="30"/>
  <c r="AK286" i="30"/>
  <c r="AK285" i="30"/>
  <c r="AK284" i="30"/>
  <c r="AK283" i="30"/>
  <c r="AK282" i="30"/>
  <c r="AK281" i="30"/>
  <c r="AK280" i="30"/>
  <c r="AK279" i="30"/>
  <c r="AK278" i="30"/>
  <c r="AK277" i="30"/>
  <c r="AK251" i="30"/>
  <c r="AK250" i="30"/>
  <c r="AK249" i="30"/>
  <c r="AK248" i="30"/>
  <c r="AK247" i="30"/>
  <c r="AK245" i="30"/>
  <c r="AK244" i="30"/>
  <c r="AK243" i="30"/>
  <c r="AK242" i="30"/>
  <c r="AK241" i="30"/>
  <c r="AK240" i="30"/>
  <c r="AK239" i="30"/>
  <c r="AK238" i="30"/>
  <c r="AK237" i="30"/>
  <c r="AK236" i="30"/>
  <c r="AK235" i="30"/>
  <c r="AK234" i="30"/>
  <c r="AK208" i="30"/>
  <c r="AK207" i="30"/>
  <c r="AK206" i="30"/>
  <c r="AK205" i="30"/>
  <c r="AK204" i="30"/>
  <c r="AK202" i="30"/>
  <c r="AK201" i="30"/>
  <c r="AK200" i="30"/>
  <c r="AK199" i="30"/>
  <c r="AK198" i="30"/>
  <c r="AK197" i="30"/>
  <c r="AK196" i="30"/>
  <c r="AK195" i="30"/>
  <c r="AK194" i="30"/>
  <c r="AK193" i="30"/>
  <c r="AK192" i="30"/>
  <c r="AK191" i="30"/>
  <c r="AK165" i="30"/>
  <c r="AK164" i="30"/>
  <c r="AK163" i="30"/>
  <c r="AK162" i="30"/>
  <c r="AK161" i="30"/>
  <c r="AK159" i="30"/>
  <c r="AK158" i="30"/>
  <c r="AK157" i="30"/>
  <c r="AK156" i="30"/>
  <c r="AK155" i="30"/>
  <c r="AK154" i="30"/>
  <c r="AK153" i="30"/>
  <c r="AK152" i="30"/>
  <c r="AK151" i="30"/>
  <c r="AK150" i="30"/>
  <c r="AK149" i="30"/>
  <c r="AK148" i="30"/>
  <c r="AK122" i="30"/>
  <c r="AK121" i="30"/>
  <c r="AK120" i="30"/>
  <c r="AK119" i="30"/>
  <c r="AK118" i="30"/>
  <c r="AK116" i="30"/>
  <c r="AK115" i="30"/>
  <c r="AK114" i="30"/>
  <c r="AK113" i="30"/>
  <c r="AK112" i="30"/>
  <c r="AK111" i="30"/>
  <c r="AK110" i="30"/>
  <c r="AK109" i="30"/>
  <c r="AK108" i="30"/>
  <c r="AK107" i="30"/>
  <c r="AK106" i="30"/>
  <c r="AK105" i="30"/>
  <c r="AK79" i="30"/>
  <c r="AK78" i="30"/>
  <c r="AK77" i="30"/>
  <c r="AK76" i="30"/>
  <c r="AK75" i="30"/>
  <c r="AK73" i="30"/>
  <c r="AK72" i="30"/>
  <c r="AK71" i="30"/>
  <c r="AK70" i="30"/>
  <c r="AK69" i="30"/>
  <c r="AK68" i="30"/>
  <c r="AK67" i="30"/>
  <c r="AK66" i="30"/>
  <c r="AK65" i="30"/>
  <c r="AK64" i="30"/>
  <c r="AK63" i="30"/>
  <c r="AK62" i="30"/>
  <c r="AK36" i="30"/>
  <c r="AK35" i="30"/>
  <c r="AK34" i="30"/>
  <c r="AK33" i="30"/>
  <c r="AK32" i="30"/>
  <c r="AK30" i="30"/>
  <c r="AK29" i="30"/>
  <c r="AK28" i="30"/>
  <c r="AK27" i="30"/>
  <c r="AK26" i="30"/>
  <c r="AK25" i="30"/>
  <c r="AK24" i="30"/>
  <c r="AK23" i="30"/>
  <c r="AK22" i="30"/>
  <c r="AK21" i="30"/>
  <c r="AK20" i="30"/>
  <c r="AK19" i="30"/>
  <c r="AK521" i="12"/>
  <c r="AK520" i="12"/>
  <c r="AK519" i="12"/>
  <c r="AK518" i="12"/>
  <c r="AK517" i="12"/>
  <c r="AK514" i="12"/>
  <c r="AK513" i="12"/>
  <c r="AK512" i="12"/>
  <c r="AK511" i="12"/>
  <c r="AK510" i="12"/>
  <c r="AK509" i="12"/>
  <c r="AK508" i="12"/>
  <c r="AK507" i="12"/>
  <c r="AK506" i="12"/>
  <c r="AK505" i="12"/>
  <c r="AK504" i="12"/>
  <c r="AK503" i="12"/>
  <c r="AK477" i="12"/>
  <c r="AK476" i="12"/>
  <c r="AK475" i="12"/>
  <c r="AK474" i="12"/>
  <c r="AK473" i="12"/>
  <c r="AK470" i="12"/>
  <c r="AK469" i="12"/>
  <c r="AK468" i="12"/>
  <c r="AK467" i="12"/>
  <c r="AK466" i="12"/>
  <c r="AK465" i="12"/>
  <c r="AK464" i="12"/>
  <c r="AK463" i="12"/>
  <c r="AK462" i="12"/>
  <c r="AK461" i="12"/>
  <c r="AK460" i="12"/>
  <c r="AK459" i="12"/>
  <c r="AK433" i="12"/>
  <c r="AK432" i="12"/>
  <c r="AK431" i="12"/>
  <c r="AK430" i="12"/>
  <c r="AK429" i="12"/>
  <c r="AK426" i="12"/>
  <c r="AK425" i="12"/>
  <c r="AK424" i="12"/>
  <c r="AK423" i="12"/>
  <c r="AK422" i="12"/>
  <c r="AK421" i="12"/>
  <c r="AK420" i="12"/>
  <c r="AK419" i="12"/>
  <c r="AK418" i="12"/>
  <c r="AK417" i="12"/>
  <c r="AK416" i="12"/>
  <c r="AK415" i="12"/>
  <c r="AK389" i="12"/>
  <c r="AK388" i="12"/>
  <c r="AK387" i="12"/>
  <c r="AK386" i="12"/>
  <c r="AK385" i="12"/>
  <c r="AL390" i="12" s="1"/>
  <c r="AK382" i="12"/>
  <c r="AK381" i="12"/>
  <c r="AK380" i="12"/>
  <c r="AK379" i="12"/>
  <c r="AK378" i="12"/>
  <c r="AK377" i="12"/>
  <c r="AK376" i="12"/>
  <c r="AK375" i="12"/>
  <c r="AK374" i="12"/>
  <c r="AK373" i="12"/>
  <c r="AK372" i="12"/>
  <c r="AK371" i="12"/>
  <c r="AK345" i="12"/>
  <c r="AK344" i="12"/>
  <c r="AK343" i="12"/>
  <c r="AK342" i="12"/>
  <c r="AK341" i="12"/>
  <c r="AK338" i="12"/>
  <c r="AK337" i="12"/>
  <c r="AK336" i="12"/>
  <c r="AK335" i="12"/>
  <c r="AK334" i="12"/>
  <c r="AK333" i="12"/>
  <c r="AK332" i="12"/>
  <c r="AK331" i="12"/>
  <c r="AK330" i="12"/>
  <c r="AK329" i="12"/>
  <c r="AK328" i="12"/>
  <c r="AK327" i="12"/>
  <c r="AK301" i="12"/>
  <c r="AK300" i="12"/>
  <c r="AK299" i="12"/>
  <c r="AK298" i="12"/>
  <c r="AK297" i="12"/>
  <c r="AL302" i="12" s="1"/>
  <c r="AK294" i="12"/>
  <c r="AK293" i="12"/>
  <c r="AK292" i="12"/>
  <c r="AK291" i="12"/>
  <c r="AK290" i="12"/>
  <c r="AK289" i="12"/>
  <c r="AK288" i="12"/>
  <c r="AK287" i="12"/>
  <c r="AK286" i="12"/>
  <c r="AK285" i="12"/>
  <c r="AK284" i="12"/>
  <c r="AK283" i="12"/>
  <c r="AK257" i="12"/>
  <c r="AK256" i="12"/>
  <c r="AK255" i="12"/>
  <c r="AK254" i="12"/>
  <c r="AK253" i="12"/>
  <c r="AK250" i="12"/>
  <c r="AK249" i="12"/>
  <c r="AK248" i="12"/>
  <c r="AK247" i="12"/>
  <c r="AK246" i="12"/>
  <c r="AK245" i="12"/>
  <c r="AK244" i="12"/>
  <c r="AK243" i="12"/>
  <c r="AK242" i="12"/>
  <c r="AK241" i="12"/>
  <c r="AK240" i="12"/>
  <c r="AK239" i="12"/>
  <c r="AK213" i="12"/>
  <c r="AK212" i="12"/>
  <c r="AK211" i="12"/>
  <c r="AK210" i="12"/>
  <c r="AK209" i="12"/>
  <c r="AK206" i="12"/>
  <c r="AK205" i="12"/>
  <c r="AK204" i="12"/>
  <c r="AK203" i="12"/>
  <c r="AK202" i="12"/>
  <c r="AK201" i="12"/>
  <c r="AK200" i="12"/>
  <c r="AK199" i="12"/>
  <c r="AK198" i="12"/>
  <c r="AK197" i="12"/>
  <c r="AK196" i="12"/>
  <c r="AK195" i="12"/>
  <c r="AK169" i="12"/>
  <c r="AK168" i="12"/>
  <c r="AK167" i="12"/>
  <c r="AK166" i="12"/>
  <c r="AK165" i="12"/>
  <c r="AK162" i="12"/>
  <c r="AK161" i="12"/>
  <c r="AK160" i="12"/>
  <c r="AK159" i="12"/>
  <c r="AK158" i="12"/>
  <c r="AK157" i="12"/>
  <c r="AK156" i="12"/>
  <c r="AK155" i="12"/>
  <c r="AK154" i="12"/>
  <c r="AK153" i="12"/>
  <c r="AK152" i="12"/>
  <c r="AK151" i="12"/>
  <c r="AK125" i="12"/>
  <c r="AK124" i="12"/>
  <c r="AK123" i="12"/>
  <c r="AK122" i="12"/>
  <c r="AK121" i="12"/>
  <c r="AK118" i="12"/>
  <c r="AK117" i="12"/>
  <c r="AK116" i="12"/>
  <c r="AK115" i="12"/>
  <c r="AK114" i="12"/>
  <c r="AK113" i="12"/>
  <c r="AK112" i="12"/>
  <c r="AK111" i="12"/>
  <c r="AK110" i="12"/>
  <c r="AK109" i="12"/>
  <c r="AK108" i="12"/>
  <c r="AK107" i="12"/>
  <c r="AK81" i="12"/>
  <c r="AK80" i="12"/>
  <c r="AK79" i="12"/>
  <c r="AK78" i="12"/>
  <c r="AK77" i="12"/>
  <c r="AK74" i="12"/>
  <c r="AK73" i="12"/>
  <c r="AK72" i="12"/>
  <c r="AK71" i="12"/>
  <c r="AK70" i="12"/>
  <c r="AK69" i="12"/>
  <c r="AK68" i="12"/>
  <c r="AK67" i="12"/>
  <c r="AK66" i="12"/>
  <c r="AK65" i="12"/>
  <c r="AK64" i="12"/>
  <c r="AK63" i="12"/>
  <c r="AK37" i="12"/>
  <c r="AK36" i="12"/>
  <c r="AK35" i="12"/>
  <c r="AK34" i="12"/>
  <c r="AK33" i="12"/>
  <c r="AK30" i="12"/>
  <c r="AK29" i="12"/>
  <c r="AK28" i="12"/>
  <c r="AK27" i="12"/>
  <c r="AK26" i="12"/>
  <c r="AK25" i="12"/>
  <c r="AK24" i="12"/>
  <c r="AK23" i="12"/>
  <c r="AK22" i="12"/>
  <c r="AK21" i="12"/>
  <c r="AK20" i="12"/>
  <c r="AK19" i="12"/>
  <c r="Q9" i="46"/>
  <c r="P9" i="46"/>
  <c r="O9" i="46"/>
  <c r="M9" i="46"/>
  <c r="L9" i="46"/>
  <c r="K9" i="46"/>
  <c r="I9" i="46"/>
  <c r="H9" i="46"/>
  <c r="G9" i="46"/>
  <c r="E9" i="46"/>
  <c r="AJ75" i="40"/>
  <c r="AK75" i="40" s="1"/>
  <c r="AL82" i="40" s="1"/>
  <c r="AL38" i="12" l="1"/>
  <c r="AL82" i="12"/>
  <c r="AL126" i="12"/>
  <c r="AL170" i="12"/>
  <c r="AL214" i="12"/>
  <c r="AL258" i="12"/>
  <c r="R9" i="46"/>
  <c r="J9" i="46"/>
  <c r="F9" i="46"/>
  <c r="N9" i="46"/>
  <c r="AK471" i="12"/>
  <c r="N7" i="14"/>
  <c r="AK160" i="30"/>
  <c r="AK166" i="30" s="1"/>
  <c r="AK418" i="30"/>
  <c r="AK424" i="30" s="1"/>
  <c r="AL434" i="12"/>
  <c r="AK160" i="31"/>
  <c r="AK166" i="31" s="1"/>
  <c r="AK418" i="31"/>
  <c r="AK424" i="31" s="1"/>
  <c r="AK117" i="31"/>
  <c r="AK123" i="31" s="1"/>
  <c r="AK74" i="31"/>
  <c r="AK80" i="31" s="1"/>
  <c r="AK31" i="31"/>
  <c r="AK37" i="31" s="1"/>
  <c r="AK289" i="31"/>
  <c r="AK295" i="31" s="1"/>
  <c r="AK375" i="31"/>
  <c r="AK381" i="31" s="1"/>
  <c r="AK246" i="31"/>
  <c r="AK252" i="31" s="1"/>
  <c r="AK504" i="31"/>
  <c r="AK510" i="31" s="1"/>
  <c r="AK332" i="31"/>
  <c r="AK338" i="31" s="1"/>
  <c r="AK203" i="31"/>
  <c r="AK209" i="31" s="1"/>
  <c r="AK117" i="30"/>
  <c r="AK123" i="30" s="1"/>
  <c r="AK375" i="30"/>
  <c r="AK381" i="30" s="1"/>
  <c r="AK74" i="30"/>
  <c r="AK80" i="30" s="1"/>
  <c r="AK332" i="30"/>
  <c r="AK338" i="30" s="1"/>
  <c r="AK31" i="30"/>
  <c r="AK37" i="30" s="1"/>
  <c r="AK289" i="30"/>
  <c r="AK295" i="30" s="1"/>
  <c r="AK246" i="30"/>
  <c r="AK252" i="30" s="1"/>
  <c r="AK504" i="30"/>
  <c r="AK510" i="30" s="1"/>
  <c r="AK203" i="30"/>
  <c r="AK209" i="30" s="1"/>
  <c r="AL346" i="12"/>
  <c r="AK515" i="12"/>
  <c r="AL522" i="12" s="1"/>
  <c r="H7" i="14"/>
  <c r="E7" i="14"/>
  <c r="K7" i="14"/>
  <c r="M7" i="14"/>
  <c r="J7" i="14"/>
  <c r="L7" i="14"/>
  <c r="I7" i="14"/>
  <c r="M10" i="41"/>
  <c r="K10" i="41"/>
  <c r="AJ31" i="18"/>
  <c r="AJ37" i="18" s="1"/>
  <c r="L10" i="41"/>
  <c r="AJ289" i="18"/>
  <c r="AJ295" i="18" s="1"/>
  <c r="AJ246" i="18"/>
  <c r="AJ252" i="18" s="1"/>
  <c r="AJ504" i="18"/>
  <c r="AJ203" i="18"/>
  <c r="AJ209" i="18" s="1"/>
  <c r="AJ160" i="18"/>
  <c r="AJ166" i="18" s="1"/>
  <c r="AJ418" i="18"/>
  <c r="AJ117" i="18"/>
  <c r="AJ123" i="18" s="1"/>
  <c r="AJ375" i="18"/>
  <c r="AJ381" i="18" s="1"/>
  <c r="AJ74" i="18"/>
  <c r="AJ80" i="18" s="1"/>
  <c r="AJ332" i="18"/>
  <c r="AJ338" i="18" s="1"/>
  <c r="AJ504" i="31"/>
  <c r="AI504" i="31"/>
  <c r="AH504" i="31"/>
  <c r="AG504" i="31"/>
  <c r="AF504" i="31"/>
  <c r="AE504" i="31"/>
  <c r="AD504" i="31"/>
  <c r="AC504" i="31"/>
  <c r="AB504" i="31"/>
  <c r="AA504" i="31"/>
  <c r="Z504" i="31"/>
  <c r="Y504" i="31"/>
  <c r="X504" i="31"/>
  <c r="W504" i="31"/>
  <c r="V504" i="31"/>
  <c r="U504" i="31"/>
  <c r="T504" i="31"/>
  <c r="S504" i="31"/>
  <c r="R504" i="31"/>
  <c r="Q504" i="31"/>
  <c r="P504" i="31"/>
  <c r="O504" i="31"/>
  <c r="N504" i="31"/>
  <c r="M504" i="31"/>
  <c r="L504" i="31"/>
  <c r="K504" i="31"/>
  <c r="J504" i="31"/>
  <c r="I504" i="31"/>
  <c r="H504" i="31"/>
  <c r="G504" i="31"/>
  <c r="F504" i="31"/>
  <c r="C503" i="31"/>
  <c r="C502" i="31"/>
  <c r="C501" i="31"/>
  <c r="C500" i="31"/>
  <c r="C499" i="31"/>
  <c r="C498" i="31"/>
  <c r="C497" i="31"/>
  <c r="C496" i="31"/>
  <c r="C495" i="31"/>
  <c r="C494" i="31"/>
  <c r="C493" i="31"/>
  <c r="C492" i="31"/>
  <c r="A481" i="31"/>
  <c r="AJ461" i="31"/>
  <c r="AI461" i="31"/>
  <c r="AH461" i="31"/>
  <c r="AG461" i="31"/>
  <c r="AF461" i="31"/>
  <c r="AE461" i="31"/>
  <c r="AD461" i="31"/>
  <c r="AC461" i="31"/>
  <c r="AB461" i="31"/>
  <c r="AA461" i="31"/>
  <c r="Z461" i="31"/>
  <c r="Y461" i="31"/>
  <c r="X461" i="31"/>
  <c r="W461" i="31"/>
  <c r="V461" i="31"/>
  <c r="U461" i="31"/>
  <c r="T461" i="31"/>
  <c r="S461" i="31"/>
  <c r="R461" i="31"/>
  <c r="Q461" i="31"/>
  <c r="P461" i="31"/>
  <c r="O461" i="31"/>
  <c r="N461" i="31"/>
  <c r="M461" i="31"/>
  <c r="L461" i="31"/>
  <c r="K461" i="31"/>
  <c r="J461" i="31"/>
  <c r="I461" i="31"/>
  <c r="H461" i="31"/>
  <c r="G461" i="31"/>
  <c r="F461" i="31"/>
  <c r="C460" i="31"/>
  <c r="C459" i="31"/>
  <c r="C458" i="31"/>
  <c r="C457" i="31"/>
  <c r="C456" i="31"/>
  <c r="C455" i="31"/>
  <c r="C454" i="31"/>
  <c r="C453" i="31"/>
  <c r="C452" i="31"/>
  <c r="C451" i="31"/>
  <c r="C450" i="31"/>
  <c r="C449" i="31"/>
  <c r="A438" i="31"/>
  <c r="AJ418" i="31"/>
  <c r="AI418" i="31"/>
  <c r="AH418" i="31"/>
  <c r="AG418" i="31"/>
  <c r="AF418" i="31"/>
  <c r="AE418" i="31"/>
  <c r="AD418" i="31"/>
  <c r="AC418" i="31"/>
  <c r="AB418" i="31"/>
  <c r="AA418" i="31"/>
  <c r="Z418" i="31"/>
  <c r="Y418" i="31"/>
  <c r="X418" i="31"/>
  <c r="W418" i="31"/>
  <c r="V418" i="31"/>
  <c r="U418" i="31"/>
  <c r="T418" i="31"/>
  <c r="S418" i="31"/>
  <c r="R418" i="31"/>
  <c r="Q418" i="31"/>
  <c r="P418" i="31"/>
  <c r="O418" i="31"/>
  <c r="N418" i="31"/>
  <c r="M418" i="31"/>
  <c r="L418" i="31"/>
  <c r="K418" i="31"/>
  <c r="J418" i="31"/>
  <c r="I418" i="31"/>
  <c r="H418" i="31"/>
  <c r="G418" i="31"/>
  <c r="F418" i="31"/>
  <c r="C417" i="31"/>
  <c r="C416" i="31"/>
  <c r="C415" i="31"/>
  <c r="C414" i="31"/>
  <c r="C413" i="31"/>
  <c r="C412" i="31"/>
  <c r="C411" i="31"/>
  <c r="C410" i="31"/>
  <c r="C409" i="31"/>
  <c r="C408" i="31"/>
  <c r="C407" i="31"/>
  <c r="C406" i="31"/>
  <c r="A395" i="31"/>
  <c r="AJ375" i="31"/>
  <c r="AI375" i="31"/>
  <c r="AH375" i="31"/>
  <c r="AG375" i="31"/>
  <c r="AF375" i="31"/>
  <c r="AE375" i="31"/>
  <c r="AD375" i="31"/>
  <c r="AC375" i="31"/>
  <c r="AB375" i="31"/>
  <c r="AA375" i="31"/>
  <c r="Z375" i="31"/>
  <c r="Y375" i="31"/>
  <c r="X375" i="31"/>
  <c r="W375" i="31"/>
  <c r="V375" i="31"/>
  <c r="U375" i="31"/>
  <c r="T375" i="31"/>
  <c r="S375" i="31"/>
  <c r="R375" i="31"/>
  <c r="Q375" i="31"/>
  <c r="P375" i="31"/>
  <c r="O375" i="31"/>
  <c r="N375" i="31"/>
  <c r="M375" i="31"/>
  <c r="L375" i="31"/>
  <c r="K375" i="31"/>
  <c r="J375" i="31"/>
  <c r="I375" i="31"/>
  <c r="H375" i="31"/>
  <c r="G375" i="31"/>
  <c r="F375" i="31"/>
  <c r="C374" i="31"/>
  <c r="C373" i="31"/>
  <c r="C372" i="31"/>
  <c r="C371" i="31"/>
  <c r="C370" i="31"/>
  <c r="C369" i="31"/>
  <c r="C368" i="31"/>
  <c r="C367" i="31"/>
  <c r="C366" i="31"/>
  <c r="C365" i="31"/>
  <c r="C364" i="31"/>
  <c r="C363" i="31"/>
  <c r="A352" i="31"/>
  <c r="AJ504" i="30"/>
  <c r="AI504" i="30"/>
  <c r="AH504" i="30"/>
  <c r="AG504" i="30"/>
  <c r="AF504" i="30"/>
  <c r="AE504" i="30"/>
  <c r="AD504" i="30"/>
  <c r="AC504" i="30"/>
  <c r="AB504" i="30"/>
  <c r="AA504" i="30"/>
  <c r="Z504" i="30"/>
  <c r="Y504" i="30"/>
  <c r="X504" i="30"/>
  <c r="W504" i="30"/>
  <c r="V504" i="30"/>
  <c r="U504" i="30"/>
  <c r="T504" i="30"/>
  <c r="S504" i="30"/>
  <c r="R504" i="30"/>
  <c r="Q504" i="30"/>
  <c r="P504" i="30"/>
  <c r="O504" i="30"/>
  <c r="N504" i="30"/>
  <c r="M504" i="30"/>
  <c r="L504" i="30"/>
  <c r="K504" i="30"/>
  <c r="J504" i="30"/>
  <c r="I504" i="30"/>
  <c r="H504" i="30"/>
  <c r="G504" i="30"/>
  <c r="F504" i="30"/>
  <c r="C503" i="30"/>
  <c r="C502" i="30"/>
  <c r="C501" i="30"/>
  <c r="C500" i="30"/>
  <c r="C499" i="30"/>
  <c r="C498" i="30"/>
  <c r="C497" i="30"/>
  <c r="C496" i="30"/>
  <c r="C495" i="30"/>
  <c r="C494" i="30"/>
  <c r="C493" i="30"/>
  <c r="C492" i="30"/>
  <c r="A481" i="30"/>
  <c r="AJ461" i="30"/>
  <c r="AI461" i="30"/>
  <c r="AH461" i="30"/>
  <c r="AG461" i="30"/>
  <c r="AF461" i="30"/>
  <c r="AE461" i="30"/>
  <c r="AD461" i="30"/>
  <c r="AC461" i="30"/>
  <c r="AB461" i="30"/>
  <c r="AA461" i="30"/>
  <c r="Z461" i="30"/>
  <c r="Y461" i="30"/>
  <c r="X461" i="30"/>
  <c r="W461" i="30"/>
  <c r="V461" i="30"/>
  <c r="U461" i="30"/>
  <c r="T461" i="30"/>
  <c r="S461" i="30"/>
  <c r="R461" i="30"/>
  <c r="Q461" i="30"/>
  <c r="P461" i="30"/>
  <c r="O461" i="30"/>
  <c r="N461" i="30"/>
  <c r="M461" i="30"/>
  <c r="L461" i="30"/>
  <c r="K461" i="30"/>
  <c r="J461" i="30"/>
  <c r="I461" i="30"/>
  <c r="H461" i="30"/>
  <c r="G461" i="30"/>
  <c r="F461" i="30"/>
  <c r="C460" i="30"/>
  <c r="C459" i="30"/>
  <c r="C458" i="30"/>
  <c r="C457" i="30"/>
  <c r="C456" i="30"/>
  <c r="C455" i="30"/>
  <c r="C454" i="30"/>
  <c r="C453" i="30"/>
  <c r="C452" i="30"/>
  <c r="C451" i="30"/>
  <c r="C450" i="30"/>
  <c r="C449" i="30"/>
  <c r="A438" i="30"/>
  <c r="AJ418" i="30"/>
  <c r="AI418" i="30"/>
  <c r="AH418" i="30"/>
  <c r="AG418" i="30"/>
  <c r="AF418" i="30"/>
  <c r="AE418" i="30"/>
  <c r="AD418" i="30"/>
  <c r="AC418" i="30"/>
  <c r="AB418" i="30"/>
  <c r="AA418" i="30"/>
  <c r="Z418" i="30"/>
  <c r="Y418" i="30"/>
  <c r="X418" i="30"/>
  <c r="W418" i="30"/>
  <c r="V418" i="30"/>
  <c r="U418" i="30"/>
  <c r="T418" i="30"/>
  <c r="S418" i="30"/>
  <c r="R418" i="30"/>
  <c r="Q418" i="30"/>
  <c r="P418" i="30"/>
  <c r="O418" i="30"/>
  <c r="N418" i="30"/>
  <c r="M418" i="30"/>
  <c r="L418" i="30"/>
  <c r="K418" i="30"/>
  <c r="J418" i="30"/>
  <c r="I418" i="30"/>
  <c r="H418" i="30"/>
  <c r="G418" i="30"/>
  <c r="F418" i="30"/>
  <c r="C417" i="30"/>
  <c r="C416" i="30"/>
  <c r="C415" i="30"/>
  <c r="C414" i="30"/>
  <c r="C413" i="30"/>
  <c r="C412" i="30"/>
  <c r="C411" i="30"/>
  <c r="C410" i="30"/>
  <c r="C409" i="30"/>
  <c r="C408" i="30"/>
  <c r="C407" i="30"/>
  <c r="C406" i="30"/>
  <c r="A395" i="30"/>
  <c r="AJ375" i="30"/>
  <c r="AI375" i="30"/>
  <c r="AH375" i="30"/>
  <c r="AG375" i="30"/>
  <c r="AF375" i="30"/>
  <c r="AE375" i="30"/>
  <c r="AD375" i="30"/>
  <c r="AC375" i="30"/>
  <c r="AB375" i="30"/>
  <c r="AA375" i="30"/>
  <c r="Z375" i="30"/>
  <c r="Y375" i="30"/>
  <c r="X375" i="30"/>
  <c r="W375" i="30"/>
  <c r="V375" i="30"/>
  <c r="U375" i="30"/>
  <c r="T375" i="30"/>
  <c r="S375" i="30"/>
  <c r="R375" i="30"/>
  <c r="Q375" i="30"/>
  <c r="P375" i="30"/>
  <c r="O375" i="30"/>
  <c r="N375" i="30"/>
  <c r="M375" i="30"/>
  <c r="L375" i="30"/>
  <c r="K375" i="30"/>
  <c r="J375" i="30"/>
  <c r="I375" i="30"/>
  <c r="H375" i="30"/>
  <c r="G375" i="30"/>
  <c r="F375" i="30"/>
  <c r="C374" i="30"/>
  <c r="C373" i="30"/>
  <c r="C372" i="30"/>
  <c r="C371" i="30"/>
  <c r="C370" i="30"/>
  <c r="C369" i="30"/>
  <c r="C368" i="30"/>
  <c r="C367" i="30"/>
  <c r="C366" i="30"/>
  <c r="C365" i="30"/>
  <c r="C364" i="30"/>
  <c r="C363" i="30"/>
  <c r="A352" i="30"/>
  <c r="AJ515" i="12"/>
  <c r="AI515" i="12"/>
  <c r="AH515" i="12"/>
  <c r="AG515" i="12"/>
  <c r="AF515" i="12"/>
  <c r="AE515" i="12"/>
  <c r="AD515" i="12"/>
  <c r="AC515" i="12"/>
  <c r="AB515" i="12"/>
  <c r="AA515" i="12"/>
  <c r="Z515" i="12"/>
  <c r="Y515" i="12"/>
  <c r="X515" i="12"/>
  <c r="W515" i="12"/>
  <c r="V515" i="12"/>
  <c r="U515" i="12"/>
  <c r="T515" i="12"/>
  <c r="S515" i="12"/>
  <c r="R515" i="12"/>
  <c r="Q515" i="12"/>
  <c r="P515" i="12"/>
  <c r="O515" i="12"/>
  <c r="N515" i="12"/>
  <c r="M515" i="12"/>
  <c r="L515" i="12"/>
  <c r="K515" i="12"/>
  <c r="J515" i="12"/>
  <c r="I515" i="12"/>
  <c r="H515" i="12"/>
  <c r="G515" i="12"/>
  <c r="F515" i="12"/>
  <c r="C514" i="12"/>
  <c r="C513" i="12"/>
  <c r="C512" i="12"/>
  <c r="C511" i="12"/>
  <c r="C510" i="12"/>
  <c r="C509" i="12"/>
  <c r="C508" i="12"/>
  <c r="C507" i="12"/>
  <c r="C506" i="12"/>
  <c r="C505" i="12"/>
  <c r="C504" i="12"/>
  <c r="C503" i="12"/>
  <c r="A492" i="12"/>
  <c r="AJ471" i="12"/>
  <c r="AI471" i="12"/>
  <c r="AH471" i="12"/>
  <c r="AG471" i="12"/>
  <c r="AF471" i="12"/>
  <c r="AE471" i="12"/>
  <c r="AD471" i="12"/>
  <c r="AC471" i="12"/>
  <c r="AB471" i="12"/>
  <c r="AA471" i="12"/>
  <c r="Z471" i="12"/>
  <c r="Y471" i="12"/>
  <c r="X471" i="12"/>
  <c r="W471" i="12"/>
  <c r="V471" i="12"/>
  <c r="U471" i="12"/>
  <c r="T471" i="12"/>
  <c r="S471" i="12"/>
  <c r="R471" i="12"/>
  <c r="Q471" i="12"/>
  <c r="P471" i="12"/>
  <c r="O471" i="12"/>
  <c r="N471" i="12"/>
  <c r="M471" i="12"/>
  <c r="L471" i="12"/>
  <c r="K471" i="12"/>
  <c r="J471" i="12"/>
  <c r="I471" i="12"/>
  <c r="H471" i="12"/>
  <c r="G471" i="12"/>
  <c r="F471" i="12"/>
  <c r="C470" i="12"/>
  <c r="C469" i="12"/>
  <c r="C468" i="12"/>
  <c r="C467" i="12"/>
  <c r="C466" i="12"/>
  <c r="C465" i="12"/>
  <c r="C464" i="12"/>
  <c r="C463" i="12"/>
  <c r="C462" i="12"/>
  <c r="C461" i="12"/>
  <c r="C460" i="12"/>
  <c r="C459" i="12"/>
  <c r="A448" i="12"/>
  <c r="C426" i="12"/>
  <c r="C425" i="12"/>
  <c r="C424" i="12"/>
  <c r="C423" i="12"/>
  <c r="C422" i="12"/>
  <c r="C421" i="12"/>
  <c r="C420" i="12"/>
  <c r="C419" i="12"/>
  <c r="C418" i="12"/>
  <c r="C417" i="12"/>
  <c r="C416" i="12"/>
  <c r="C415" i="12"/>
  <c r="A404" i="12"/>
  <c r="C382" i="12"/>
  <c r="C381" i="12"/>
  <c r="C380" i="12"/>
  <c r="C379" i="12"/>
  <c r="C378" i="12"/>
  <c r="C377" i="12"/>
  <c r="C376" i="12"/>
  <c r="C375" i="12"/>
  <c r="C374" i="12"/>
  <c r="C373" i="12"/>
  <c r="C372" i="12"/>
  <c r="C371" i="12"/>
  <c r="A360" i="12"/>
  <c r="AI504" i="18"/>
  <c r="AH504" i="18"/>
  <c r="AG504" i="18"/>
  <c r="AF504" i="18"/>
  <c r="AE504" i="18"/>
  <c r="AD504" i="18"/>
  <c r="AC504" i="18"/>
  <c r="AB504" i="18"/>
  <c r="AA504" i="18"/>
  <c r="Z504" i="18"/>
  <c r="Y504" i="18"/>
  <c r="X504" i="18"/>
  <c r="W504" i="18"/>
  <c r="V504" i="18"/>
  <c r="U504" i="18"/>
  <c r="T504" i="18"/>
  <c r="S504" i="18"/>
  <c r="R504" i="18"/>
  <c r="Q504" i="18"/>
  <c r="P504" i="18"/>
  <c r="O504" i="18"/>
  <c r="N504" i="18"/>
  <c r="M504" i="18"/>
  <c r="L504" i="18"/>
  <c r="K504" i="18"/>
  <c r="J504" i="18"/>
  <c r="I504" i="18"/>
  <c r="H504" i="18"/>
  <c r="G504" i="18"/>
  <c r="F504" i="18"/>
  <c r="E504" i="18"/>
  <c r="C503" i="18"/>
  <c r="C502" i="18"/>
  <c r="C501" i="18"/>
  <c r="C500" i="18"/>
  <c r="C499" i="18"/>
  <c r="C498" i="18"/>
  <c r="C497" i="18"/>
  <c r="C496" i="18"/>
  <c r="C495" i="18"/>
  <c r="C494" i="18"/>
  <c r="C493" i="18"/>
  <c r="C492" i="18"/>
  <c r="A481" i="18"/>
  <c r="AI461" i="18"/>
  <c r="AH461" i="18"/>
  <c r="AG461" i="18"/>
  <c r="AF461" i="18"/>
  <c r="AE461" i="18"/>
  <c r="AD461" i="18"/>
  <c r="AC461" i="18"/>
  <c r="AB461" i="18"/>
  <c r="AA461" i="18"/>
  <c r="Z461" i="18"/>
  <c r="Y461" i="18"/>
  <c r="X461" i="18"/>
  <c r="W461" i="18"/>
  <c r="V461" i="18"/>
  <c r="U461" i="18"/>
  <c r="T461" i="18"/>
  <c r="S461" i="18"/>
  <c r="R461" i="18"/>
  <c r="Q461" i="18"/>
  <c r="P461" i="18"/>
  <c r="O461" i="18"/>
  <c r="N461" i="18"/>
  <c r="M461" i="18"/>
  <c r="L461" i="18"/>
  <c r="K461" i="18"/>
  <c r="J461" i="18"/>
  <c r="I461" i="18"/>
  <c r="H461" i="18"/>
  <c r="G461" i="18"/>
  <c r="F461" i="18"/>
  <c r="E461" i="18"/>
  <c r="C460" i="18"/>
  <c r="C459" i="18"/>
  <c r="C458" i="18"/>
  <c r="C457" i="18"/>
  <c r="C456" i="18"/>
  <c r="C455" i="18"/>
  <c r="C454" i="18"/>
  <c r="C453" i="18"/>
  <c r="C452" i="18"/>
  <c r="C451" i="18"/>
  <c r="C450" i="18"/>
  <c r="C449" i="18"/>
  <c r="A438" i="18"/>
  <c r="AI418" i="18"/>
  <c r="AH418" i="18"/>
  <c r="AG418" i="18"/>
  <c r="AF418" i="18"/>
  <c r="AE418" i="18"/>
  <c r="AD418" i="18"/>
  <c r="AC418" i="18"/>
  <c r="AB418" i="18"/>
  <c r="AA418" i="18"/>
  <c r="Z418" i="18"/>
  <c r="Y418" i="18"/>
  <c r="X418" i="18"/>
  <c r="W418" i="18"/>
  <c r="V418" i="18"/>
  <c r="U418" i="18"/>
  <c r="T418" i="18"/>
  <c r="S418" i="18"/>
  <c r="R418" i="18"/>
  <c r="Q418" i="18"/>
  <c r="P418" i="18"/>
  <c r="O418" i="18"/>
  <c r="N418" i="18"/>
  <c r="M418" i="18"/>
  <c r="L418" i="18"/>
  <c r="K418" i="18"/>
  <c r="J418" i="18"/>
  <c r="I418" i="18"/>
  <c r="H418" i="18"/>
  <c r="G418" i="18"/>
  <c r="F418" i="18"/>
  <c r="E418" i="18"/>
  <c r="C417" i="18"/>
  <c r="C416" i="18"/>
  <c r="C415" i="18"/>
  <c r="C414" i="18"/>
  <c r="C413" i="18"/>
  <c r="C412" i="18"/>
  <c r="C411" i="18"/>
  <c r="C410" i="18"/>
  <c r="C409" i="18"/>
  <c r="C408" i="18"/>
  <c r="C407" i="18"/>
  <c r="C406" i="18"/>
  <c r="A395" i="18"/>
  <c r="CA10" i="17"/>
  <c r="CA12" i="17"/>
  <c r="CA13" i="17"/>
  <c r="CA14" i="17"/>
  <c r="CA15" i="17"/>
  <c r="CA16" i="17"/>
  <c r="CA17" i="17"/>
  <c r="CA18" i="17"/>
  <c r="CA19" i="17"/>
  <c r="CA20" i="17"/>
  <c r="CA21" i="17"/>
  <c r="CA22" i="17"/>
  <c r="CA23" i="17"/>
  <c r="CA24" i="17"/>
  <c r="M27" i="14" l="1"/>
  <c r="AL478" i="12"/>
  <c r="D7" i="14"/>
  <c r="N27" i="14"/>
  <c r="J27" i="14"/>
  <c r="AA27" i="14" s="1"/>
  <c r="L27" i="14"/>
  <c r="AB27" i="14" s="1"/>
  <c r="S9" i="46"/>
  <c r="AJ424" i="18"/>
  <c r="K7" i="41"/>
  <c r="AJ510" i="18"/>
  <c r="M7" i="41"/>
  <c r="BZ85" i="17"/>
  <c r="BZ86" i="17"/>
  <c r="BZ87" i="17"/>
  <c r="BZ88" i="17"/>
  <c r="BZ89" i="17"/>
  <c r="BZ90" i="17"/>
  <c r="BZ91" i="17"/>
  <c r="BZ92" i="17"/>
  <c r="BZ93" i="17"/>
  <c r="BZ94" i="17"/>
  <c r="BZ95" i="17"/>
  <c r="BZ96" i="17"/>
  <c r="BZ97" i="17"/>
  <c r="BZ98" i="17"/>
  <c r="BZ99" i="17"/>
  <c r="BZ100" i="17"/>
  <c r="BZ101" i="17"/>
  <c r="BZ102" i="17"/>
  <c r="BZ103" i="17"/>
  <c r="BZ104" i="17"/>
  <c r="BZ105" i="17"/>
  <c r="BZ106" i="17"/>
  <c r="BZ107" i="17"/>
  <c r="BZ108" i="17"/>
  <c r="BZ109" i="17"/>
  <c r="BZ110" i="17"/>
  <c r="BZ111" i="17"/>
  <c r="BZ112" i="17"/>
  <c r="BZ113" i="17"/>
  <c r="BZ114" i="17"/>
  <c r="BD114" i="17"/>
  <c r="BD113" i="17"/>
  <c r="BD112" i="17"/>
  <c r="BD111" i="17"/>
  <c r="BD110" i="17"/>
  <c r="BD109" i="17"/>
  <c r="BD108" i="17"/>
  <c r="BD107" i="17"/>
  <c r="BD106" i="17"/>
  <c r="BD105" i="17"/>
  <c r="BD104" i="17"/>
  <c r="BD103" i="17"/>
  <c r="BD102" i="17"/>
  <c r="BD101" i="17"/>
  <c r="BD100" i="17"/>
  <c r="BD99" i="17"/>
  <c r="BD98" i="17"/>
  <c r="BD97" i="17"/>
  <c r="BD96" i="17"/>
  <c r="BD95" i="17"/>
  <c r="BD94" i="17"/>
  <c r="BD93" i="17"/>
  <c r="BD92" i="17"/>
  <c r="BD91" i="17"/>
  <c r="BD90" i="17"/>
  <c r="BD89" i="17"/>
  <c r="BD88" i="17"/>
  <c r="BD87" i="17"/>
  <c r="AH114" i="17"/>
  <c r="AH113" i="17"/>
  <c r="AH112" i="17"/>
  <c r="AH111" i="17"/>
  <c r="AH110" i="17"/>
  <c r="AH109" i="17"/>
  <c r="AH108" i="17"/>
  <c r="AH107" i="17"/>
  <c r="AH106" i="17"/>
  <c r="AH105" i="17"/>
  <c r="AH104" i="17"/>
  <c r="AH103" i="17"/>
  <c r="AH102" i="17"/>
  <c r="AH101" i="17"/>
  <c r="AH100" i="17"/>
  <c r="AH99" i="17"/>
  <c r="AH98" i="17"/>
  <c r="AH97" i="17"/>
  <c r="AH96" i="17"/>
  <c r="AH95" i="17"/>
  <c r="AH94" i="17"/>
  <c r="AH93" i="17"/>
  <c r="AH92" i="17"/>
  <c r="AH91" i="17"/>
  <c r="AH90" i="17"/>
  <c r="AH88" i="17"/>
  <c r="C2" i="46"/>
  <c r="N4" i="7"/>
  <c r="R72" i="45"/>
  <c r="R72" i="43"/>
  <c r="R72" i="39"/>
  <c r="S101" i="46"/>
  <c r="E20" i="7"/>
  <c r="C3" i="46"/>
  <c r="AC27" i="14" l="1"/>
  <c r="AF27" i="14" s="1"/>
  <c r="C89" i="46"/>
  <c r="D89" i="46" s="1"/>
  <c r="E89" i="46" s="1"/>
  <c r="G89" i="46" s="1"/>
  <c r="H89" i="46" s="1"/>
  <c r="I89" i="46" s="1"/>
  <c r="K89" i="46" s="1"/>
  <c r="L89" i="46" s="1"/>
  <c r="M89" i="46" s="1"/>
  <c r="O89" i="46" s="1"/>
  <c r="P89" i="46" s="1"/>
  <c r="Q89" i="46" s="1"/>
  <c r="C79" i="46"/>
  <c r="D79" i="46" s="1"/>
  <c r="E79" i="46" s="1"/>
  <c r="G79" i="46" s="1"/>
  <c r="H79" i="46" s="1"/>
  <c r="I79" i="46" s="1"/>
  <c r="K79" i="46" s="1"/>
  <c r="L79" i="46" s="1"/>
  <c r="M79" i="46" s="1"/>
  <c r="O79" i="46" s="1"/>
  <c r="P79" i="46" s="1"/>
  <c r="Q79" i="46" s="1"/>
  <c r="AA78" i="8"/>
  <c r="O2" i="7"/>
  <c r="A11" i="25"/>
  <c r="A11" i="26"/>
  <c r="A11" i="24"/>
  <c r="A11" i="19"/>
  <c r="V6" i="17"/>
  <c r="A11" i="12"/>
  <c r="A11" i="30"/>
  <c r="A11" i="40"/>
  <c r="A11" i="31"/>
  <c r="A11" i="11"/>
  <c r="Q40" i="40" l="1"/>
  <c r="Q42" i="40" s="1"/>
  <c r="Q40" i="12"/>
  <c r="Q42" i="12" s="1"/>
  <c r="AG59" i="19"/>
  <c r="E16" i="19"/>
  <c r="F16" i="19" s="1"/>
  <c r="G16" i="19" s="1"/>
  <c r="H16" i="19" s="1"/>
  <c r="I16" i="19" s="1"/>
  <c r="J16" i="19" s="1"/>
  <c r="K16" i="19" s="1"/>
  <c r="L16" i="19" s="1"/>
  <c r="M16" i="19" s="1"/>
  <c r="N16" i="19" s="1"/>
  <c r="O16" i="19" s="1"/>
  <c r="P16" i="19" s="1"/>
  <c r="Q16" i="19" s="1"/>
  <c r="R16" i="19" s="1"/>
  <c r="S16" i="19" s="1"/>
  <c r="T16" i="19" s="1"/>
  <c r="U16" i="19" s="1"/>
  <c r="V16" i="19" s="1"/>
  <c r="W16" i="19" s="1"/>
  <c r="X16" i="19" s="1"/>
  <c r="Y16" i="19" s="1"/>
  <c r="Z16" i="19" s="1"/>
  <c r="AA16" i="19" s="1"/>
  <c r="AB16" i="19" s="1"/>
  <c r="AC16" i="19" s="1"/>
  <c r="AD16" i="19" s="1"/>
  <c r="AE16" i="19" s="1"/>
  <c r="AF16" i="19" s="1"/>
  <c r="AG16" i="19" s="1"/>
  <c r="AH16" i="19" s="1"/>
  <c r="AI16" i="19" s="1"/>
  <c r="A54" i="19"/>
  <c r="E59" i="19" s="1"/>
  <c r="F59" i="19" s="1"/>
  <c r="G59" i="19" s="1"/>
  <c r="H59" i="19" s="1"/>
  <c r="I59" i="19" s="1"/>
  <c r="J59" i="19" s="1"/>
  <c r="K59" i="19" s="1"/>
  <c r="L59" i="19" s="1"/>
  <c r="M59" i="19" s="1"/>
  <c r="N59" i="19" s="1"/>
  <c r="O59" i="19" s="1"/>
  <c r="P59" i="19" s="1"/>
  <c r="Q59" i="19" s="1"/>
  <c r="R59" i="19" s="1"/>
  <c r="S59" i="19" s="1"/>
  <c r="T59" i="19" s="1"/>
  <c r="U59" i="19" s="1"/>
  <c r="V59" i="19" s="1"/>
  <c r="W59" i="19" s="1"/>
  <c r="X59" i="19" s="1"/>
  <c r="Y59" i="19" s="1"/>
  <c r="Z59" i="19" s="1"/>
  <c r="AA59" i="19" s="1"/>
  <c r="AB59" i="19" s="1"/>
  <c r="AC59" i="19" s="1"/>
  <c r="AD59" i="19" s="1"/>
  <c r="AE59" i="19" s="1"/>
  <c r="AF59" i="19" s="1"/>
  <c r="A54" i="24"/>
  <c r="E59" i="24" s="1"/>
  <c r="F59" i="24" s="1"/>
  <c r="G59" i="24" s="1"/>
  <c r="H59" i="24" s="1"/>
  <c r="I59" i="24" s="1"/>
  <c r="J59" i="24" s="1"/>
  <c r="K59" i="24" s="1"/>
  <c r="L59" i="24" s="1"/>
  <c r="M59" i="24" s="1"/>
  <c r="N59" i="24" s="1"/>
  <c r="O59" i="24" s="1"/>
  <c r="P59" i="24" s="1"/>
  <c r="Q59" i="24" s="1"/>
  <c r="R59" i="24" s="1"/>
  <c r="S59" i="24" s="1"/>
  <c r="T59" i="24" s="1"/>
  <c r="U59" i="24" s="1"/>
  <c r="V59" i="24" s="1"/>
  <c r="W59" i="24" s="1"/>
  <c r="X59" i="24" s="1"/>
  <c r="Y59" i="24" s="1"/>
  <c r="Z59" i="24" s="1"/>
  <c r="AA59" i="24" s="1"/>
  <c r="AB59" i="24" s="1"/>
  <c r="AC59" i="24" s="1"/>
  <c r="AD59" i="24" s="1"/>
  <c r="AE59" i="24" s="1"/>
  <c r="AF59" i="24" s="1"/>
  <c r="AG59" i="24"/>
  <c r="E16" i="24"/>
  <c r="F16" i="24" s="1"/>
  <c r="G16" i="24" s="1"/>
  <c r="H16" i="24" s="1"/>
  <c r="I16" i="24" s="1"/>
  <c r="J16" i="24" s="1"/>
  <c r="K16" i="24" s="1"/>
  <c r="L16" i="24" s="1"/>
  <c r="M16" i="24" s="1"/>
  <c r="N16" i="24" s="1"/>
  <c r="O16" i="24" s="1"/>
  <c r="P16" i="24" s="1"/>
  <c r="Q16" i="24" s="1"/>
  <c r="R16" i="24" s="1"/>
  <c r="S16" i="24" s="1"/>
  <c r="T16" i="24" s="1"/>
  <c r="U16" i="24" s="1"/>
  <c r="V16" i="24" s="1"/>
  <c r="W16" i="24" s="1"/>
  <c r="X16" i="24" s="1"/>
  <c r="Y16" i="24" s="1"/>
  <c r="Z16" i="24" s="1"/>
  <c r="AA16" i="24" s="1"/>
  <c r="AB16" i="24" s="1"/>
  <c r="AC16" i="24" s="1"/>
  <c r="AD16" i="24" s="1"/>
  <c r="AE16" i="24" s="1"/>
  <c r="AF16" i="24" s="1"/>
  <c r="AG16" i="24" s="1"/>
  <c r="AH16" i="24" s="1"/>
  <c r="AI16" i="24" s="1"/>
  <c r="A11" i="28"/>
  <c r="A11" i="29"/>
  <c r="A11" i="21"/>
  <c r="A11" i="27"/>
  <c r="A11" i="22"/>
  <c r="AG59" i="26"/>
  <c r="E16" i="26"/>
  <c r="F16" i="26" s="1"/>
  <c r="G16" i="26" s="1"/>
  <c r="H16" i="26" s="1"/>
  <c r="I16" i="26" s="1"/>
  <c r="J16" i="26" s="1"/>
  <c r="K16" i="26" s="1"/>
  <c r="L16" i="26" s="1"/>
  <c r="M16" i="26" s="1"/>
  <c r="N16" i="26" s="1"/>
  <c r="O16" i="26" s="1"/>
  <c r="P16" i="26" s="1"/>
  <c r="Q16" i="26" s="1"/>
  <c r="R16" i="26" s="1"/>
  <c r="S16" i="26" s="1"/>
  <c r="T16" i="26" s="1"/>
  <c r="U16" i="26" s="1"/>
  <c r="V16" i="26" s="1"/>
  <c r="W16" i="26" s="1"/>
  <c r="X16" i="26" s="1"/>
  <c r="Y16" i="26" s="1"/>
  <c r="Z16" i="26" s="1"/>
  <c r="AA16" i="26" s="1"/>
  <c r="AB16" i="26" s="1"/>
  <c r="AC16" i="26" s="1"/>
  <c r="AD16" i="26" s="1"/>
  <c r="AE16" i="26" s="1"/>
  <c r="AF16" i="26" s="1"/>
  <c r="AG16" i="26" s="1"/>
  <c r="AH16" i="26" s="1"/>
  <c r="AI16" i="26" s="1"/>
  <c r="A54" i="26"/>
  <c r="E59" i="26" s="1"/>
  <c r="F59" i="26" s="1"/>
  <c r="G59" i="26" s="1"/>
  <c r="H59" i="26" s="1"/>
  <c r="I59" i="26" s="1"/>
  <c r="J59" i="26" s="1"/>
  <c r="K59" i="26" s="1"/>
  <c r="L59" i="26" s="1"/>
  <c r="M59" i="26" s="1"/>
  <c r="N59" i="26" s="1"/>
  <c r="O59" i="26" s="1"/>
  <c r="P59" i="26" s="1"/>
  <c r="Q59" i="26" s="1"/>
  <c r="R59" i="26" s="1"/>
  <c r="S59" i="26" s="1"/>
  <c r="T59" i="26" s="1"/>
  <c r="U59" i="26" s="1"/>
  <c r="V59" i="26" s="1"/>
  <c r="W59" i="26" s="1"/>
  <c r="X59" i="26" s="1"/>
  <c r="Y59" i="26" s="1"/>
  <c r="Z59" i="26" s="1"/>
  <c r="AA59" i="26" s="1"/>
  <c r="AB59" i="26" s="1"/>
  <c r="AC59" i="26" s="1"/>
  <c r="AD59" i="26" s="1"/>
  <c r="AE59" i="26" s="1"/>
  <c r="AF59" i="26" s="1"/>
  <c r="A97" i="26"/>
  <c r="E16" i="25"/>
  <c r="F16" i="25" s="1"/>
  <c r="G16" i="25" s="1"/>
  <c r="H16" i="25" s="1"/>
  <c r="I16" i="25" s="1"/>
  <c r="J16" i="25" s="1"/>
  <c r="K16" i="25" s="1"/>
  <c r="L16" i="25" s="1"/>
  <c r="M16" i="25" s="1"/>
  <c r="N16" i="25" s="1"/>
  <c r="O16" i="25" s="1"/>
  <c r="P16" i="25" s="1"/>
  <c r="Q16" i="25" s="1"/>
  <c r="R16" i="25" s="1"/>
  <c r="S16" i="25" s="1"/>
  <c r="T16" i="25" s="1"/>
  <c r="U16" i="25" s="1"/>
  <c r="V16" i="25" s="1"/>
  <c r="W16" i="25" s="1"/>
  <c r="X16" i="25" s="1"/>
  <c r="Y16" i="25" s="1"/>
  <c r="Z16" i="25" s="1"/>
  <c r="AA16" i="25" s="1"/>
  <c r="AB16" i="25" s="1"/>
  <c r="AC16" i="25" s="1"/>
  <c r="AD16" i="25" s="1"/>
  <c r="AE16" i="25" s="1"/>
  <c r="AF16" i="25" s="1"/>
  <c r="AG16" i="25" s="1"/>
  <c r="AH16" i="25" s="1"/>
  <c r="AI16" i="25" s="1"/>
  <c r="AG59" i="25"/>
  <c r="A54" i="25"/>
  <c r="E59" i="25" s="1"/>
  <c r="F59" i="25" s="1"/>
  <c r="G59" i="25" s="1"/>
  <c r="H59" i="25" s="1"/>
  <c r="I59" i="25" s="1"/>
  <c r="J59" i="25" s="1"/>
  <c r="K59" i="25" s="1"/>
  <c r="L59" i="25" s="1"/>
  <c r="M59" i="25" s="1"/>
  <c r="N59" i="25" s="1"/>
  <c r="O59" i="25" s="1"/>
  <c r="P59" i="25" s="1"/>
  <c r="Q59" i="25" s="1"/>
  <c r="R59" i="25" s="1"/>
  <c r="S59" i="25" s="1"/>
  <c r="T59" i="25" s="1"/>
  <c r="U59" i="25" s="1"/>
  <c r="V59" i="25" s="1"/>
  <c r="W59" i="25" s="1"/>
  <c r="X59" i="25" s="1"/>
  <c r="Y59" i="25" s="1"/>
  <c r="Z59" i="25" s="1"/>
  <c r="AA59" i="25" s="1"/>
  <c r="AB59" i="25" s="1"/>
  <c r="AC59" i="25" s="1"/>
  <c r="AD59" i="25" s="1"/>
  <c r="AE59" i="25" s="1"/>
  <c r="AF59" i="25" s="1"/>
  <c r="AH60" i="11"/>
  <c r="AH60" i="12"/>
  <c r="AH59" i="31"/>
  <c r="AH60" i="40"/>
  <c r="AP60" i="40"/>
  <c r="AH59" i="30"/>
  <c r="S3" i="7"/>
  <c r="S2" i="7" s="1"/>
  <c r="K3" i="7"/>
  <c r="O5" i="7"/>
  <c r="S5" i="7" s="1"/>
  <c r="A97" i="25" l="1"/>
  <c r="A140" i="25" s="1"/>
  <c r="A97" i="19"/>
  <c r="E102" i="19" s="1"/>
  <c r="F102" i="19" s="1"/>
  <c r="G102" i="19" s="1"/>
  <c r="H102" i="19" s="1"/>
  <c r="I102" i="19" s="1"/>
  <c r="J102" i="19" s="1"/>
  <c r="K102" i="19" s="1"/>
  <c r="L102" i="19" s="1"/>
  <c r="M102" i="19" s="1"/>
  <c r="N102" i="19" s="1"/>
  <c r="O102" i="19" s="1"/>
  <c r="P102" i="19" s="1"/>
  <c r="Q102" i="19" s="1"/>
  <c r="R102" i="19" s="1"/>
  <c r="S102" i="19" s="1"/>
  <c r="T102" i="19" s="1"/>
  <c r="U102" i="19" s="1"/>
  <c r="V102" i="19" s="1"/>
  <c r="W102" i="19" s="1"/>
  <c r="X102" i="19" s="1"/>
  <c r="Y102" i="19" s="1"/>
  <c r="Z102" i="19" s="1"/>
  <c r="AA102" i="19" s="1"/>
  <c r="AB102" i="19" s="1"/>
  <c r="AC102" i="19" s="1"/>
  <c r="AD102" i="19" s="1"/>
  <c r="AE102" i="19" s="1"/>
  <c r="AF102" i="19" s="1"/>
  <c r="AG102" i="19" s="1"/>
  <c r="AH102" i="19" s="1"/>
  <c r="AI102" i="19" s="1"/>
  <c r="X4" i="7"/>
  <c r="AG59" i="21"/>
  <c r="E16" i="21"/>
  <c r="F16" i="21" s="1"/>
  <c r="G16" i="21" s="1"/>
  <c r="H16" i="21" s="1"/>
  <c r="I16" i="21" s="1"/>
  <c r="J16" i="21" s="1"/>
  <c r="K16" i="21" s="1"/>
  <c r="L16" i="21" s="1"/>
  <c r="M16" i="21" s="1"/>
  <c r="N16" i="21" s="1"/>
  <c r="O16" i="21" s="1"/>
  <c r="P16" i="21" s="1"/>
  <c r="Q16" i="21" s="1"/>
  <c r="R16" i="21" s="1"/>
  <c r="S16" i="21" s="1"/>
  <c r="T16" i="21" s="1"/>
  <c r="U16" i="21" s="1"/>
  <c r="V16" i="21" s="1"/>
  <c r="W16" i="21" s="1"/>
  <c r="X16" i="21" s="1"/>
  <c r="Y16" i="21" s="1"/>
  <c r="Z16" i="21" s="1"/>
  <c r="AA16" i="21" s="1"/>
  <c r="AB16" i="21" s="1"/>
  <c r="AC16" i="21" s="1"/>
  <c r="AD16" i="21" s="1"/>
  <c r="AE16" i="21" s="1"/>
  <c r="AF16" i="21" s="1"/>
  <c r="AG16" i="21" s="1"/>
  <c r="AH16" i="21" s="1"/>
  <c r="AI16" i="21" s="1"/>
  <c r="A54" i="21"/>
  <c r="E59" i="21" s="1"/>
  <c r="F59" i="21" s="1"/>
  <c r="G59" i="21" s="1"/>
  <c r="H59" i="21" s="1"/>
  <c r="I59" i="21" s="1"/>
  <c r="J59" i="21" s="1"/>
  <c r="K59" i="21" s="1"/>
  <c r="L59" i="21" s="1"/>
  <c r="M59" i="21" s="1"/>
  <c r="N59" i="21" s="1"/>
  <c r="O59" i="21" s="1"/>
  <c r="P59" i="21" s="1"/>
  <c r="Q59" i="21" s="1"/>
  <c r="R59" i="21" s="1"/>
  <c r="S59" i="21" s="1"/>
  <c r="T59" i="21" s="1"/>
  <c r="U59" i="21" s="1"/>
  <c r="V59" i="21" s="1"/>
  <c r="W59" i="21" s="1"/>
  <c r="X59" i="21" s="1"/>
  <c r="Y59" i="21" s="1"/>
  <c r="Z59" i="21" s="1"/>
  <c r="AA59" i="21" s="1"/>
  <c r="AB59" i="21" s="1"/>
  <c r="AC59" i="21" s="1"/>
  <c r="AD59" i="21" s="1"/>
  <c r="AE59" i="21" s="1"/>
  <c r="AF59" i="21" s="1"/>
  <c r="AG59" i="29"/>
  <c r="E16" i="29"/>
  <c r="F16" i="29" s="1"/>
  <c r="G16" i="29" s="1"/>
  <c r="H16" i="29" s="1"/>
  <c r="I16" i="29" s="1"/>
  <c r="J16" i="29" s="1"/>
  <c r="K16" i="29" s="1"/>
  <c r="L16" i="29" s="1"/>
  <c r="M16" i="29" s="1"/>
  <c r="N16" i="29" s="1"/>
  <c r="O16" i="29" s="1"/>
  <c r="P16" i="29" s="1"/>
  <c r="Q16" i="29" s="1"/>
  <c r="R16" i="29" s="1"/>
  <c r="S16" i="29" s="1"/>
  <c r="T16" i="29" s="1"/>
  <c r="U16" i="29" s="1"/>
  <c r="V16" i="29" s="1"/>
  <c r="W16" i="29" s="1"/>
  <c r="X16" i="29" s="1"/>
  <c r="Y16" i="29" s="1"/>
  <c r="Z16" i="29" s="1"/>
  <c r="AA16" i="29" s="1"/>
  <c r="AB16" i="29" s="1"/>
  <c r="AC16" i="29" s="1"/>
  <c r="AD16" i="29" s="1"/>
  <c r="AE16" i="29" s="1"/>
  <c r="AF16" i="29" s="1"/>
  <c r="AG16" i="29" s="1"/>
  <c r="AH16" i="29" s="1"/>
  <c r="AI16" i="29" s="1"/>
  <c r="A54" i="29"/>
  <c r="E59" i="29" s="1"/>
  <c r="F59" i="29" s="1"/>
  <c r="G59" i="29" s="1"/>
  <c r="H59" i="29" s="1"/>
  <c r="I59" i="29" s="1"/>
  <c r="J59" i="29" s="1"/>
  <c r="K59" i="29" s="1"/>
  <c r="L59" i="29" s="1"/>
  <c r="M59" i="29" s="1"/>
  <c r="N59" i="29" s="1"/>
  <c r="O59" i="29" s="1"/>
  <c r="P59" i="29" s="1"/>
  <c r="Q59" i="29" s="1"/>
  <c r="R59" i="29" s="1"/>
  <c r="S59" i="29" s="1"/>
  <c r="T59" i="29" s="1"/>
  <c r="U59" i="29" s="1"/>
  <c r="V59" i="29" s="1"/>
  <c r="W59" i="29" s="1"/>
  <c r="X59" i="29" s="1"/>
  <c r="Y59" i="29" s="1"/>
  <c r="Z59" i="29" s="1"/>
  <c r="AA59" i="29" s="1"/>
  <c r="AB59" i="29" s="1"/>
  <c r="AC59" i="29" s="1"/>
  <c r="AD59" i="29" s="1"/>
  <c r="AE59" i="29" s="1"/>
  <c r="AF59" i="29" s="1"/>
  <c r="AG59" i="28"/>
  <c r="A54" i="28"/>
  <c r="E59" i="28" s="1"/>
  <c r="F59" i="28" s="1"/>
  <c r="G59" i="28" s="1"/>
  <c r="H59" i="28" s="1"/>
  <c r="I59" i="28" s="1"/>
  <c r="J59" i="28" s="1"/>
  <c r="K59" i="28" s="1"/>
  <c r="L59" i="28" s="1"/>
  <c r="M59" i="28" s="1"/>
  <c r="N59" i="28" s="1"/>
  <c r="O59" i="28" s="1"/>
  <c r="P59" i="28" s="1"/>
  <c r="Q59" i="28" s="1"/>
  <c r="R59" i="28" s="1"/>
  <c r="S59" i="28" s="1"/>
  <c r="T59" i="28" s="1"/>
  <c r="U59" i="28" s="1"/>
  <c r="V59" i="28" s="1"/>
  <c r="W59" i="28" s="1"/>
  <c r="X59" i="28" s="1"/>
  <c r="Y59" i="28" s="1"/>
  <c r="Z59" i="28" s="1"/>
  <c r="AA59" i="28" s="1"/>
  <c r="AB59" i="28" s="1"/>
  <c r="AC59" i="28" s="1"/>
  <c r="AD59" i="28" s="1"/>
  <c r="AE59" i="28" s="1"/>
  <c r="AF59" i="28" s="1"/>
  <c r="E16" i="28"/>
  <c r="F16" i="28" s="1"/>
  <c r="G16" i="28" s="1"/>
  <c r="H16" i="28" s="1"/>
  <c r="I16" i="28" s="1"/>
  <c r="J16" i="28" s="1"/>
  <c r="K16" i="28" s="1"/>
  <c r="L16" i="28" s="1"/>
  <c r="M16" i="28" s="1"/>
  <c r="N16" i="28" s="1"/>
  <c r="O16" i="28" s="1"/>
  <c r="P16" i="28" s="1"/>
  <c r="Q16" i="28" s="1"/>
  <c r="R16" i="28" s="1"/>
  <c r="S16" i="28" s="1"/>
  <c r="T16" i="28" s="1"/>
  <c r="U16" i="28" s="1"/>
  <c r="V16" i="28" s="1"/>
  <c r="W16" i="28" s="1"/>
  <c r="X16" i="28" s="1"/>
  <c r="Y16" i="28" s="1"/>
  <c r="Z16" i="28" s="1"/>
  <c r="AA16" i="28" s="1"/>
  <c r="AB16" i="28" s="1"/>
  <c r="AC16" i="28" s="1"/>
  <c r="AD16" i="28" s="1"/>
  <c r="AE16" i="28" s="1"/>
  <c r="AF16" i="28" s="1"/>
  <c r="AG16" i="28" s="1"/>
  <c r="AH16" i="28" s="1"/>
  <c r="AI16" i="28" s="1"/>
  <c r="A140" i="26"/>
  <c r="E102" i="26"/>
  <c r="F102" i="26" s="1"/>
  <c r="G102" i="26" s="1"/>
  <c r="H102" i="26" s="1"/>
  <c r="I102" i="26" s="1"/>
  <c r="J102" i="26" s="1"/>
  <c r="K102" i="26" s="1"/>
  <c r="L102" i="26" s="1"/>
  <c r="M102" i="26" s="1"/>
  <c r="N102" i="26" s="1"/>
  <c r="O102" i="26" s="1"/>
  <c r="P102" i="26" s="1"/>
  <c r="Q102" i="26" s="1"/>
  <c r="R102" i="26" s="1"/>
  <c r="S102" i="26" s="1"/>
  <c r="T102" i="26" s="1"/>
  <c r="U102" i="26" s="1"/>
  <c r="V102" i="26" s="1"/>
  <c r="W102" i="26" s="1"/>
  <c r="X102" i="26" s="1"/>
  <c r="Y102" i="26" s="1"/>
  <c r="Z102" i="26" s="1"/>
  <c r="AA102" i="26" s="1"/>
  <c r="AB102" i="26" s="1"/>
  <c r="AC102" i="26" s="1"/>
  <c r="AD102" i="26" s="1"/>
  <c r="AE102" i="26" s="1"/>
  <c r="AF102" i="26" s="1"/>
  <c r="AG102" i="26" s="1"/>
  <c r="AH102" i="26" s="1"/>
  <c r="AI102" i="26" s="1"/>
  <c r="AG59" i="22"/>
  <c r="E16" i="22"/>
  <c r="F16" i="22" s="1"/>
  <c r="G16" i="22" s="1"/>
  <c r="H16" i="22" s="1"/>
  <c r="I16" i="22" s="1"/>
  <c r="J16" i="22" s="1"/>
  <c r="K16" i="22" s="1"/>
  <c r="L16" i="22" s="1"/>
  <c r="M16" i="22" s="1"/>
  <c r="N16" i="22" s="1"/>
  <c r="O16" i="22" s="1"/>
  <c r="P16" i="22" s="1"/>
  <c r="Q16" i="22" s="1"/>
  <c r="R16" i="22" s="1"/>
  <c r="S16" i="22" s="1"/>
  <c r="T16" i="22" s="1"/>
  <c r="U16" i="22" s="1"/>
  <c r="V16" i="22" s="1"/>
  <c r="W16" i="22" s="1"/>
  <c r="X16" i="22" s="1"/>
  <c r="Y16" i="22" s="1"/>
  <c r="Z16" i="22" s="1"/>
  <c r="AA16" i="22" s="1"/>
  <c r="AB16" i="22" s="1"/>
  <c r="AC16" i="22" s="1"/>
  <c r="AD16" i="22" s="1"/>
  <c r="AE16" i="22" s="1"/>
  <c r="AF16" i="22" s="1"/>
  <c r="AG16" i="22" s="1"/>
  <c r="AH16" i="22" s="1"/>
  <c r="AI16" i="22" s="1"/>
  <c r="A54" i="22"/>
  <c r="E59" i="22" s="1"/>
  <c r="F59" i="22" s="1"/>
  <c r="G59" i="22" s="1"/>
  <c r="H59" i="22" s="1"/>
  <c r="I59" i="22" s="1"/>
  <c r="J59" i="22" s="1"/>
  <c r="K59" i="22" s="1"/>
  <c r="L59" i="22" s="1"/>
  <c r="M59" i="22" s="1"/>
  <c r="N59" i="22" s="1"/>
  <c r="O59" i="22" s="1"/>
  <c r="P59" i="22" s="1"/>
  <c r="Q59" i="22" s="1"/>
  <c r="R59" i="22" s="1"/>
  <c r="S59" i="22" s="1"/>
  <c r="T59" i="22" s="1"/>
  <c r="U59" i="22" s="1"/>
  <c r="V59" i="22" s="1"/>
  <c r="W59" i="22" s="1"/>
  <c r="X59" i="22" s="1"/>
  <c r="Y59" i="22" s="1"/>
  <c r="Z59" i="22" s="1"/>
  <c r="AA59" i="22" s="1"/>
  <c r="AB59" i="22" s="1"/>
  <c r="AC59" i="22" s="1"/>
  <c r="AD59" i="22" s="1"/>
  <c r="AE59" i="22" s="1"/>
  <c r="AF59" i="22" s="1"/>
  <c r="A97" i="24"/>
  <c r="AG59" i="27"/>
  <c r="A54" i="27"/>
  <c r="E59" i="27" s="1"/>
  <c r="F59" i="27" s="1"/>
  <c r="G59" i="27" s="1"/>
  <c r="H59" i="27" s="1"/>
  <c r="I59" i="27" s="1"/>
  <c r="J59" i="27" s="1"/>
  <c r="K59" i="27" s="1"/>
  <c r="L59" i="27" s="1"/>
  <c r="M59" i="27" s="1"/>
  <c r="N59" i="27" s="1"/>
  <c r="O59" i="27" s="1"/>
  <c r="P59" i="27" s="1"/>
  <c r="Q59" i="27" s="1"/>
  <c r="R59" i="27" s="1"/>
  <c r="S59" i="27" s="1"/>
  <c r="T59" i="27" s="1"/>
  <c r="U59" i="27" s="1"/>
  <c r="V59" i="27" s="1"/>
  <c r="W59" i="27" s="1"/>
  <c r="X59" i="27" s="1"/>
  <c r="Y59" i="27" s="1"/>
  <c r="Z59" i="27" s="1"/>
  <c r="AA59" i="27" s="1"/>
  <c r="AB59" i="27" s="1"/>
  <c r="AC59" i="27" s="1"/>
  <c r="AD59" i="27" s="1"/>
  <c r="AE59" i="27" s="1"/>
  <c r="AF59" i="27" s="1"/>
  <c r="E16" i="27"/>
  <c r="F16" i="27" s="1"/>
  <c r="G16" i="27" s="1"/>
  <c r="H16" i="27" s="1"/>
  <c r="I16" i="27" s="1"/>
  <c r="J16" i="27" s="1"/>
  <c r="K16" i="27" s="1"/>
  <c r="L16" i="27" s="1"/>
  <c r="M16" i="27" s="1"/>
  <c r="N16" i="27" s="1"/>
  <c r="O16" i="27" s="1"/>
  <c r="P16" i="27" s="1"/>
  <c r="Q16" i="27" s="1"/>
  <c r="R16" i="27" s="1"/>
  <c r="S16" i="27" s="1"/>
  <c r="T16" i="27" s="1"/>
  <c r="U16" i="27" s="1"/>
  <c r="V16" i="27" s="1"/>
  <c r="W16" i="27" s="1"/>
  <c r="X16" i="27" s="1"/>
  <c r="Y16" i="27" s="1"/>
  <c r="Z16" i="27" s="1"/>
  <c r="AA16" i="27" s="1"/>
  <c r="AB16" i="27" s="1"/>
  <c r="AC16" i="27" s="1"/>
  <c r="AD16" i="27" s="1"/>
  <c r="AE16" i="27" s="1"/>
  <c r="AF16" i="27" s="1"/>
  <c r="AG16" i="27" s="1"/>
  <c r="AH16" i="27" s="1"/>
  <c r="AI16" i="27" s="1"/>
  <c r="BL37" i="17"/>
  <c r="BK37" i="17"/>
  <c r="BJ37" i="17"/>
  <c r="BI37" i="17"/>
  <c r="BH37" i="17"/>
  <c r="AP37" i="17"/>
  <c r="B1" i="17"/>
  <c r="G7" i="17"/>
  <c r="K7" i="17"/>
  <c r="W3" i="7" l="1"/>
  <c r="W2" i="7" s="1"/>
  <c r="A11" i="34"/>
  <c r="A11" i="33"/>
  <c r="AG59" i="33" s="1"/>
  <c r="A11" i="36"/>
  <c r="A54" i="36" s="1"/>
  <c r="E59" i="36" s="1"/>
  <c r="F59" i="36" s="1"/>
  <c r="G59" i="36" s="1"/>
  <c r="H59" i="36" s="1"/>
  <c r="I59" i="36" s="1"/>
  <c r="J59" i="36" s="1"/>
  <c r="K59" i="36" s="1"/>
  <c r="L59" i="36" s="1"/>
  <c r="M59" i="36" s="1"/>
  <c r="N59" i="36" s="1"/>
  <c r="O59" i="36" s="1"/>
  <c r="P59" i="36" s="1"/>
  <c r="Q59" i="36" s="1"/>
  <c r="R59" i="36" s="1"/>
  <c r="S59" i="36" s="1"/>
  <c r="T59" i="36" s="1"/>
  <c r="U59" i="36" s="1"/>
  <c r="V59" i="36" s="1"/>
  <c r="W59" i="36" s="1"/>
  <c r="X59" i="36" s="1"/>
  <c r="Y59" i="36" s="1"/>
  <c r="Z59" i="36" s="1"/>
  <c r="AA59" i="36" s="1"/>
  <c r="AB59" i="36" s="1"/>
  <c r="AC59" i="36" s="1"/>
  <c r="AD59" i="36" s="1"/>
  <c r="AE59" i="36" s="1"/>
  <c r="AF59" i="36" s="1"/>
  <c r="A11" i="32"/>
  <c r="E16" i="32" s="1"/>
  <c r="F16" i="32" s="1"/>
  <c r="G16" i="32" s="1"/>
  <c r="H16" i="32" s="1"/>
  <c r="I16" i="32" s="1"/>
  <c r="J16" i="32" s="1"/>
  <c r="K16" i="32" s="1"/>
  <c r="L16" i="32" s="1"/>
  <c r="M16" i="32" s="1"/>
  <c r="N16" i="32" s="1"/>
  <c r="O16" i="32" s="1"/>
  <c r="P16" i="32" s="1"/>
  <c r="Q16" i="32" s="1"/>
  <c r="R16" i="32" s="1"/>
  <c r="S16" i="32" s="1"/>
  <c r="T16" i="32" s="1"/>
  <c r="U16" i="32" s="1"/>
  <c r="V16" i="32" s="1"/>
  <c r="W16" i="32" s="1"/>
  <c r="X16" i="32" s="1"/>
  <c r="Y16" i="32" s="1"/>
  <c r="Z16" i="32" s="1"/>
  <c r="AA16" i="32" s="1"/>
  <c r="AB16" i="32" s="1"/>
  <c r="AC16" i="32" s="1"/>
  <c r="AD16" i="32" s="1"/>
  <c r="AE16" i="32" s="1"/>
  <c r="AF16" i="32" s="1"/>
  <c r="AG16" i="32" s="1"/>
  <c r="AH16" i="32" s="1"/>
  <c r="AI16" i="32" s="1"/>
  <c r="Z4" i="7"/>
  <c r="A140" i="19"/>
  <c r="A183" i="19" s="1"/>
  <c r="E102" i="25"/>
  <c r="F102" i="25" s="1"/>
  <c r="G102" i="25" s="1"/>
  <c r="H102" i="25" s="1"/>
  <c r="I102" i="25" s="1"/>
  <c r="J102" i="25" s="1"/>
  <c r="K102" i="25" s="1"/>
  <c r="L102" i="25" s="1"/>
  <c r="M102" i="25" s="1"/>
  <c r="N102" i="25" s="1"/>
  <c r="O102" i="25" s="1"/>
  <c r="P102" i="25" s="1"/>
  <c r="Q102" i="25" s="1"/>
  <c r="R102" i="25" s="1"/>
  <c r="S102" i="25" s="1"/>
  <c r="T102" i="25" s="1"/>
  <c r="U102" i="25" s="1"/>
  <c r="V102" i="25" s="1"/>
  <c r="W102" i="25" s="1"/>
  <c r="X102" i="25" s="1"/>
  <c r="Y102" i="25" s="1"/>
  <c r="Z102" i="25" s="1"/>
  <c r="AA102" i="25" s="1"/>
  <c r="AB102" i="25" s="1"/>
  <c r="AC102" i="25" s="1"/>
  <c r="AD102" i="25" s="1"/>
  <c r="AE102" i="25" s="1"/>
  <c r="AF102" i="25" s="1"/>
  <c r="AG102" i="25" s="1"/>
  <c r="AH102" i="25" s="1"/>
  <c r="AI102" i="25" s="1"/>
  <c r="A97" i="21"/>
  <c r="A140" i="21" s="1"/>
  <c r="A97" i="22"/>
  <c r="A140" i="22" s="1"/>
  <c r="A11" i="35"/>
  <c r="AG59" i="35" s="1"/>
  <c r="A97" i="27"/>
  <c r="A140" i="27" s="1"/>
  <c r="A97" i="28"/>
  <c r="A140" i="28" s="1"/>
  <c r="A97" i="29"/>
  <c r="A140" i="29" s="1"/>
  <c r="W5" i="7"/>
  <c r="W6" i="7" s="1"/>
  <c r="AA62" i="8" s="1"/>
  <c r="A140" i="24"/>
  <c r="E102" i="24"/>
  <c r="F102" i="24" s="1"/>
  <c r="G102" i="24" s="1"/>
  <c r="H102" i="24" s="1"/>
  <c r="I102" i="24" s="1"/>
  <c r="J102" i="24" s="1"/>
  <c r="K102" i="24" s="1"/>
  <c r="L102" i="24" s="1"/>
  <c r="M102" i="24" s="1"/>
  <c r="N102" i="24" s="1"/>
  <c r="O102" i="24" s="1"/>
  <c r="P102" i="24" s="1"/>
  <c r="Q102" i="24" s="1"/>
  <c r="R102" i="24" s="1"/>
  <c r="S102" i="24" s="1"/>
  <c r="T102" i="24" s="1"/>
  <c r="U102" i="24" s="1"/>
  <c r="V102" i="24" s="1"/>
  <c r="W102" i="24" s="1"/>
  <c r="X102" i="24" s="1"/>
  <c r="Y102" i="24" s="1"/>
  <c r="Z102" i="24" s="1"/>
  <c r="AA102" i="24" s="1"/>
  <c r="AB102" i="24" s="1"/>
  <c r="AC102" i="24" s="1"/>
  <c r="AD102" i="24" s="1"/>
  <c r="AE102" i="24" s="1"/>
  <c r="AF102" i="24" s="1"/>
  <c r="AG102" i="24" s="1"/>
  <c r="AH102" i="24" s="1"/>
  <c r="AI102" i="24" s="1"/>
  <c r="A183" i="26"/>
  <c r="E145" i="26"/>
  <c r="F145" i="26" s="1"/>
  <c r="G145" i="26" s="1"/>
  <c r="H145" i="26" s="1"/>
  <c r="I145" i="26" s="1"/>
  <c r="J145" i="26" s="1"/>
  <c r="K145" i="26" s="1"/>
  <c r="L145" i="26" s="1"/>
  <c r="M145" i="26" s="1"/>
  <c r="N145" i="26" s="1"/>
  <c r="O145" i="26" s="1"/>
  <c r="P145" i="26" s="1"/>
  <c r="Q145" i="26" s="1"/>
  <c r="R145" i="26" s="1"/>
  <c r="S145" i="26" s="1"/>
  <c r="T145" i="26" s="1"/>
  <c r="U145" i="26" s="1"/>
  <c r="V145" i="26" s="1"/>
  <c r="W145" i="26" s="1"/>
  <c r="X145" i="26" s="1"/>
  <c r="Y145" i="26" s="1"/>
  <c r="Z145" i="26" s="1"/>
  <c r="AA145" i="26" s="1"/>
  <c r="AB145" i="26" s="1"/>
  <c r="AC145" i="26" s="1"/>
  <c r="AD145" i="26" s="1"/>
  <c r="AE145" i="26" s="1"/>
  <c r="AF145" i="26" s="1"/>
  <c r="AG145" i="26" s="1"/>
  <c r="AH145" i="26" s="1"/>
  <c r="AI145" i="26" s="1"/>
  <c r="A183" i="25"/>
  <c r="E145" i="25"/>
  <c r="F145" i="25" s="1"/>
  <c r="G145" i="25" s="1"/>
  <c r="H145" i="25" s="1"/>
  <c r="I145" i="25" s="1"/>
  <c r="J145" i="25" s="1"/>
  <c r="K145" i="25" s="1"/>
  <c r="L145" i="25" s="1"/>
  <c r="M145" i="25" s="1"/>
  <c r="N145" i="25" s="1"/>
  <c r="O145" i="25" s="1"/>
  <c r="P145" i="25" s="1"/>
  <c r="Q145" i="25" s="1"/>
  <c r="R145" i="25" s="1"/>
  <c r="S145" i="25" s="1"/>
  <c r="T145" i="25" s="1"/>
  <c r="U145" i="25" s="1"/>
  <c r="V145" i="25" s="1"/>
  <c r="W145" i="25" s="1"/>
  <c r="X145" i="25" s="1"/>
  <c r="Y145" i="25" s="1"/>
  <c r="Z145" i="25" s="1"/>
  <c r="AA145" i="25" s="1"/>
  <c r="AB145" i="25" s="1"/>
  <c r="AC145" i="25" s="1"/>
  <c r="AD145" i="25" s="1"/>
  <c r="AE145" i="25" s="1"/>
  <c r="AF145" i="25" s="1"/>
  <c r="AG145" i="25" s="1"/>
  <c r="AH145" i="25" s="1"/>
  <c r="AI145" i="25" s="1"/>
  <c r="AG59" i="34"/>
  <c r="E16" i="34"/>
  <c r="F16" i="34" s="1"/>
  <c r="G16" i="34" s="1"/>
  <c r="H16" i="34" s="1"/>
  <c r="I16" i="34" s="1"/>
  <c r="J16" i="34" s="1"/>
  <c r="K16" i="34" s="1"/>
  <c r="L16" i="34" s="1"/>
  <c r="M16" i="34" s="1"/>
  <c r="N16" i="34" s="1"/>
  <c r="O16" i="34" s="1"/>
  <c r="P16" i="34" s="1"/>
  <c r="Q16" i="34" s="1"/>
  <c r="R16" i="34" s="1"/>
  <c r="S16" i="34" s="1"/>
  <c r="T16" i="34" s="1"/>
  <c r="U16" i="34" s="1"/>
  <c r="V16" i="34" s="1"/>
  <c r="W16" i="34" s="1"/>
  <c r="X16" i="34" s="1"/>
  <c r="Y16" i="34" s="1"/>
  <c r="Z16" i="34" s="1"/>
  <c r="AA16" i="34" s="1"/>
  <c r="AB16" i="34" s="1"/>
  <c r="AC16" i="34" s="1"/>
  <c r="AD16" i="34" s="1"/>
  <c r="AE16" i="34" s="1"/>
  <c r="AF16" i="34" s="1"/>
  <c r="AG16" i="34" s="1"/>
  <c r="AH16" i="34" s="1"/>
  <c r="AI16" i="34" s="1"/>
  <c r="A54" i="34"/>
  <c r="E59" i="34" s="1"/>
  <c r="F59" i="34" s="1"/>
  <c r="G59" i="34" s="1"/>
  <c r="H59" i="34" s="1"/>
  <c r="I59" i="34" s="1"/>
  <c r="J59" i="34" s="1"/>
  <c r="K59" i="34" s="1"/>
  <c r="L59" i="34" s="1"/>
  <c r="M59" i="34" s="1"/>
  <c r="N59" i="34" s="1"/>
  <c r="O59" i="34" s="1"/>
  <c r="P59" i="34" s="1"/>
  <c r="Q59" i="34" s="1"/>
  <c r="R59" i="34" s="1"/>
  <c r="S59" i="34" s="1"/>
  <c r="T59" i="34" s="1"/>
  <c r="U59" i="34" s="1"/>
  <c r="V59" i="34" s="1"/>
  <c r="W59" i="34" s="1"/>
  <c r="X59" i="34" s="1"/>
  <c r="Y59" i="34" s="1"/>
  <c r="Z59" i="34" s="1"/>
  <c r="AA59" i="34" s="1"/>
  <c r="AB59" i="34" s="1"/>
  <c r="AC59" i="34" s="1"/>
  <c r="AD59" i="34" s="1"/>
  <c r="AE59" i="34" s="1"/>
  <c r="AF59" i="34" s="1"/>
  <c r="W6" i="17"/>
  <c r="F18" i="17"/>
  <c r="F19" i="17"/>
  <c r="F26" i="17"/>
  <c r="F27" i="17"/>
  <c r="B3" i="39"/>
  <c r="B3" i="45"/>
  <c r="B3" i="43"/>
  <c r="B37" i="3"/>
  <c r="B32" i="3"/>
  <c r="B27" i="3"/>
  <c r="B22" i="3"/>
  <c r="B17" i="3"/>
  <c r="B16" i="1"/>
  <c r="B18" i="1"/>
  <c r="P46" i="44"/>
  <c r="T53" i="45" s="1"/>
  <c r="V53" i="45" s="1"/>
  <c r="Q41" i="44"/>
  <c r="U48" i="45" s="1"/>
  <c r="P37" i="44"/>
  <c r="T42" i="45" s="1"/>
  <c r="V42" i="45" s="1"/>
  <c r="Q32" i="44"/>
  <c r="U37" i="45" s="1"/>
  <c r="P28" i="44"/>
  <c r="T31" i="45" s="1"/>
  <c r="Q23" i="44"/>
  <c r="U26" i="45" s="1"/>
  <c r="P19" i="44"/>
  <c r="T20" i="45" s="1"/>
  <c r="Q14" i="44"/>
  <c r="U15" i="45" s="1"/>
  <c r="P10" i="44"/>
  <c r="T9" i="45" s="1"/>
  <c r="Q5" i="44"/>
  <c r="U4" i="45" s="1"/>
  <c r="Q1" i="44"/>
  <c r="P46" i="42"/>
  <c r="T53" i="43" s="1"/>
  <c r="V53" i="43" s="1"/>
  <c r="Q41" i="42"/>
  <c r="U48" i="43" s="1"/>
  <c r="P37" i="42"/>
  <c r="T42" i="43" s="1"/>
  <c r="V42" i="43" s="1"/>
  <c r="Q32" i="42"/>
  <c r="U37" i="43" s="1"/>
  <c r="P28" i="42"/>
  <c r="T31" i="43" s="1"/>
  <c r="Q23" i="42"/>
  <c r="U26" i="43" s="1"/>
  <c r="P19" i="42"/>
  <c r="T20" i="43" s="1"/>
  <c r="Q14" i="42"/>
  <c r="U15" i="43" s="1"/>
  <c r="P10" i="42"/>
  <c r="T9" i="43" s="1"/>
  <c r="Q5" i="42"/>
  <c r="U4" i="43" s="1"/>
  <c r="Q1" i="42"/>
  <c r="P46" i="41"/>
  <c r="T53" i="39" s="1"/>
  <c r="V53" i="39" s="1"/>
  <c r="Q41" i="41"/>
  <c r="U48" i="39" s="1"/>
  <c r="P37" i="41"/>
  <c r="T42" i="39" s="1"/>
  <c r="V42" i="39" s="1"/>
  <c r="Q32" i="41"/>
  <c r="U37" i="39" s="1"/>
  <c r="P28" i="41"/>
  <c r="T31" i="39" s="1"/>
  <c r="Q23" i="41"/>
  <c r="U26" i="39" s="1"/>
  <c r="P19" i="41"/>
  <c r="T20" i="39" s="1"/>
  <c r="Q14" i="41"/>
  <c r="U15" i="39" s="1"/>
  <c r="P10" i="41"/>
  <c r="T9" i="39" s="1"/>
  <c r="Q5" i="41"/>
  <c r="U4" i="39" s="1"/>
  <c r="Q1" i="41"/>
  <c r="L12" i="14"/>
  <c r="J9" i="14"/>
  <c r="N11" i="14"/>
  <c r="N12" i="14"/>
  <c r="N9" i="14"/>
  <c r="C514" i="40"/>
  <c r="C513" i="40"/>
  <c r="C512" i="40"/>
  <c r="C511" i="40"/>
  <c r="C510" i="40"/>
  <c r="C509" i="40"/>
  <c r="C508" i="40"/>
  <c r="C507" i="40"/>
  <c r="C506" i="40"/>
  <c r="C505" i="40"/>
  <c r="C504" i="40"/>
  <c r="C503" i="40"/>
  <c r="A492" i="40"/>
  <c r="M12" i="14"/>
  <c r="M9" i="14"/>
  <c r="C470" i="40"/>
  <c r="C469" i="40"/>
  <c r="C468" i="40"/>
  <c r="C467" i="40"/>
  <c r="C466" i="40"/>
  <c r="C465" i="40"/>
  <c r="C464" i="40"/>
  <c r="C463" i="40"/>
  <c r="C462" i="40"/>
  <c r="C461" i="40"/>
  <c r="C460" i="40"/>
  <c r="C459" i="40"/>
  <c r="A448" i="40"/>
  <c r="L9" i="14"/>
  <c r="C426" i="40"/>
  <c r="C425" i="40"/>
  <c r="C424" i="40"/>
  <c r="C423" i="40"/>
  <c r="C422" i="40"/>
  <c r="C421" i="40"/>
  <c r="C420" i="40"/>
  <c r="C419" i="40"/>
  <c r="C418" i="40"/>
  <c r="C417" i="40"/>
  <c r="C416" i="40"/>
  <c r="C415" i="40"/>
  <c r="A404" i="40"/>
  <c r="K12" i="14"/>
  <c r="K9" i="14"/>
  <c r="C382" i="40"/>
  <c r="C381" i="40"/>
  <c r="C380" i="40"/>
  <c r="C379" i="40"/>
  <c r="C378" i="40"/>
  <c r="C377" i="40"/>
  <c r="C376" i="40"/>
  <c r="C375" i="40"/>
  <c r="C374" i="40"/>
  <c r="C373" i="40"/>
  <c r="C372" i="40"/>
  <c r="C371" i="40"/>
  <c r="A360" i="40"/>
  <c r="J11" i="14"/>
  <c r="J12" i="14"/>
  <c r="C338" i="40"/>
  <c r="C337" i="40"/>
  <c r="C336" i="40"/>
  <c r="C335" i="40"/>
  <c r="C334" i="40"/>
  <c r="C333" i="40"/>
  <c r="C332" i="40"/>
  <c r="C331" i="40"/>
  <c r="C330" i="40"/>
  <c r="C329" i="40"/>
  <c r="C328" i="40"/>
  <c r="C327" i="40"/>
  <c r="A316" i="40"/>
  <c r="I12" i="14"/>
  <c r="I9" i="14"/>
  <c r="C294" i="40"/>
  <c r="C293" i="40"/>
  <c r="C292" i="40"/>
  <c r="C291" i="40"/>
  <c r="C290" i="40"/>
  <c r="C289" i="40"/>
  <c r="C288" i="40"/>
  <c r="C287" i="40"/>
  <c r="C286" i="40"/>
  <c r="C285" i="40"/>
  <c r="C284" i="40"/>
  <c r="C283" i="40"/>
  <c r="A272" i="40"/>
  <c r="H12" i="14"/>
  <c r="H9" i="14"/>
  <c r="C250" i="40"/>
  <c r="C249" i="40"/>
  <c r="C248" i="40"/>
  <c r="C247" i="40"/>
  <c r="C246" i="40"/>
  <c r="C245" i="40"/>
  <c r="C244" i="40"/>
  <c r="C243" i="40"/>
  <c r="C242" i="40"/>
  <c r="C241" i="40"/>
  <c r="C240" i="40"/>
  <c r="C239" i="40"/>
  <c r="A228" i="40"/>
  <c r="G12" i="14"/>
  <c r="G9" i="14"/>
  <c r="C206" i="40"/>
  <c r="C205" i="40"/>
  <c r="C204" i="40"/>
  <c r="C203" i="40"/>
  <c r="C202" i="40"/>
  <c r="C201" i="40"/>
  <c r="C200" i="40"/>
  <c r="C199" i="40"/>
  <c r="C198" i="40"/>
  <c r="C197" i="40"/>
  <c r="C196" i="40"/>
  <c r="C195" i="40"/>
  <c r="A184" i="40"/>
  <c r="F11" i="14"/>
  <c r="F12" i="14"/>
  <c r="F9" i="14"/>
  <c r="C162" i="40"/>
  <c r="C161" i="40"/>
  <c r="C160" i="40"/>
  <c r="C159" i="40"/>
  <c r="C158" i="40"/>
  <c r="C157" i="40"/>
  <c r="C156" i="40"/>
  <c r="C155" i="40"/>
  <c r="C154" i="40"/>
  <c r="C152" i="40"/>
  <c r="C151" i="40"/>
  <c r="A140" i="40"/>
  <c r="E12" i="14"/>
  <c r="E9" i="14"/>
  <c r="C118" i="40"/>
  <c r="C117" i="40"/>
  <c r="C116" i="40"/>
  <c r="C115" i="40"/>
  <c r="C114" i="40"/>
  <c r="C113" i="40"/>
  <c r="C112" i="40"/>
  <c r="C111" i="40"/>
  <c r="C110" i="40"/>
  <c r="C109" i="40"/>
  <c r="C108" i="40"/>
  <c r="C107" i="40"/>
  <c r="A96" i="40"/>
  <c r="D11" i="14"/>
  <c r="D12" i="14"/>
  <c r="D9" i="14"/>
  <c r="C74" i="40"/>
  <c r="C73" i="40"/>
  <c r="C72" i="40"/>
  <c r="C71" i="40"/>
  <c r="C70" i="40"/>
  <c r="C69" i="40"/>
  <c r="C68" i="40"/>
  <c r="C67" i="40"/>
  <c r="C66" i="40"/>
  <c r="C65" i="40"/>
  <c r="C64" i="40"/>
  <c r="C63" i="40"/>
  <c r="A52" i="40"/>
  <c r="C12" i="14"/>
  <c r="C9" i="14"/>
  <c r="C30" i="40"/>
  <c r="C29" i="40"/>
  <c r="C28" i="40"/>
  <c r="C27" i="40"/>
  <c r="C26" i="40"/>
  <c r="C25" i="40"/>
  <c r="C24" i="40"/>
  <c r="C23" i="40"/>
  <c r="C22" i="40"/>
  <c r="C21" i="40"/>
  <c r="C7" i="14"/>
  <c r="C20" i="40"/>
  <c r="C19" i="40"/>
  <c r="A8" i="40"/>
  <c r="E145" i="19" l="1"/>
  <c r="F145" i="19" s="1"/>
  <c r="G145" i="19" s="1"/>
  <c r="H145" i="19" s="1"/>
  <c r="I145" i="19" s="1"/>
  <c r="J145" i="19" s="1"/>
  <c r="K145" i="19" s="1"/>
  <c r="L145" i="19" s="1"/>
  <c r="M145" i="19" s="1"/>
  <c r="N145" i="19" s="1"/>
  <c r="O145" i="19" s="1"/>
  <c r="P145" i="19" s="1"/>
  <c r="Q145" i="19" s="1"/>
  <c r="R145" i="19" s="1"/>
  <c r="S145" i="19" s="1"/>
  <c r="T145" i="19" s="1"/>
  <c r="U145" i="19" s="1"/>
  <c r="V145" i="19" s="1"/>
  <c r="W145" i="19" s="1"/>
  <c r="X145" i="19" s="1"/>
  <c r="Y145" i="19" s="1"/>
  <c r="Z145" i="19" s="1"/>
  <c r="AA145" i="19" s="1"/>
  <c r="AB145" i="19" s="1"/>
  <c r="AC145" i="19" s="1"/>
  <c r="AD145" i="19" s="1"/>
  <c r="AE145" i="19" s="1"/>
  <c r="AF145" i="19" s="1"/>
  <c r="AG145" i="19" s="1"/>
  <c r="AH145" i="19" s="1"/>
  <c r="AI145" i="19" s="1"/>
  <c r="E16" i="33"/>
  <c r="F16" i="33" s="1"/>
  <c r="G16" i="33" s="1"/>
  <c r="H16" i="33" s="1"/>
  <c r="I16" i="33" s="1"/>
  <c r="J16" i="33" s="1"/>
  <c r="K16" i="33" s="1"/>
  <c r="L16" i="33" s="1"/>
  <c r="M16" i="33" s="1"/>
  <c r="N16" i="33" s="1"/>
  <c r="O16" i="33" s="1"/>
  <c r="P16" i="33" s="1"/>
  <c r="Q16" i="33" s="1"/>
  <c r="R16" i="33" s="1"/>
  <c r="S16" i="33" s="1"/>
  <c r="T16" i="33" s="1"/>
  <c r="U16" i="33" s="1"/>
  <c r="V16" i="33" s="1"/>
  <c r="W16" i="33" s="1"/>
  <c r="X16" i="33" s="1"/>
  <c r="Y16" i="33" s="1"/>
  <c r="Z16" i="33" s="1"/>
  <c r="AA16" i="33" s="1"/>
  <c r="AB16" i="33" s="1"/>
  <c r="AC16" i="33" s="1"/>
  <c r="AD16" i="33" s="1"/>
  <c r="AE16" i="33" s="1"/>
  <c r="AF16" i="33" s="1"/>
  <c r="AG16" i="33" s="1"/>
  <c r="AH16" i="33" s="1"/>
  <c r="AI16" i="33" s="1"/>
  <c r="E16" i="36"/>
  <c r="F16" i="36" s="1"/>
  <c r="G16" i="36" s="1"/>
  <c r="H16" i="36" s="1"/>
  <c r="I16" i="36" s="1"/>
  <c r="J16" i="36" s="1"/>
  <c r="K16" i="36" s="1"/>
  <c r="L16" i="36" s="1"/>
  <c r="M16" i="36" s="1"/>
  <c r="N16" i="36" s="1"/>
  <c r="O16" i="36" s="1"/>
  <c r="P16" i="36" s="1"/>
  <c r="Q16" i="36" s="1"/>
  <c r="R16" i="36" s="1"/>
  <c r="S16" i="36" s="1"/>
  <c r="T16" i="36" s="1"/>
  <c r="U16" i="36" s="1"/>
  <c r="V16" i="36" s="1"/>
  <c r="W16" i="36" s="1"/>
  <c r="X16" i="36" s="1"/>
  <c r="Y16" i="36" s="1"/>
  <c r="Z16" i="36" s="1"/>
  <c r="AA16" i="36" s="1"/>
  <c r="AB16" i="36" s="1"/>
  <c r="AC16" i="36" s="1"/>
  <c r="AD16" i="36" s="1"/>
  <c r="AE16" i="36" s="1"/>
  <c r="AF16" i="36" s="1"/>
  <c r="AG16" i="36" s="1"/>
  <c r="AH16" i="36" s="1"/>
  <c r="AI16" i="36" s="1"/>
  <c r="A54" i="33"/>
  <c r="E59" i="33" s="1"/>
  <c r="F59" i="33" s="1"/>
  <c r="G59" i="33" s="1"/>
  <c r="H59" i="33" s="1"/>
  <c r="I59" i="33" s="1"/>
  <c r="J59" i="33" s="1"/>
  <c r="K59" i="33" s="1"/>
  <c r="L59" i="33" s="1"/>
  <c r="M59" i="33" s="1"/>
  <c r="N59" i="33" s="1"/>
  <c r="O59" i="33" s="1"/>
  <c r="P59" i="33" s="1"/>
  <c r="Q59" i="33" s="1"/>
  <c r="R59" i="33" s="1"/>
  <c r="S59" i="33" s="1"/>
  <c r="T59" i="33" s="1"/>
  <c r="U59" i="33" s="1"/>
  <c r="V59" i="33" s="1"/>
  <c r="W59" i="33" s="1"/>
  <c r="X59" i="33" s="1"/>
  <c r="Y59" i="33" s="1"/>
  <c r="Z59" i="33" s="1"/>
  <c r="AA59" i="33" s="1"/>
  <c r="AB59" i="33" s="1"/>
  <c r="AC59" i="33" s="1"/>
  <c r="AD59" i="33" s="1"/>
  <c r="AE59" i="33" s="1"/>
  <c r="AF59" i="33" s="1"/>
  <c r="AG59" i="36"/>
  <c r="A54" i="32"/>
  <c r="E59" i="32" s="1"/>
  <c r="F59" i="32" s="1"/>
  <c r="G59" i="32" s="1"/>
  <c r="H59" i="32" s="1"/>
  <c r="I59" i="32" s="1"/>
  <c r="J59" i="32" s="1"/>
  <c r="K59" i="32" s="1"/>
  <c r="L59" i="32" s="1"/>
  <c r="M59" i="32" s="1"/>
  <c r="N59" i="32" s="1"/>
  <c r="O59" i="32" s="1"/>
  <c r="P59" i="32" s="1"/>
  <c r="Q59" i="32" s="1"/>
  <c r="R59" i="32" s="1"/>
  <c r="S59" i="32" s="1"/>
  <c r="T59" i="32" s="1"/>
  <c r="U59" i="32" s="1"/>
  <c r="V59" i="32" s="1"/>
  <c r="W59" i="32" s="1"/>
  <c r="X59" i="32" s="1"/>
  <c r="Y59" i="32" s="1"/>
  <c r="Z59" i="32" s="1"/>
  <c r="AA59" i="32" s="1"/>
  <c r="AB59" i="32" s="1"/>
  <c r="AC59" i="32" s="1"/>
  <c r="AD59" i="32" s="1"/>
  <c r="AE59" i="32" s="1"/>
  <c r="AF59" i="32" s="1"/>
  <c r="AG59" i="32"/>
  <c r="E102" i="21"/>
  <c r="F102" i="21" s="1"/>
  <c r="G102" i="21" s="1"/>
  <c r="H102" i="21" s="1"/>
  <c r="I102" i="21" s="1"/>
  <c r="J102" i="21" s="1"/>
  <c r="K102" i="21" s="1"/>
  <c r="L102" i="21" s="1"/>
  <c r="M102" i="21" s="1"/>
  <c r="N102" i="21" s="1"/>
  <c r="O102" i="21" s="1"/>
  <c r="P102" i="21" s="1"/>
  <c r="Q102" i="21" s="1"/>
  <c r="R102" i="21" s="1"/>
  <c r="S102" i="21" s="1"/>
  <c r="T102" i="21" s="1"/>
  <c r="U102" i="21" s="1"/>
  <c r="V102" i="21" s="1"/>
  <c r="W102" i="21" s="1"/>
  <c r="X102" i="21" s="1"/>
  <c r="Y102" i="21" s="1"/>
  <c r="Z102" i="21" s="1"/>
  <c r="AA102" i="21" s="1"/>
  <c r="AB102" i="21" s="1"/>
  <c r="AC102" i="21" s="1"/>
  <c r="AD102" i="21" s="1"/>
  <c r="AE102" i="21" s="1"/>
  <c r="AF102" i="21" s="1"/>
  <c r="AG102" i="21" s="1"/>
  <c r="AH102" i="21" s="1"/>
  <c r="AI102" i="21" s="1"/>
  <c r="F15" i="17"/>
  <c r="A54" i="35"/>
  <c r="E59" i="35" s="1"/>
  <c r="F59" i="35" s="1"/>
  <c r="G59" i="35" s="1"/>
  <c r="H59" i="35" s="1"/>
  <c r="I59" i="35" s="1"/>
  <c r="J59" i="35" s="1"/>
  <c r="K59" i="35" s="1"/>
  <c r="L59" i="35" s="1"/>
  <c r="M59" i="35" s="1"/>
  <c r="N59" i="35" s="1"/>
  <c r="O59" i="35" s="1"/>
  <c r="P59" i="35" s="1"/>
  <c r="Q59" i="35" s="1"/>
  <c r="R59" i="35" s="1"/>
  <c r="S59" i="35" s="1"/>
  <c r="T59" i="35" s="1"/>
  <c r="U59" i="35" s="1"/>
  <c r="V59" i="35" s="1"/>
  <c r="W59" i="35" s="1"/>
  <c r="X59" i="35" s="1"/>
  <c r="Y59" i="35" s="1"/>
  <c r="Z59" i="35" s="1"/>
  <c r="AA59" i="35" s="1"/>
  <c r="AB59" i="35" s="1"/>
  <c r="AC59" i="35" s="1"/>
  <c r="AD59" i="35" s="1"/>
  <c r="AE59" i="35" s="1"/>
  <c r="AF59" i="35" s="1"/>
  <c r="E102" i="22"/>
  <c r="F102" i="22" s="1"/>
  <c r="G102" i="22" s="1"/>
  <c r="H102" i="22" s="1"/>
  <c r="I102" i="22" s="1"/>
  <c r="J102" i="22" s="1"/>
  <c r="K102" i="22" s="1"/>
  <c r="L102" i="22" s="1"/>
  <c r="M102" i="22" s="1"/>
  <c r="N102" i="22" s="1"/>
  <c r="O102" i="22" s="1"/>
  <c r="P102" i="22" s="1"/>
  <c r="Q102" i="22" s="1"/>
  <c r="R102" i="22" s="1"/>
  <c r="S102" i="22" s="1"/>
  <c r="T102" i="22" s="1"/>
  <c r="U102" i="22" s="1"/>
  <c r="V102" i="22" s="1"/>
  <c r="W102" i="22" s="1"/>
  <c r="X102" i="22" s="1"/>
  <c r="Y102" i="22" s="1"/>
  <c r="Z102" i="22" s="1"/>
  <c r="AA102" i="22" s="1"/>
  <c r="AB102" i="22" s="1"/>
  <c r="AC102" i="22" s="1"/>
  <c r="AD102" i="22" s="1"/>
  <c r="AE102" i="22" s="1"/>
  <c r="AF102" i="22" s="1"/>
  <c r="AG102" i="22" s="1"/>
  <c r="AH102" i="22" s="1"/>
  <c r="AI102" i="22" s="1"/>
  <c r="E16" i="35"/>
  <c r="F16" i="35" s="1"/>
  <c r="G16" i="35" s="1"/>
  <c r="H16" i="35" s="1"/>
  <c r="I16" i="35" s="1"/>
  <c r="J16" i="35" s="1"/>
  <c r="K16" i="35" s="1"/>
  <c r="L16" i="35" s="1"/>
  <c r="M16" i="35" s="1"/>
  <c r="N16" i="35" s="1"/>
  <c r="O16" i="35" s="1"/>
  <c r="P16" i="35" s="1"/>
  <c r="Q16" i="35" s="1"/>
  <c r="R16" i="35" s="1"/>
  <c r="S16" i="35" s="1"/>
  <c r="T16" i="35" s="1"/>
  <c r="U16" i="35" s="1"/>
  <c r="V16" i="35" s="1"/>
  <c r="W16" i="35" s="1"/>
  <c r="X16" i="35" s="1"/>
  <c r="Y16" i="35" s="1"/>
  <c r="Z16" i="35" s="1"/>
  <c r="AA16" i="35" s="1"/>
  <c r="AB16" i="35" s="1"/>
  <c r="AC16" i="35" s="1"/>
  <c r="AD16" i="35" s="1"/>
  <c r="AE16" i="35" s="1"/>
  <c r="AF16" i="35" s="1"/>
  <c r="AG16" i="35" s="1"/>
  <c r="AH16" i="35" s="1"/>
  <c r="AI16" i="35" s="1"/>
  <c r="E102" i="29"/>
  <c r="F102" i="29" s="1"/>
  <c r="G102" i="29" s="1"/>
  <c r="H102" i="29" s="1"/>
  <c r="I102" i="29" s="1"/>
  <c r="J102" i="29" s="1"/>
  <c r="K102" i="29" s="1"/>
  <c r="L102" i="29" s="1"/>
  <c r="M102" i="29" s="1"/>
  <c r="N102" i="29" s="1"/>
  <c r="O102" i="29" s="1"/>
  <c r="P102" i="29" s="1"/>
  <c r="Q102" i="29" s="1"/>
  <c r="R102" i="29" s="1"/>
  <c r="S102" i="29" s="1"/>
  <c r="T102" i="29" s="1"/>
  <c r="U102" i="29" s="1"/>
  <c r="V102" i="29" s="1"/>
  <c r="W102" i="29" s="1"/>
  <c r="X102" i="29" s="1"/>
  <c r="Y102" i="29" s="1"/>
  <c r="Z102" i="29" s="1"/>
  <c r="AA102" i="29" s="1"/>
  <c r="AB102" i="29" s="1"/>
  <c r="AC102" i="29" s="1"/>
  <c r="AD102" i="29" s="1"/>
  <c r="AE102" i="29" s="1"/>
  <c r="AF102" i="29" s="1"/>
  <c r="AG102" i="29" s="1"/>
  <c r="AH102" i="29" s="1"/>
  <c r="AI102" i="29" s="1"/>
  <c r="A97" i="36"/>
  <c r="A140" i="36" s="1"/>
  <c r="E102" i="27"/>
  <c r="F102" i="27" s="1"/>
  <c r="G102" i="27" s="1"/>
  <c r="H102" i="27" s="1"/>
  <c r="I102" i="27" s="1"/>
  <c r="J102" i="27" s="1"/>
  <c r="K102" i="27" s="1"/>
  <c r="L102" i="27" s="1"/>
  <c r="M102" i="27" s="1"/>
  <c r="N102" i="27" s="1"/>
  <c r="O102" i="27" s="1"/>
  <c r="P102" i="27" s="1"/>
  <c r="Q102" i="27" s="1"/>
  <c r="R102" i="27" s="1"/>
  <c r="S102" i="27" s="1"/>
  <c r="T102" i="27" s="1"/>
  <c r="U102" i="27" s="1"/>
  <c r="V102" i="27" s="1"/>
  <c r="W102" i="27" s="1"/>
  <c r="X102" i="27" s="1"/>
  <c r="Y102" i="27" s="1"/>
  <c r="Z102" i="27" s="1"/>
  <c r="AA102" i="27" s="1"/>
  <c r="AB102" i="27" s="1"/>
  <c r="AC102" i="27" s="1"/>
  <c r="AD102" i="27" s="1"/>
  <c r="AE102" i="27" s="1"/>
  <c r="AF102" i="27" s="1"/>
  <c r="AG102" i="27" s="1"/>
  <c r="AH102" i="27" s="1"/>
  <c r="AI102" i="27" s="1"/>
  <c r="E102" i="28"/>
  <c r="F102" i="28" s="1"/>
  <c r="G102" i="28" s="1"/>
  <c r="H102" i="28" s="1"/>
  <c r="I102" i="28" s="1"/>
  <c r="J102" i="28" s="1"/>
  <c r="K102" i="28" s="1"/>
  <c r="L102" i="28" s="1"/>
  <c r="M102" i="28" s="1"/>
  <c r="N102" i="28" s="1"/>
  <c r="O102" i="28" s="1"/>
  <c r="P102" i="28" s="1"/>
  <c r="Q102" i="28" s="1"/>
  <c r="R102" i="28" s="1"/>
  <c r="S102" i="28" s="1"/>
  <c r="T102" i="28" s="1"/>
  <c r="U102" i="28" s="1"/>
  <c r="V102" i="28" s="1"/>
  <c r="W102" i="28" s="1"/>
  <c r="X102" i="28" s="1"/>
  <c r="Y102" i="28" s="1"/>
  <c r="Z102" i="28" s="1"/>
  <c r="AA102" i="28" s="1"/>
  <c r="AB102" i="28" s="1"/>
  <c r="AC102" i="28" s="1"/>
  <c r="AD102" i="28" s="1"/>
  <c r="AE102" i="28" s="1"/>
  <c r="AF102" i="28" s="1"/>
  <c r="AG102" i="28" s="1"/>
  <c r="AH102" i="28" s="1"/>
  <c r="AI102" i="28" s="1"/>
  <c r="A97" i="34"/>
  <c r="E102" i="34" s="1"/>
  <c r="F102" i="34" s="1"/>
  <c r="G102" i="34" s="1"/>
  <c r="H102" i="34" s="1"/>
  <c r="I102" i="34" s="1"/>
  <c r="J102" i="34" s="1"/>
  <c r="K102" i="34" s="1"/>
  <c r="L102" i="34" s="1"/>
  <c r="M102" i="34" s="1"/>
  <c r="N102" i="34" s="1"/>
  <c r="O102" i="34" s="1"/>
  <c r="P102" i="34" s="1"/>
  <c r="Q102" i="34" s="1"/>
  <c r="R102" i="34" s="1"/>
  <c r="S102" i="34" s="1"/>
  <c r="T102" i="34" s="1"/>
  <c r="U102" i="34" s="1"/>
  <c r="V102" i="34" s="1"/>
  <c r="W102" i="34" s="1"/>
  <c r="X102" i="34" s="1"/>
  <c r="Y102" i="34" s="1"/>
  <c r="Z102" i="34" s="1"/>
  <c r="AA102" i="34" s="1"/>
  <c r="AB102" i="34" s="1"/>
  <c r="AC102" i="34" s="1"/>
  <c r="AD102" i="34" s="1"/>
  <c r="AE102" i="34" s="1"/>
  <c r="AF102" i="34" s="1"/>
  <c r="AG102" i="34" s="1"/>
  <c r="AH102" i="34" s="1"/>
  <c r="AI102" i="34" s="1"/>
  <c r="A97" i="33"/>
  <c r="E102" i="33" s="1"/>
  <c r="F102" i="33" s="1"/>
  <c r="G102" i="33" s="1"/>
  <c r="H102" i="33" s="1"/>
  <c r="I102" i="33" s="1"/>
  <c r="J102" i="33" s="1"/>
  <c r="K102" i="33" s="1"/>
  <c r="L102" i="33" s="1"/>
  <c r="M102" i="33" s="1"/>
  <c r="N102" i="33" s="1"/>
  <c r="O102" i="33" s="1"/>
  <c r="P102" i="33" s="1"/>
  <c r="Q102" i="33" s="1"/>
  <c r="R102" i="33" s="1"/>
  <c r="S102" i="33" s="1"/>
  <c r="T102" i="33" s="1"/>
  <c r="U102" i="33" s="1"/>
  <c r="V102" i="33" s="1"/>
  <c r="W102" i="33" s="1"/>
  <c r="X102" i="33" s="1"/>
  <c r="Y102" i="33" s="1"/>
  <c r="Z102" i="33" s="1"/>
  <c r="AA102" i="33" s="1"/>
  <c r="AB102" i="33" s="1"/>
  <c r="AC102" i="33" s="1"/>
  <c r="AD102" i="33" s="1"/>
  <c r="AE102" i="33" s="1"/>
  <c r="AF102" i="33" s="1"/>
  <c r="AG102" i="33" s="1"/>
  <c r="AH102" i="33" s="1"/>
  <c r="AI102" i="33" s="1"/>
  <c r="A97" i="32"/>
  <c r="A140" i="32" s="1"/>
  <c r="E188" i="25"/>
  <c r="F188" i="25" s="1"/>
  <c r="G188" i="25" s="1"/>
  <c r="H188" i="25" s="1"/>
  <c r="I188" i="25" s="1"/>
  <c r="J188" i="25" s="1"/>
  <c r="K188" i="25" s="1"/>
  <c r="L188" i="25" s="1"/>
  <c r="M188" i="25" s="1"/>
  <c r="N188" i="25" s="1"/>
  <c r="O188" i="25" s="1"/>
  <c r="P188" i="25" s="1"/>
  <c r="Q188" i="25" s="1"/>
  <c r="R188" i="25" s="1"/>
  <c r="S188" i="25" s="1"/>
  <c r="T188" i="25" s="1"/>
  <c r="U188" i="25" s="1"/>
  <c r="V188" i="25" s="1"/>
  <c r="W188" i="25" s="1"/>
  <c r="X188" i="25" s="1"/>
  <c r="Y188" i="25" s="1"/>
  <c r="Z188" i="25" s="1"/>
  <c r="AA188" i="25" s="1"/>
  <c r="AB188" i="25" s="1"/>
  <c r="AC188" i="25" s="1"/>
  <c r="AD188" i="25" s="1"/>
  <c r="AE188" i="25" s="1"/>
  <c r="AF188" i="25" s="1"/>
  <c r="AG188" i="25" s="1"/>
  <c r="AH188" i="25" s="1"/>
  <c r="AI188" i="25" s="1"/>
  <c r="A226" i="25"/>
  <c r="A183" i="29"/>
  <c r="E145" i="29"/>
  <c r="F145" i="29" s="1"/>
  <c r="G145" i="29" s="1"/>
  <c r="H145" i="29" s="1"/>
  <c r="I145" i="29" s="1"/>
  <c r="J145" i="29" s="1"/>
  <c r="K145" i="29" s="1"/>
  <c r="L145" i="29" s="1"/>
  <c r="M145" i="29" s="1"/>
  <c r="N145" i="29" s="1"/>
  <c r="O145" i="29" s="1"/>
  <c r="P145" i="29" s="1"/>
  <c r="Q145" i="29" s="1"/>
  <c r="R145" i="29" s="1"/>
  <c r="S145" i="29" s="1"/>
  <c r="T145" i="29" s="1"/>
  <c r="U145" i="29" s="1"/>
  <c r="V145" i="29" s="1"/>
  <c r="W145" i="29" s="1"/>
  <c r="X145" i="29" s="1"/>
  <c r="Y145" i="29" s="1"/>
  <c r="Z145" i="29" s="1"/>
  <c r="AA145" i="29" s="1"/>
  <c r="AB145" i="29" s="1"/>
  <c r="AC145" i="29" s="1"/>
  <c r="AD145" i="29" s="1"/>
  <c r="AE145" i="29" s="1"/>
  <c r="AF145" i="29" s="1"/>
  <c r="AG145" i="29" s="1"/>
  <c r="AH145" i="29" s="1"/>
  <c r="AI145" i="29" s="1"/>
  <c r="E145" i="21"/>
  <c r="F145" i="21" s="1"/>
  <c r="G145" i="21" s="1"/>
  <c r="H145" i="21" s="1"/>
  <c r="I145" i="21" s="1"/>
  <c r="J145" i="21" s="1"/>
  <c r="K145" i="21" s="1"/>
  <c r="L145" i="21" s="1"/>
  <c r="M145" i="21" s="1"/>
  <c r="N145" i="21" s="1"/>
  <c r="O145" i="21" s="1"/>
  <c r="P145" i="21" s="1"/>
  <c r="Q145" i="21" s="1"/>
  <c r="R145" i="21" s="1"/>
  <c r="S145" i="21" s="1"/>
  <c r="T145" i="21" s="1"/>
  <c r="U145" i="21" s="1"/>
  <c r="V145" i="21" s="1"/>
  <c r="W145" i="21" s="1"/>
  <c r="X145" i="21" s="1"/>
  <c r="Y145" i="21" s="1"/>
  <c r="Z145" i="21" s="1"/>
  <c r="AA145" i="21" s="1"/>
  <c r="AB145" i="21" s="1"/>
  <c r="AC145" i="21" s="1"/>
  <c r="AD145" i="21" s="1"/>
  <c r="AE145" i="21" s="1"/>
  <c r="AF145" i="21" s="1"/>
  <c r="AG145" i="21" s="1"/>
  <c r="AH145" i="21" s="1"/>
  <c r="AI145" i="21" s="1"/>
  <c r="A183" i="21"/>
  <c r="E145" i="24"/>
  <c r="F145" i="24" s="1"/>
  <c r="G145" i="24" s="1"/>
  <c r="H145" i="24" s="1"/>
  <c r="I145" i="24" s="1"/>
  <c r="J145" i="24" s="1"/>
  <c r="K145" i="24" s="1"/>
  <c r="L145" i="24" s="1"/>
  <c r="M145" i="24" s="1"/>
  <c r="N145" i="24" s="1"/>
  <c r="O145" i="24" s="1"/>
  <c r="P145" i="24" s="1"/>
  <c r="Q145" i="24" s="1"/>
  <c r="R145" i="24" s="1"/>
  <c r="S145" i="24" s="1"/>
  <c r="T145" i="24" s="1"/>
  <c r="U145" i="24" s="1"/>
  <c r="V145" i="24" s="1"/>
  <c r="W145" i="24" s="1"/>
  <c r="X145" i="24" s="1"/>
  <c r="Y145" i="24" s="1"/>
  <c r="Z145" i="24" s="1"/>
  <c r="AA145" i="24" s="1"/>
  <c r="AB145" i="24" s="1"/>
  <c r="AC145" i="24" s="1"/>
  <c r="AD145" i="24" s="1"/>
  <c r="AE145" i="24" s="1"/>
  <c r="AF145" i="24" s="1"/>
  <c r="AG145" i="24" s="1"/>
  <c r="AH145" i="24" s="1"/>
  <c r="AI145" i="24" s="1"/>
  <c r="A183" i="24"/>
  <c r="E188" i="19"/>
  <c r="F188" i="19" s="1"/>
  <c r="G188" i="19" s="1"/>
  <c r="H188" i="19" s="1"/>
  <c r="I188" i="19" s="1"/>
  <c r="J188" i="19" s="1"/>
  <c r="K188" i="19" s="1"/>
  <c r="L188" i="19" s="1"/>
  <c r="M188" i="19" s="1"/>
  <c r="N188" i="19" s="1"/>
  <c r="O188" i="19" s="1"/>
  <c r="P188" i="19" s="1"/>
  <c r="Q188" i="19" s="1"/>
  <c r="R188" i="19" s="1"/>
  <c r="S188" i="19" s="1"/>
  <c r="T188" i="19" s="1"/>
  <c r="U188" i="19" s="1"/>
  <c r="V188" i="19" s="1"/>
  <c r="W188" i="19" s="1"/>
  <c r="X188" i="19" s="1"/>
  <c r="Y188" i="19" s="1"/>
  <c r="Z188" i="19" s="1"/>
  <c r="AA188" i="19" s="1"/>
  <c r="AB188" i="19" s="1"/>
  <c r="AC188" i="19" s="1"/>
  <c r="AD188" i="19" s="1"/>
  <c r="AE188" i="19" s="1"/>
  <c r="AF188" i="19" s="1"/>
  <c r="AG188" i="19" s="1"/>
  <c r="AH188" i="19" s="1"/>
  <c r="AI188" i="19" s="1"/>
  <c r="A226" i="19"/>
  <c r="E145" i="28"/>
  <c r="F145" i="28" s="1"/>
  <c r="G145" i="28" s="1"/>
  <c r="H145" i="28" s="1"/>
  <c r="I145" i="28" s="1"/>
  <c r="J145" i="28" s="1"/>
  <c r="K145" i="28" s="1"/>
  <c r="L145" i="28" s="1"/>
  <c r="M145" i="28" s="1"/>
  <c r="N145" i="28" s="1"/>
  <c r="O145" i="28" s="1"/>
  <c r="P145" i="28" s="1"/>
  <c r="Q145" i="28" s="1"/>
  <c r="R145" i="28" s="1"/>
  <c r="S145" i="28" s="1"/>
  <c r="T145" i="28" s="1"/>
  <c r="U145" i="28" s="1"/>
  <c r="V145" i="28" s="1"/>
  <c r="W145" i="28" s="1"/>
  <c r="X145" i="28" s="1"/>
  <c r="Y145" i="28" s="1"/>
  <c r="Z145" i="28" s="1"/>
  <c r="AA145" i="28" s="1"/>
  <c r="AB145" i="28" s="1"/>
  <c r="AC145" i="28" s="1"/>
  <c r="AD145" i="28" s="1"/>
  <c r="AE145" i="28" s="1"/>
  <c r="AF145" i="28" s="1"/>
  <c r="AG145" i="28" s="1"/>
  <c r="AH145" i="28" s="1"/>
  <c r="AI145" i="28" s="1"/>
  <c r="A183" i="28"/>
  <c r="E145" i="27"/>
  <c r="F145" i="27" s="1"/>
  <c r="G145" i="27" s="1"/>
  <c r="H145" i="27" s="1"/>
  <c r="I145" i="27" s="1"/>
  <c r="J145" i="27" s="1"/>
  <c r="K145" i="27" s="1"/>
  <c r="L145" i="27" s="1"/>
  <c r="M145" i="27" s="1"/>
  <c r="N145" i="27" s="1"/>
  <c r="O145" i="27" s="1"/>
  <c r="P145" i="27" s="1"/>
  <c r="Q145" i="27" s="1"/>
  <c r="R145" i="27" s="1"/>
  <c r="S145" i="27" s="1"/>
  <c r="T145" i="27" s="1"/>
  <c r="U145" i="27" s="1"/>
  <c r="V145" i="27" s="1"/>
  <c r="W145" i="27" s="1"/>
  <c r="X145" i="27" s="1"/>
  <c r="Y145" i="27" s="1"/>
  <c r="Z145" i="27" s="1"/>
  <c r="AA145" i="27" s="1"/>
  <c r="AB145" i="27" s="1"/>
  <c r="AC145" i="27" s="1"/>
  <c r="AD145" i="27" s="1"/>
  <c r="AE145" i="27" s="1"/>
  <c r="AF145" i="27" s="1"/>
  <c r="AG145" i="27" s="1"/>
  <c r="AH145" i="27" s="1"/>
  <c r="AI145" i="27" s="1"/>
  <c r="A183" i="27"/>
  <c r="A183" i="22"/>
  <c r="E145" i="22"/>
  <c r="F145" i="22" s="1"/>
  <c r="G145" i="22" s="1"/>
  <c r="H145" i="22" s="1"/>
  <c r="I145" i="22" s="1"/>
  <c r="J145" i="22" s="1"/>
  <c r="K145" i="22" s="1"/>
  <c r="L145" i="22" s="1"/>
  <c r="M145" i="22" s="1"/>
  <c r="N145" i="22" s="1"/>
  <c r="O145" i="22" s="1"/>
  <c r="P145" i="22" s="1"/>
  <c r="Q145" i="22" s="1"/>
  <c r="R145" i="22" s="1"/>
  <c r="S145" i="22" s="1"/>
  <c r="T145" i="22" s="1"/>
  <c r="U145" i="22" s="1"/>
  <c r="V145" i="22" s="1"/>
  <c r="W145" i="22" s="1"/>
  <c r="X145" i="22" s="1"/>
  <c r="Y145" i="22" s="1"/>
  <c r="Z145" i="22" s="1"/>
  <c r="AA145" i="22" s="1"/>
  <c r="AB145" i="22" s="1"/>
  <c r="AC145" i="22" s="1"/>
  <c r="AD145" i="22" s="1"/>
  <c r="AE145" i="22" s="1"/>
  <c r="AF145" i="22" s="1"/>
  <c r="AG145" i="22" s="1"/>
  <c r="AH145" i="22" s="1"/>
  <c r="AI145" i="22" s="1"/>
  <c r="A226" i="26"/>
  <c r="E188" i="26"/>
  <c r="F188" i="26" s="1"/>
  <c r="G188" i="26" s="1"/>
  <c r="H188" i="26" s="1"/>
  <c r="I188" i="26" s="1"/>
  <c r="J188" i="26" s="1"/>
  <c r="K188" i="26" s="1"/>
  <c r="L188" i="26" s="1"/>
  <c r="M188" i="26" s="1"/>
  <c r="N188" i="26" s="1"/>
  <c r="O188" i="26" s="1"/>
  <c r="P188" i="26" s="1"/>
  <c r="Q188" i="26" s="1"/>
  <c r="R188" i="26" s="1"/>
  <c r="S188" i="26" s="1"/>
  <c r="T188" i="26" s="1"/>
  <c r="U188" i="26" s="1"/>
  <c r="V188" i="26" s="1"/>
  <c r="W188" i="26" s="1"/>
  <c r="X188" i="26" s="1"/>
  <c r="Y188" i="26" s="1"/>
  <c r="Z188" i="26" s="1"/>
  <c r="AA188" i="26" s="1"/>
  <c r="AB188" i="26" s="1"/>
  <c r="AC188" i="26" s="1"/>
  <c r="AD188" i="26" s="1"/>
  <c r="AE188" i="26" s="1"/>
  <c r="AF188" i="26" s="1"/>
  <c r="AG188" i="26" s="1"/>
  <c r="AH188" i="26" s="1"/>
  <c r="AI188" i="26" s="1"/>
  <c r="F33" i="17"/>
  <c r="F32" i="17"/>
  <c r="F11" i="17"/>
  <c r="F14" i="17"/>
  <c r="F20" i="17"/>
  <c r="F35" i="17"/>
  <c r="F25" i="17"/>
  <c r="F29" i="17"/>
  <c r="F16" i="17"/>
  <c r="F30" i="17"/>
  <c r="F17" i="17"/>
  <c r="F13" i="17"/>
  <c r="F21" i="17"/>
  <c r="F28" i="17"/>
  <c r="F34" i="17"/>
  <c r="F23" i="17"/>
  <c r="F36" i="17"/>
  <c r="F22" i="17"/>
  <c r="F24" i="17"/>
  <c r="F8" i="17"/>
  <c r="F31" i="17"/>
  <c r="F12" i="17"/>
  <c r="F10" i="17"/>
  <c r="F9" i="17"/>
  <c r="I11" i="14"/>
  <c r="M11" i="14"/>
  <c r="H11" i="14"/>
  <c r="C11" i="14"/>
  <c r="E11" i="14"/>
  <c r="G11" i="14"/>
  <c r="K11" i="14"/>
  <c r="L11" i="14"/>
  <c r="W11" i="17"/>
  <c r="V14" i="17"/>
  <c r="V18" i="17" s="1"/>
  <c r="V22" i="17" s="1"/>
  <c r="V26" i="17" s="1"/>
  <c r="V30" i="17" s="1"/>
  <c r="V11" i="17"/>
  <c r="V34" i="17"/>
  <c r="V15" i="17"/>
  <c r="V19" i="17" s="1"/>
  <c r="V23" i="17" s="1"/>
  <c r="V27" i="17" s="1"/>
  <c r="V31" i="17" s="1"/>
  <c r="V35" i="17" s="1"/>
  <c r="V10" i="17"/>
  <c r="V9" i="17"/>
  <c r="V13" i="17" s="1"/>
  <c r="V17" i="17" s="1"/>
  <c r="V21" i="17" s="1"/>
  <c r="V25" i="17" s="1"/>
  <c r="V29" i="17" s="1"/>
  <c r="V33" i="17" s="1"/>
  <c r="W10" i="17"/>
  <c r="W30" i="17"/>
  <c r="W27" i="17"/>
  <c r="W33" i="17"/>
  <c r="W34" i="17"/>
  <c r="W29" i="17"/>
  <c r="X6" i="17"/>
  <c r="X19" i="17" s="1"/>
  <c r="W31" i="17"/>
  <c r="W35" i="17"/>
  <c r="W25" i="17"/>
  <c r="W18" i="17"/>
  <c r="W21" i="17"/>
  <c r="W17" i="17"/>
  <c r="W14" i="17"/>
  <c r="W26" i="17"/>
  <c r="W19" i="17"/>
  <c r="W9" i="17"/>
  <c r="W15" i="17"/>
  <c r="W13" i="17"/>
  <c r="W22" i="17"/>
  <c r="W23" i="17"/>
  <c r="A55" i="40"/>
  <c r="F16" i="40"/>
  <c r="G16" i="40" l="1"/>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AB16" i="40" s="1"/>
  <c r="AC16" i="40" s="1"/>
  <c r="AD16" i="40" s="1"/>
  <c r="AE16" i="40" s="1"/>
  <c r="AF16" i="40" s="1"/>
  <c r="AG16" i="40" s="1"/>
  <c r="AH16" i="40" s="1"/>
  <c r="AI16" i="40" s="1"/>
  <c r="AJ16" i="40" s="1"/>
  <c r="AM38" i="40"/>
  <c r="A99" i="40"/>
  <c r="Q84" i="40"/>
  <c r="Q86" i="40" s="1"/>
  <c r="A97" i="35"/>
  <c r="E102" i="35" s="1"/>
  <c r="F102" i="35" s="1"/>
  <c r="G102" i="35" s="1"/>
  <c r="H102" i="35" s="1"/>
  <c r="I102" i="35" s="1"/>
  <c r="J102" i="35" s="1"/>
  <c r="K102" i="35" s="1"/>
  <c r="L102" i="35" s="1"/>
  <c r="M102" i="35" s="1"/>
  <c r="N102" i="35" s="1"/>
  <c r="O102" i="35" s="1"/>
  <c r="P102" i="35" s="1"/>
  <c r="Q102" i="35" s="1"/>
  <c r="R102" i="35" s="1"/>
  <c r="S102" i="35" s="1"/>
  <c r="T102" i="35" s="1"/>
  <c r="U102" i="35" s="1"/>
  <c r="V102" i="35" s="1"/>
  <c r="W102" i="35" s="1"/>
  <c r="X102" i="35" s="1"/>
  <c r="Y102" i="35" s="1"/>
  <c r="Z102" i="35" s="1"/>
  <c r="AA102" i="35" s="1"/>
  <c r="AB102" i="35" s="1"/>
  <c r="AC102" i="35" s="1"/>
  <c r="AD102" i="35" s="1"/>
  <c r="AE102" i="35" s="1"/>
  <c r="AF102" i="35" s="1"/>
  <c r="AG102" i="35" s="1"/>
  <c r="AH102" i="35" s="1"/>
  <c r="AI102" i="35" s="1"/>
  <c r="A140" i="33"/>
  <c r="E102" i="36"/>
  <c r="F102" i="36" s="1"/>
  <c r="G102" i="36" s="1"/>
  <c r="H102" i="36" s="1"/>
  <c r="I102" i="36" s="1"/>
  <c r="J102" i="36" s="1"/>
  <c r="K102" i="36" s="1"/>
  <c r="L102" i="36" s="1"/>
  <c r="M102" i="36" s="1"/>
  <c r="N102" i="36" s="1"/>
  <c r="O102" i="36" s="1"/>
  <c r="P102" i="36" s="1"/>
  <c r="Q102" i="36" s="1"/>
  <c r="R102" i="36" s="1"/>
  <c r="S102" i="36" s="1"/>
  <c r="T102" i="36" s="1"/>
  <c r="U102" i="36" s="1"/>
  <c r="V102" i="36" s="1"/>
  <c r="W102" i="36" s="1"/>
  <c r="X102" i="36" s="1"/>
  <c r="Y102" i="36" s="1"/>
  <c r="Z102" i="36" s="1"/>
  <c r="AA102" i="36" s="1"/>
  <c r="AB102" i="36" s="1"/>
  <c r="AC102" i="36" s="1"/>
  <c r="AD102" i="36" s="1"/>
  <c r="AE102" i="36" s="1"/>
  <c r="AF102" i="36" s="1"/>
  <c r="AG102" i="36" s="1"/>
  <c r="AH102" i="36" s="1"/>
  <c r="AI102" i="36" s="1"/>
  <c r="A140" i="34"/>
  <c r="A183" i="34" s="1"/>
  <c r="A140" i="35"/>
  <c r="E145" i="35" s="1"/>
  <c r="F145" i="35" s="1"/>
  <c r="G145" i="35" s="1"/>
  <c r="H145" i="35" s="1"/>
  <c r="I145" i="35" s="1"/>
  <c r="J145" i="35" s="1"/>
  <c r="K145" i="35" s="1"/>
  <c r="L145" i="35" s="1"/>
  <c r="M145" i="35" s="1"/>
  <c r="N145" i="35" s="1"/>
  <c r="O145" i="35" s="1"/>
  <c r="P145" i="35" s="1"/>
  <c r="Q145" i="35" s="1"/>
  <c r="R145" i="35" s="1"/>
  <c r="S145" i="35" s="1"/>
  <c r="T145" i="35" s="1"/>
  <c r="U145" i="35" s="1"/>
  <c r="V145" i="35" s="1"/>
  <c r="W145" i="35" s="1"/>
  <c r="X145" i="35" s="1"/>
  <c r="Y145" i="35" s="1"/>
  <c r="Z145" i="35" s="1"/>
  <c r="AA145" i="35" s="1"/>
  <c r="AB145" i="35" s="1"/>
  <c r="AC145" i="35" s="1"/>
  <c r="AD145" i="35" s="1"/>
  <c r="AE145" i="35" s="1"/>
  <c r="AF145" i="35" s="1"/>
  <c r="AG145" i="35" s="1"/>
  <c r="AH145" i="35" s="1"/>
  <c r="AI145" i="35" s="1"/>
  <c r="E102" i="32"/>
  <c r="F102" i="32" s="1"/>
  <c r="G102" i="32" s="1"/>
  <c r="H102" i="32" s="1"/>
  <c r="I102" i="32" s="1"/>
  <c r="J102" i="32" s="1"/>
  <c r="K102" i="32" s="1"/>
  <c r="L102" i="32" s="1"/>
  <c r="M102" i="32" s="1"/>
  <c r="N102" i="32" s="1"/>
  <c r="O102" i="32" s="1"/>
  <c r="P102" i="32" s="1"/>
  <c r="Q102" i="32" s="1"/>
  <c r="R102" i="32" s="1"/>
  <c r="S102" i="32" s="1"/>
  <c r="T102" i="32" s="1"/>
  <c r="U102" i="32" s="1"/>
  <c r="V102" i="32" s="1"/>
  <c r="W102" i="32" s="1"/>
  <c r="X102" i="32" s="1"/>
  <c r="Y102" i="32" s="1"/>
  <c r="Z102" i="32" s="1"/>
  <c r="AA102" i="32" s="1"/>
  <c r="AB102" i="32" s="1"/>
  <c r="AC102" i="32" s="1"/>
  <c r="AD102" i="32" s="1"/>
  <c r="AE102" i="32" s="1"/>
  <c r="AF102" i="32" s="1"/>
  <c r="AG102" i="32" s="1"/>
  <c r="AH102" i="32" s="1"/>
  <c r="AI102" i="32" s="1"/>
  <c r="A183" i="32"/>
  <c r="E145" i="32"/>
  <c r="F145" i="32" s="1"/>
  <c r="G145" i="32" s="1"/>
  <c r="H145" i="32" s="1"/>
  <c r="I145" i="32" s="1"/>
  <c r="J145" i="32" s="1"/>
  <c r="K145" i="32" s="1"/>
  <c r="L145" i="32" s="1"/>
  <c r="M145" i="32" s="1"/>
  <c r="N145" i="32" s="1"/>
  <c r="O145" i="32" s="1"/>
  <c r="P145" i="32" s="1"/>
  <c r="Q145" i="32" s="1"/>
  <c r="R145" i="32" s="1"/>
  <c r="S145" i="32" s="1"/>
  <c r="T145" i="32" s="1"/>
  <c r="U145" i="32" s="1"/>
  <c r="V145" i="32" s="1"/>
  <c r="W145" i="32" s="1"/>
  <c r="X145" i="32" s="1"/>
  <c r="Y145" i="32" s="1"/>
  <c r="Z145" i="32" s="1"/>
  <c r="AA145" i="32" s="1"/>
  <c r="AB145" i="32" s="1"/>
  <c r="AC145" i="32" s="1"/>
  <c r="AD145" i="32" s="1"/>
  <c r="AE145" i="32" s="1"/>
  <c r="AF145" i="32" s="1"/>
  <c r="AG145" i="32" s="1"/>
  <c r="AH145" i="32" s="1"/>
  <c r="AI145" i="32" s="1"/>
  <c r="A226" i="29"/>
  <c r="E188" i="29"/>
  <c r="F188" i="29" s="1"/>
  <c r="G188" i="29" s="1"/>
  <c r="H188" i="29" s="1"/>
  <c r="I188" i="29" s="1"/>
  <c r="J188" i="29" s="1"/>
  <c r="K188" i="29" s="1"/>
  <c r="L188" i="29" s="1"/>
  <c r="M188" i="29" s="1"/>
  <c r="N188" i="29" s="1"/>
  <c r="O188" i="29" s="1"/>
  <c r="P188" i="29" s="1"/>
  <c r="Q188" i="29" s="1"/>
  <c r="R188" i="29" s="1"/>
  <c r="S188" i="29" s="1"/>
  <c r="T188" i="29" s="1"/>
  <c r="U188" i="29" s="1"/>
  <c r="V188" i="29" s="1"/>
  <c r="W188" i="29" s="1"/>
  <c r="X188" i="29" s="1"/>
  <c r="Y188" i="29" s="1"/>
  <c r="Z188" i="29" s="1"/>
  <c r="AA188" i="29" s="1"/>
  <c r="AB188" i="29" s="1"/>
  <c r="AC188" i="29" s="1"/>
  <c r="AD188" i="29" s="1"/>
  <c r="AE188" i="29" s="1"/>
  <c r="AF188" i="29" s="1"/>
  <c r="AG188" i="29" s="1"/>
  <c r="AH188" i="29" s="1"/>
  <c r="AI188" i="29" s="1"/>
  <c r="E188" i="27"/>
  <c r="F188" i="27" s="1"/>
  <c r="G188" i="27" s="1"/>
  <c r="H188" i="27" s="1"/>
  <c r="I188" i="27" s="1"/>
  <c r="J188" i="27" s="1"/>
  <c r="K188" i="27" s="1"/>
  <c r="L188" i="27" s="1"/>
  <c r="M188" i="27" s="1"/>
  <c r="N188" i="27" s="1"/>
  <c r="O188" i="27" s="1"/>
  <c r="P188" i="27" s="1"/>
  <c r="Q188" i="27" s="1"/>
  <c r="R188" i="27" s="1"/>
  <c r="S188" i="27" s="1"/>
  <c r="T188" i="27" s="1"/>
  <c r="U188" i="27" s="1"/>
  <c r="V188" i="27" s="1"/>
  <c r="W188" i="27" s="1"/>
  <c r="X188" i="27" s="1"/>
  <c r="Y188" i="27" s="1"/>
  <c r="Z188" i="27" s="1"/>
  <c r="AA188" i="27" s="1"/>
  <c r="AB188" i="27" s="1"/>
  <c r="AC188" i="27" s="1"/>
  <c r="AD188" i="27" s="1"/>
  <c r="AE188" i="27" s="1"/>
  <c r="AF188" i="27" s="1"/>
  <c r="AG188" i="27" s="1"/>
  <c r="AH188" i="27" s="1"/>
  <c r="AI188" i="27" s="1"/>
  <c r="A226" i="27"/>
  <c r="A226" i="21"/>
  <c r="E188" i="21"/>
  <c r="F188" i="21" s="1"/>
  <c r="G188" i="21" s="1"/>
  <c r="H188" i="21" s="1"/>
  <c r="I188" i="21" s="1"/>
  <c r="J188" i="21" s="1"/>
  <c r="K188" i="21" s="1"/>
  <c r="L188" i="21" s="1"/>
  <c r="M188" i="21" s="1"/>
  <c r="N188" i="21" s="1"/>
  <c r="O188" i="21" s="1"/>
  <c r="P188" i="21" s="1"/>
  <c r="Q188" i="21" s="1"/>
  <c r="R188" i="21" s="1"/>
  <c r="S188" i="21" s="1"/>
  <c r="T188" i="21" s="1"/>
  <c r="U188" i="21" s="1"/>
  <c r="V188" i="21" s="1"/>
  <c r="W188" i="21" s="1"/>
  <c r="X188" i="21" s="1"/>
  <c r="Y188" i="21" s="1"/>
  <c r="Z188" i="21" s="1"/>
  <c r="AA188" i="21" s="1"/>
  <c r="AB188" i="21" s="1"/>
  <c r="AC188" i="21" s="1"/>
  <c r="AD188" i="21" s="1"/>
  <c r="AE188" i="21" s="1"/>
  <c r="AF188" i="21" s="1"/>
  <c r="AG188" i="21" s="1"/>
  <c r="AH188" i="21" s="1"/>
  <c r="AI188" i="21" s="1"/>
  <c r="A269" i="25"/>
  <c r="E231" i="25"/>
  <c r="F231" i="25" s="1"/>
  <c r="G231" i="25" s="1"/>
  <c r="H231" i="25" s="1"/>
  <c r="I231" i="25" s="1"/>
  <c r="J231" i="25" s="1"/>
  <c r="K231" i="25" s="1"/>
  <c r="L231" i="25" s="1"/>
  <c r="M231" i="25" s="1"/>
  <c r="N231" i="25" s="1"/>
  <c r="O231" i="25" s="1"/>
  <c r="P231" i="25" s="1"/>
  <c r="Q231" i="25" s="1"/>
  <c r="R231" i="25" s="1"/>
  <c r="S231" i="25" s="1"/>
  <c r="T231" i="25" s="1"/>
  <c r="U231" i="25" s="1"/>
  <c r="V231" i="25" s="1"/>
  <c r="W231" i="25" s="1"/>
  <c r="X231" i="25" s="1"/>
  <c r="Y231" i="25" s="1"/>
  <c r="Z231" i="25" s="1"/>
  <c r="AA231" i="25" s="1"/>
  <c r="AB231" i="25" s="1"/>
  <c r="AC231" i="25" s="1"/>
  <c r="AD231" i="25" s="1"/>
  <c r="AE231" i="25" s="1"/>
  <c r="AF231" i="25" s="1"/>
  <c r="AG231" i="25" s="1"/>
  <c r="AH231" i="25" s="1"/>
  <c r="AI231" i="25" s="1"/>
  <c r="E231" i="26"/>
  <c r="F231" i="26" s="1"/>
  <c r="G231" i="26" s="1"/>
  <c r="H231" i="26" s="1"/>
  <c r="I231" i="26" s="1"/>
  <c r="J231" i="26" s="1"/>
  <c r="K231" i="26" s="1"/>
  <c r="L231" i="26" s="1"/>
  <c r="M231" i="26" s="1"/>
  <c r="N231" i="26" s="1"/>
  <c r="O231" i="26" s="1"/>
  <c r="P231" i="26" s="1"/>
  <c r="Q231" i="26" s="1"/>
  <c r="R231" i="26" s="1"/>
  <c r="S231" i="26" s="1"/>
  <c r="T231" i="26" s="1"/>
  <c r="U231" i="26" s="1"/>
  <c r="V231" i="26" s="1"/>
  <c r="W231" i="26" s="1"/>
  <c r="X231" i="26" s="1"/>
  <c r="Y231" i="26" s="1"/>
  <c r="Z231" i="26" s="1"/>
  <c r="AA231" i="26" s="1"/>
  <c r="AB231" i="26" s="1"/>
  <c r="AC231" i="26" s="1"/>
  <c r="AD231" i="26" s="1"/>
  <c r="AE231" i="26" s="1"/>
  <c r="AF231" i="26" s="1"/>
  <c r="AG231" i="26" s="1"/>
  <c r="AH231" i="26" s="1"/>
  <c r="AI231" i="26" s="1"/>
  <c r="A269" i="26"/>
  <c r="A183" i="36"/>
  <c r="E145" i="36"/>
  <c r="F145" i="36" s="1"/>
  <c r="G145" i="36" s="1"/>
  <c r="H145" i="36" s="1"/>
  <c r="I145" i="36" s="1"/>
  <c r="J145" i="36" s="1"/>
  <c r="K145" i="36" s="1"/>
  <c r="L145" i="36" s="1"/>
  <c r="M145" i="36" s="1"/>
  <c r="N145" i="36" s="1"/>
  <c r="O145" i="36" s="1"/>
  <c r="P145" i="36" s="1"/>
  <c r="Q145" i="36" s="1"/>
  <c r="R145" i="36" s="1"/>
  <c r="S145" i="36" s="1"/>
  <c r="T145" i="36" s="1"/>
  <c r="U145" i="36" s="1"/>
  <c r="V145" i="36" s="1"/>
  <c r="W145" i="36" s="1"/>
  <c r="X145" i="36" s="1"/>
  <c r="Y145" i="36" s="1"/>
  <c r="Z145" i="36" s="1"/>
  <c r="AA145" i="36" s="1"/>
  <c r="AB145" i="36" s="1"/>
  <c r="AC145" i="36" s="1"/>
  <c r="AD145" i="36" s="1"/>
  <c r="AE145" i="36" s="1"/>
  <c r="AF145" i="36" s="1"/>
  <c r="AG145" i="36" s="1"/>
  <c r="AH145" i="36" s="1"/>
  <c r="AI145" i="36" s="1"/>
  <c r="A269" i="19"/>
  <c r="E231" i="19"/>
  <c r="F231" i="19" s="1"/>
  <c r="G231" i="19" s="1"/>
  <c r="H231" i="19" s="1"/>
  <c r="I231" i="19" s="1"/>
  <c r="J231" i="19" s="1"/>
  <c r="K231" i="19" s="1"/>
  <c r="L231" i="19" s="1"/>
  <c r="M231" i="19" s="1"/>
  <c r="N231" i="19" s="1"/>
  <c r="O231" i="19" s="1"/>
  <c r="P231" i="19" s="1"/>
  <c r="Q231" i="19" s="1"/>
  <c r="R231" i="19" s="1"/>
  <c r="S231" i="19" s="1"/>
  <c r="T231" i="19" s="1"/>
  <c r="U231" i="19" s="1"/>
  <c r="V231" i="19" s="1"/>
  <c r="W231" i="19" s="1"/>
  <c r="X231" i="19" s="1"/>
  <c r="Y231" i="19" s="1"/>
  <c r="Z231" i="19" s="1"/>
  <c r="AA231" i="19" s="1"/>
  <c r="AB231" i="19" s="1"/>
  <c r="AC231" i="19" s="1"/>
  <c r="AD231" i="19" s="1"/>
  <c r="AE231" i="19" s="1"/>
  <c r="AF231" i="19" s="1"/>
  <c r="AG231" i="19" s="1"/>
  <c r="AH231" i="19" s="1"/>
  <c r="AI231" i="19" s="1"/>
  <c r="E188" i="28"/>
  <c r="F188" i="28" s="1"/>
  <c r="G188" i="28" s="1"/>
  <c r="H188" i="28" s="1"/>
  <c r="I188" i="28" s="1"/>
  <c r="J188" i="28" s="1"/>
  <c r="K188" i="28" s="1"/>
  <c r="L188" i="28" s="1"/>
  <c r="M188" i="28" s="1"/>
  <c r="N188" i="28" s="1"/>
  <c r="O188" i="28" s="1"/>
  <c r="P188" i="28" s="1"/>
  <c r="Q188" i="28" s="1"/>
  <c r="R188" i="28" s="1"/>
  <c r="S188" i="28" s="1"/>
  <c r="T188" i="28" s="1"/>
  <c r="U188" i="28" s="1"/>
  <c r="V188" i="28" s="1"/>
  <c r="W188" i="28" s="1"/>
  <c r="X188" i="28" s="1"/>
  <c r="Y188" i="28" s="1"/>
  <c r="Z188" i="28" s="1"/>
  <c r="AA188" i="28" s="1"/>
  <c r="AB188" i="28" s="1"/>
  <c r="AC188" i="28" s="1"/>
  <c r="AD188" i="28" s="1"/>
  <c r="AE188" i="28" s="1"/>
  <c r="AF188" i="28" s="1"/>
  <c r="AG188" i="28" s="1"/>
  <c r="AH188" i="28" s="1"/>
  <c r="AI188" i="28" s="1"/>
  <c r="A226" i="28"/>
  <c r="E188" i="24"/>
  <c r="F188" i="24" s="1"/>
  <c r="G188" i="24" s="1"/>
  <c r="H188" i="24" s="1"/>
  <c r="I188" i="24" s="1"/>
  <c r="J188" i="24" s="1"/>
  <c r="K188" i="24" s="1"/>
  <c r="L188" i="24" s="1"/>
  <c r="M188" i="24" s="1"/>
  <c r="N188" i="24" s="1"/>
  <c r="O188" i="24" s="1"/>
  <c r="P188" i="24" s="1"/>
  <c r="Q188" i="24" s="1"/>
  <c r="R188" i="24" s="1"/>
  <c r="S188" i="24" s="1"/>
  <c r="T188" i="24" s="1"/>
  <c r="U188" i="24" s="1"/>
  <c r="V188" i="24" s="1"/>
  <c r="W188" i="24" s="1"/>
  <c r="X188" i="24" s="1"/>
  <c r="Y188" i="24" s="1"/>
  <c r="Z188" i="24" s="1"/>
  <c r="AA188" i="24" s="1"/>
  <c r="AB188" i="24" s="1"/>
  <c r="AC188" i="24" s="1"/>
  <c r="AD188" i="24" s="1"/>
  <c r="AE188" i="24" s="1"/>
  <c r="AF188" i="24" s="1"/>
  <c r="AG188" i="24" s="1"/>
  <c r="AH188" i="24" s="1"/>
  <c r="AI188" i="24" s="1"/>
  <c r="A226" i="24"/>
  <c r="A226" i="22"/>
  <c r="E188" i="22"/>
  <c r="F188" i="22" s="1"/>
  <c r="G188" i="22" s="1"/>
  <c r="H188" i="22" s="1"/>
  <c r="I188" i="22" s="1"/>
  <c r="J188" i="22" s="1"/>
  <c r="K188" i="22" s="1"/>
  <c r="L188" i="22" s="1"/>
  <c r="M188" i="22" s="1"/>
  <c r="N188" i="22" s="1"/>
  <c r="O188" i="22" s="1"/>
  <c r="P188" i="22" s="1"/>
  <c r="Q188" i="22" s="1"/>
  <c r="R188" i="22" s="1"/>
  <c r="S188" i="22" s="1"/>
  <c r="T188" i="22" s="1"/>
  <c r="U188" i="22" s="1"/>
  <c r="V188" i="22" s="1"/>
  <c r="W188" i="22" s="1"/>
  <c r="X188" i="22" s="1"/>
  <c r="Y188" i="22" s="1"/>
  <c r="Z188" i="22" s="1"/>
  <c r="AA188" i="22" s="1"/>
  <c r="AB188" i="22" s="1"/>
  <c r="AC188" i="22" s="1"/>
  <c r="AD188" i="22" s="1"/>
  <c r="AE188" i="22" s="1"/>
  <c r="AF188" i="22" s="1"/>
  <c r="AG188" i="22" s="1"/>
  <c r="AH188" i="22" s="1"/>
  <c r="AI188" i="22" s="1"/>
  <c r="E145" i="33"/>
  <c r="F145" i="33" s="1"/>
  <c r="G145" i="33" s="1"/>
  <c r="H145" i="33" s="1"/>
  <c r="I145" i="33" s="1"/>
  <c r="J145" i="33" s="1"/>
  <c r="K145" i="33" s="1"/>
  <c r="L145" i="33" s="1"/>
  <c r="M145" i="33" s="1"/>
  <c r="N145" i="33" s="1"/>
  <c r="O145" i="33" s="1"/>
  <c r="P145" i="33" s="1"/>
  <c r="Q145" i="33" s="1"/>
  <c r="R145" i="33" s="1"/>
  <c r="S145" i="33" s="1"/>
  <c r="T145" i="33" s="1"/>
  <c r="U145" i="33" s="1"/>
  <c r="V145" i="33" s="1"/>
  <c r="W145" i="33" s="1"/>
  <c r="X145" i="33" s="1"/>
  <c r="Y145" i="33" s="1"/>
  <c r="Z145" i="33" s="1"/>
  <c r="AA145" i="33" s="1"/>
  <c r="AB145" i="33" s="1"/>
  <c r="AC145" i="33" s="1"/>
  <c r="AD145" i="33" s="1"/>
  <c r="AE145" i="33" s="1"/>
  <c r="AF145" i="33" s="1"/>
  <c r="AG145" i="33" s="1"/>
  <c r="AH145" i="33" s="1"/>
  <c r="AI145" i="33" s="1"/>
  <c r="A183" i="33"/>
  <c r="X14" i="17"/>
  <c r="X26" i="17"/>
  <c r="X34" i="17"/>
  <c r="X30" i="17"/>
  <c r="X23" i="17"/>
  <c r="X33" i="17"/>
  <c r="X25" i="17"/>
  <c r="X22" i="17"/>
  <c r="X13" i="17"/>
  <c r="X31" i="17"/>
  <c r="X9" i="17"/>
  <c r="X11" i="17"/>
  <c r="X27" i="17"/>
  <c r="X17" i="17"/>
  <c r="X35" i="17"/>
  <c r="Y6" i="17"/>
  <c r="Y22" i="17" s="1"/>
  <c r="X29" i="17"/>
  <c r="X18" i="17"/>
  <c r="X21" i="17"/>
  <c r="X10" i="17"/>
  <c r="X15" i="17"/>
  <c r="I8" i="46"/>
  <c r="K8" i="46"/>
  <c r="D8" i="46"/>
  <c r="L8" i="46"/>
  <c r="C8" i="46"/>
  <c r="E8" i="46"/>
  <c r="F60" i="40"/>
  <c r="G60" i="40" l="1"/>
  <c r="H60" i="40" s="1"/>
  <c r="I60" i="40" s="1"/>
  <c r="J60" i="40" s="1"/>
  <c r="K60" i="40" s="1"/>
  <c r="L60" i="40" s="1"/>
  <c r="M60" i="40" s="1"/>
  <c r="N60" i="40" s="1"/>
  <c r="O60" i="40" s="1"/>
  <c r="P60" i="40" s="1"/>
  <c r="Q60" i="40" s="1"/>
  <c r="R60" i="40" s="1"/>
  <c r="S60" i="40" s="1"/>
  <c r="T60" i="40" s="1"/>
  <c r="U60" i="40" s="1"/>
  <c r="V60" i="40" s="1"/>
  <c r="W60" i="40" s="1"/>
  <c r="X60" i="40" s="1"/>
  <c r="Y60" i="40" s="1"/>
  <c r="Z60" i="40" s="1"/>
  <c r="AA60" i="40" s="1"/>
  <c r="AB60" i="40" s="1"/>
  <c r="AC60" i="40" s="1"/>
  <c r="AD60" i="40" s="1"/>
  <c r="AE60" i="40" s="1"/>
  <c r="AF60" i="40" s="1"/>
  <c r="AG60" i="40" s="1"/>
  <c r="AM82" i="40"/>
  <c r="Q128" i="40"/>
  <c r="Q130" i="40" s="1"/>
  <c r="AM126" i="40"/>
  <c r="F8" i="46"/>
  <c r="E145" i="34"/>
  <c r="F145" i="34" s="1"/>
  <c r="G145" i="34" s="1"/>
  <c r="H145" i="34" s="1"/>
  <c r="I145" i="34" s="1"/>
  <c r="J145" i="34" s="1"/>
  <c r="K145" i="34" s="1"/>
  <c r="L145" i="34" s="1"/>
  <c r="M145" i="34" s="1"/>
  <c r="N145" i="34" s="1"/>
  <c r="O145" i="34" s="1"/>
  <c r="P145" i="34" s="1"/>
  <c r="Q145" i="34" s="1"/>
  <c r="R145" i="34" s="1"/>
  <c r="S145" i="34" s="1"/>
  <c r="T145" i="34" s="1"/>
  <c r="U145" i="34" s="1"/>
  <c r="V145" i="34" s="1"/>
  <c r="W145" i="34" s="1"/>
  <c r="X145" i="34" s="1"/>
  <c r="Y145" i="34" s="1"/>
  <c r="Z145" i="34" s="1"/>
  <c r="AA145" i="34" s="1"/>
  <c r="AB145" i="34" s="1"/>
  <c r="AC145" i="34" s="1"/>
  <c r="AD145" i="34" s="1"/>
  <c r="AE145" i="34" s="1"/>
  <c r="AF145" i="34" s="1"/>
  <c r="AG145" i="34" s="1"/>
  <c r="AH145" i="34" s="1"/>
  <c r="AI145" i="34" s="1"/>
  <c r="A183" i="35"/>
  <c r="E188" i="35" s="1"/>
  <c r="F188" i="35" s="1"/>
  <c r="G188" i="35" s="1"/>
  <c r="H188" i="35" s="1"/>
  <c r="I188" i="35" s="1"/>
  <c r="J188" i="35" s="1"/>
  <c r="K188" i="35" s="1"/>
  <c r="L188" i="35" s="1"/>
  <c r="M188" i="35" s="1"/>
  <c r="N188" i="35" s="1"/>
  <c r="O188" i="35" s="1"/>
  <c r="P188" i="35" s="1"/>
  <c r="Q188" i="35" s="1"/>
  <c r="R188" i="35" s="1"/>
  <c r="S188" i="35" s="1"/>
  <c r="T188" i="35" s="1"/>
  <c r="U188" i="35" s="1"/>
  <c r="V188" i="35" s="1"/>
  <c r="W188" i="35" s="1"/>
  <c r="X188" i="35" s="1"/>
  <c r="Y188" i="35" s="1"/>
  <c r="Z188" i="35" s="1"/>
  <c r="AA188" i="35" s="1"/>
  <c r="AB188" i="35" s="1"/>
  <c r="AC188" i="35" s="1"/>
  <c r="AD188" i="35" s="1"/>
  <c r="AE188" i="35" s="1"/>
  <c r="AF188" i="35" s="1"/>
  <c r="AG188" i="35" s="1"/>
  <c r="AH188" i="35" s="1"/>
  <c r="AI188" i="35" s="1"/>
  <c r="E231" i="27"/>
  <c r="F231" i="27" s="1"/>
  <c r="G231" i="27" s="1"/>
  <c r="H231" i="27" s="1"/>
  <c r="I231" i="27" s="1"/>
  <c r="J231" i="27" s="1"/>
  <c r="K231" i="27" s="1"/>
  <c r="L231" i="27" s="1"/>
  <c r="M231" i="27" s="1"/>
  <c r="N231" i="27" s="1"/>
  <c r="O231" i="27" s="1"/>
  <c r="P231" i="27" s="1"/>
  <c r="Q231" i="27" s="1"/>
  <c r="R231" i="27" s="1"/>
  <c r="S231" i="27" s="1"/>
  <c r="T231" i="27" s="1"/>
  <c r="U231" i="27" s="1"/>
  <c r="V231" i="27" s="1"/>
  <c r="W231" i="27" s="1"/>
  <c r="X231" i="27" s="1"/>
  <c r="Y231" i="27" s="1"/>
  <c r="Z231" i="27" s="1"/>
  <c r="AA231" i="27" s="1"/>
  <c r="AB231" i="27" s="1"/>
  <c r="AC231" i="27" s="1"/>
  <c r="AD231" i="27" s="1"/>
  <c r="AE231" i="27" s="1"/>
  <c r="AF231" i="27" s="1"/>
  <c r="AG231" i="27" s="1"/>
  <c r="AH231" i="27" s="1"/>
  <c r="AI231" i="27" s="1"/>
  <c r="A269" i="27"/>
  <c r="A269" i="24"/>
  <c r="E231" i="24"/>
  <c r="F231" i="24" s="1"/>
  <c r="G231" i="24" s="1"/>
  <c r="H231" i="24" s="1"/>
  <c r="I231" i="24" s="1"/>
  <c r="J231" i="24" s="1"/>
  <c r="K231" i="24" s="1"/>
  <c r="L231" i="24" s="1"/>
  <c r="M231" i="24" s="1"/>
  <c r="N231" i="24" s="1"/>
  <c r="O231" i="24" s="1"/>
  <c r="P231" i="24" s="1"/>
  <c r="Q231" i="24" s="1"/>
  <c r="R231" i="24" s="1"/>
  <c r="S231" i="24" s="1"/>
  <c r="T231" i="24" s="1"/>
  <c r="U231" i="24" s="1"/>
  <c r="V231" i="24" s="1"/>
  <c r="W231" i="24" s="1"/>
  <c r="X231" i="24" s="1"/>
  <c r="Y231" i="24" s="1"/>
  <c r="Z231" i="24" s="1"/>
  <c r="AA231" i="24" s="1"/>
  <c r="AB231" i="24" s="1"/>
  <c r="AC231" i="24" s="1"/>
  <c r="AD231" i="24" s="1"/>
  <c r="AE231" i="24" s="1"/>
  <c r="AF231" i="24" s="1"/>
  <c r="AG231" i="24" s="1"/>
  <c r="AH231" i="24" s="1"/>
  <c r="AI231" i="24" s="1"/>
  <c r="E188" i="34"/>
  <c r="F188" i="34" s="1"/>
  <c r="G188" i="34" s="1"/>
  <c r="H188" i="34" s="1"/>
  <c r="I188" i="34" s="1"/>
  <c r="J188" i="34" s="1"/>
  <c r="K188" i="34" s="1"/>
  <c r="L188" i="34" s="1"/>
  <c r="M188" i="34" s="1"/>
  <c r="N188" i="34" s="1"/>
  <c r="O188" i="34" s="1"/>
  <c r="P188" i="34" s="1"/>
  <c r="Q188" i="34" s="1"/>
  <c r="R188" i="34" s="1"/>
  <c r="S188" i="34" s="1"/>
  <c r="T188" i="34" s="1"/>
  <c r="U188" i="34" s="1"/>
  <c r="V188" i="34" s="1"/>
  <c r="W188" i="34" s="1"/>
  <c r="X188" i="34" s="1"/>
  <c r="Y188" i="34" s="1"/>
  <c r="Z188" i="34" s="1"/>
  <c r="AA188" i="34" s="1"/>
  <c r="AB188" i="34" s="1"/>
  <c r="AC188" i="34" s="1"/>
  <c r="AD188" i="34" s="1"/>
  <c r="AE188" i="34" s="1"/>
  <c r="AF188" i="34" s="1"/>
  <c r="AG188" i="34" s="1"/>
  <c r="AH188" i="34" s="1"/>
  <c r="AI188" i="34" s="1"/>
  <c r="A226" i="34"/>
  <c r="A226" i="36"/>
  <c r="E188" i="36"/>
  <c r="F188" i="36" s="1"/>
  <c r="G188" i="36" s="1"/>
  <c r="H188" i="36" s="1"/>
  <c r="I188" i="36" s="1"/>
  <c r="J188" i="36" s="1"/>
  <c r="K188" i="36" s="1"/>
  <c r="L188" i="36" s="1"/>
  <c r="M188" i="36" s="1"/>
  <c r="N188" i="36" s="1"/>
  <c r="O188" i="36" s="1"/>
  <c r="P188" i="36" s="1"/>
  <c r="Q188" i="36" s="1"/>
  <c r="R188" i="36" s="1"/>
  <c r="S188" i="36" s="1"/>
  <c r="T188" i="36" s="1"/>
  <c r="U188" i="36" s="1"/>
  <c r="V188" i="36" s="1"/>
  <c r="W188" i="36" s="1"/>
  <c r="X188" i="36" s="1"/>
  <c r="Y188" i="36" s="1"/>
  <c r="Z188" i="36" s="1"/>
  <c r="AA188" i="36" s="1"/>
  <c r="AB188" i="36" s="1"/>
  <c r="AC188" i="36" s="1"/>
  <c r="AD188" i="36" s="1"/>
  <c r="AE188" i="36" s="1"/>
  <c r="AF188" i="36" s="1"/>
  <c r="AG188" i="36" s="1"/>
  <c r="AH188" i="36" s="1"/>
  <c r="AI188" i="36" s="1"/>
  <c r="E231" i="21"/>
  <c r="F231" i="21" s="1"/>
  <c r="G231" i="21" s="1"/>
  <c r="H231" i="21" s="1"/>
  <c r="I231" i="21" s="1"/>
  <c r="J231" i="21" s="1"/>
  <c r="K231" i="21" s="1"/>
  <c r="L231" i="21" s="1"/>
  <c r="M231" i="21" s="1"/>
  <c r="N231" i="21" s="1"/>
  <c r="O231" i="21" s="1"/>
  <c r="P231" i="21" s="1"/>
  <c r="Q231" i="21" s="1"/>
  <c r="R231" i="21" s="1"/>
  <c r="S231" i="21" s="1"/>
  <c r="T231" i="21" s="1"/>
  <c r="U231" i="21" s="1"/>
  <c r="V231" i="21" s="1"/>
  <c r="W231" i="21" s="1"/>
  <c r="X231" i="21" s="1"/>
  <c r="Y231" i="21" s="1"/>
  <c r="Z231" i="21" s="1"/>
  <c r="AA231" i="21" s="1"/>
  <c r="AB231" i="21" s="1"/>
  <c r="AC231" i="21" s="1"/>
  <c r="AD231" i="21" s="1"/>
  <c r="AE231" i="21" s="1"/>
  <c r="AF231" i="21" s="1"/>
  <c r="AG231" i="21" s="1"/>
  <c r="AH231" i="21" s="1"/>
  <c r="AI231" i="21" s="1"/>
  <c r="A269" i="21"/>
  <c r="A269" i="29"/>
  <c r="E231" i="29"/>
  <c r="F231" i="29" s="1"/>
  <c r="G231" i="29" s="1"/>
  <c r="H231" i="29" s="1"/>
  <c r="I231" i="29" s="1"/>
  <c r="J231" i="29" s="1"/>
  <c r="K231" i="29" s="1"/>
  <c r="L231" i="29" s="1"/>
  <c r="M231" i="29" s="1"/>
  <c r="N231" i="29" s="1"/>
  <c r="O231" i="29" s="1"/>
  <c r="P231" i="29" s="1"/>
  <c r="Q231" i="29" s="1"/>
  <c r="R231" i="29" s="1"/>
  <c r="S231" i="29" s="1"/>
  <c r="T231" i="29" s="1"/>
  <c r="U231" i="29" s="1"/>
  <c r="V231" i="29" s="1"/>
  <c r="W231" i="29" s="1"/>
  <c r="X231" i="29" s="1"/>
  <c r="Y231" i="29" s="1"/>
  <c r="Z231" i="29" s="1"/>
  <c r="AA231" i="29" s="1"/>
  <c r="AB231" i="29" s="1"/>
  <c r="AC231" i="29" s="1"/>
  <c r="AD231" i="29" s="1"/>
  <c r="AE231" i="29" s="1"/>
  <c r="AF231" i="29" s="1"/>
  <c r="AG231" i="29" s="1"/>
  <c r="AH231" i="29" s="1"/>
  <c r="AI231" i="29" s="1"/>
  <c r="A269" i="22"/>
  <c r="E231" i="22"/>
  <c r="F231" i="22" s="1"/>
  <c r="G231" i="22" s="1"/>
  <c r="H231" i="22" s="1"/>
  <c r="I231" i="22" s="1"/>
  <c r="J231" i="22" s="1"/>
  <c r="K231" i="22" s="1"/>
  <c r="L231" i="22" s="1"/>
  <c r="M231" i="22" s="1"/>
  <c r="N231" i="22" s="1"/>
  <c r="O231" i="22" s="1"/>
  <c r="P231" i="22" s="1"/>
  <c r="Q231" i="22" s="1"/>
  <c r="R231" i="22" s="1"/>
  <c r="S231" i="22" s="1"/>
  <c r="T231" i="22" s="1"/>
  <c r="U231" i="22" s="1"/>
  <c r="V231" i="22" s="1"/>
  <c r="W231" i="22" s="1"/>
  <c r="X231" i="22" s="1"/>
  <c r="Y231" i="22" s="1"/>
  <c r="Z231" i="22" s="1"/>
  <c r="AA231" i="22" s="1"/>
  <c r="AB231" i="22" s="1"/>
  <c r="AC231" i="22" s="1"/>
  <c r="AD231" i="22" s="1"/>
  <c r="AE231" i="22" s="1"/>
  <c r="AF231" i="22" s="1"/>
  <c r="AG231" i="22" s="1"/>
  <c r="AH231" i="22" s="1"/>
  <c r="AI231" i="22" s="1"/>
  <c r="E274" i="19"/>
  <c r="F274" i="19" s="1"/>
  <c r="G274" i="19" s="1"/>
  <c r="H274" i="19" s="1"/>
  <c r="I274" i="19" s="1"/>
  <c r="J274" i="19" s="1"/>
  <c r="K274" i="19" s="1"/>
  <c r="L274" i="19" s="1"/>
  <c r="M274" i="19" s="1"/>
  <c r="N274" i="19" s="1"/>
  <c r="O274" i="19" s="1"/>
  <c r="P274" i="19" s="1"/>
  <c r="Q274" i="19" s="1"/>
  <c r="R274" i="19" s="1"/>
  <c r="S274" i="19" s="1"/>
  <c r="T274" i="19" s="1"/>
  <c r="U274" i="19" s="1"/>
  <c r="V274" i="19" s="1"/>
  <c r="W274" i="19" s="1"/>
  <c r="X274" i="19" s="1"/>
  <c r="Y274" i="19" s="1"/>
  <c r="Z274" i="19" s="1"/>
  <c r="AA274" i="19" s="1"/>
  <c r="AB274" i="19" s="1"/>
  <c r="AC274" i="19" s="1"/>
  <c r="AD274" i="19" s="1"/>
  <c r="AE274" i="19" s="1"/>
  <c r="AF274" i="19" s="1"/>
  <c r="AG274" i="19" s="1"/>
  <c r="AH274" i="19" s="1"/>
  <c r="AI274" i="19" s="1"/>
  <c r="A312" i="19"/>
  <c r="E274" i="25"/>
  <c r="F274" i="25" s="1"/>
  <c r="G274" i="25" s="1"/>
  <c r="H274" i="25" s="1"/>
  <c r="I274" i="25" s="1"/>
  <c r="J274" i="25" s="1"/>
  <c r="K274" i="25" s="1"/>
  <c r="L274" i="25" s="1"/>
  <c r="M274" i="25" s="1"/>
  <c r="N274" i="25" s="1"/>
  <c r="O274" i="25" s="1"/>
  <c r="P274" i="25" s="1"/>
  <c r="Q274" i="25" s="1"/>
  <c r="R274" i="25" s="1"/>
  <c r="S274" i="25" s="1"/>
  <c r="T274" i="25" s="1"/>
  <c r="U274" i="25" s="1"/>
  <c r="V274" i="25" s="1"/>
  <c r="W274" i="25" s="1"/>
  <c r="X274" i="25" s="1"/>
  <c r="Y274" i="25" s="1"/>
  <c r="Z274" i="25" s="1"/>
  <c r="AA274" i="25" s="1"/>
  <c r="AB274" i="25" s="1"/>
  <c r="AC274" i="25" s="1"/>
  <c r="AD274" i="25" s="1"/>
  <c r="AE274" i="25" s="1"/>
  <c r="AF274" i="25" s="1"/>
  <c r="AG274" i="25" s="1"/>
  <c r="AH274" i="25" s="1"/>
  <c r="AI274" i="25" s="1"/>
  <c r="A312" i="25"/>
  <c r="A226" i="33"/>
  <c r="E188" i="33"/>
  <c r="F188" i="33" s="1"/>
  <c r="G188" i="33" s="1"/>
  <c r="H188" i="33" s="1"/>
  <c r="I188" i="33" s="1"/>
  <c r="J188" i="33" s="1"/>
  <c r="K188" i="33" s="1"/>
  <c r="L188" i="33" s="1"/>
  <c r="M188" i="33" s="1"/>
  <c r="N188" i="33" s="1"/>
  <c r="O188" i="33" s="1"/>
  <c r="P188" i="33" s="1"/>
  <c r="Q188" i="33" s="1"/>
  <c r="R188" i="33" s="1"/>
  <c r="S188" i="33" s="1"/>
  <c r="T188" i="33" s="1"/>
  <c r="U188" i="33" s="1"/>
  <c r="V188" i="33" s="1"/>
  <c r="W188" i="33" s="1"/>
  <c r="X188" i="33" s="1"/>
  <c r="Y188" i="33" s="1"/>
  <c r="Z188" i="33" s="1"/>
  <c r="AA188" i="33" s="1"/>
  <c r="AB188" i="33" s="1"/>
  <c r="AC188" i="33" s="1"/>
  <c r="AD188" i="33" s="1"/>
  <c r="AE188" i="33" s="1"/>
  <c r="AF188" i="33" s="1"/>
  <c r="AG188" i="33" s="1"/>
  <c r="AH188" i="33" s="1"/>
  <c r="AI188" i="33" s="1"/>
  <c r="A269" i="28"/>
  <c r="E231" i="28"/>
  <c r="F231" i="28" s="1"/>
  <c r="G231" i="28" s="1"/>
  <c r="H231" i="28" s="1"/>
  <c r="I231" i="28" s="1"/>
  <c r="J231" i="28" s="1"/>
  <c r="K231" i="28" s="1"/>
  <c r="L231" i="28" s="1"/>
  <c r="M231" i="28" s="1"/>
  <c r="N231" i="28" s="1"/>
  <c r="O231" i="28" s="1"/>
  <c r="P231" i="28" s="1"/>
  <c r="Q231" i="28" s="1"/>
  <c r="R231" i="28" s="1"/>
  <c r="S231" i="28" s="1"/>
  <c r="T231" i="28" s="1"/>
  <c r="U231" i="28" s="1"/>
  <c r="V231" i="28" s="1"/>
  <c r="W231" i="28" s="1"/>
  <c r="X231" i="28" s="1"/>
  <c r="Y231" i="28" s="1"/>
  <c r="Z231" i="28" s="1"/>
  <c r="AA231" i="28" s="1"/>
  <c r="AB231" i="28" s="1"/>
  <c r="AC231" i="28" s="1"/>
  <c r="AD231" i="28" s="1"/>
  <c r="AE231" i="28" s="1"/>
  <c r="AF231" i="28" s="1"/>
  <c r="AG231" i="28" s="1"/>
  <c r="AH231" i="28" s="1"/>
  <c r="AI231" i="28" s="1"/>
  <c r="E274" i="26"/>
  <c r="F274" i="26" s="1"/>
  <c r="G274" i="26" s="1"/>
  <c r="H274" i="26" s="1"/>
  <c r="I274" i="26" s="1"/>
  <c r="J274" i="26" s="1"/>
  <c r="K274" i="26" s="1"/>
  <c r="L274" i="26" s="1"/>
  <c r="M274" i="26" s="1"/>
  <c r="N274" i="26" s="1"/>
  <c r="O274" i="26" s="1"/>
  <c r="P274" i="26" s="1"/>
  <c r="Q274" i="26" s="1"/>
  <c r="R274" i="26" s="1"/>
  <c r="S274" i="26" s="1"/>
  <c r="T274" i="26" s="1"/>
  <c r="U274" i="26" s="1"/>
  <c r="V274" i="26" s="1"/>
  <c r="W274" i="26" s="1"/>
  <c r="X274" i="26" s="1"/>
  <c r="Y274" i="26" s="1"/>
  <c r="Z274" i="26" s="1"/>
  <c r="AA274" i="26" s="1"/>
  <c r="AB274" i="26" s="1"/>
  <c r="AC274" i="26" s="1"/>
  <c r="AD274" i="26" s="1"/>
  <c r="AE274" i="26" s="1"/>
  <c r="AF274" i="26" s="1"/>
  <c r="AG274" i="26" s="1"/>
  <c r="AH274" i="26" s="1"/>
  <c r="AI274" i="26" s="1"/>
  <c r="A312" i="26"/>
  <c r="E188" i="32"/>
  <c r="F188" i="32" s="1"/>
  <c r="G188" i="32" s="1"/>
  <c r="H188" i="32" s="1"/>
  <c r="I188" i="32" s="1"/>
  <c r="J188" i="32" s="1"/>
  <c r="K188" i="32" s="1"/>
  <c r="L188" i="32" s="1"/>
  <c r="M188" i="32" s="1"/>
  <c r="N188" i="32" s="1"/>
  <c r="O188" i="32" s="1"/>
  <c r="P188" i="32" s="1"/>
  <c r="Q188" i="32" s="1"/>
  <c r="R188" i="32" s="1"/>
  <c r="S188" i="32" s="1"/>
  <c r="T188" i="32" s="1"/>
  <c r="U188" i="32" s="1"/>
  <c r="V188" i="32" s="1"/>
  <c r="W188" i="32" s="1"/>
  <c r="X188" i="32" s="1"/>
  <c r="Y188" i="32" s="1"/>
  <c r="Z188" i="32" s="1"/>
  <c r="AA188" i="32" s="1"/>
  <c r="AB188" i="32" s="1"/>
  <c r="AC188" i="32" s="1"/>
  <c r="AD188" i="32" s="1"/>
  <c r="AE188" i="32" s="1"/>
  <c r="AF188" i="32" s="1"/>
  <c r="AG188" i="32" s="1"/>
  <c r="AH188" i="32" s="1"/>
  <c r="AI188" i="32" s="1"/>
  <c r="A226" i="32"/>
  <c r="Y23" i="17"/>
  <c r="Y11" i="17"/>
  <c r="Y26" i="17"/>
  <c r="Y27" i="17"/>
  <c r="Y18" i="17"/>
  <c r="Y31" i="17"/>
  <c r="Y30" i="17"/>
  <c r="Y10" i="17"/>
  <c r="Y25" i="17"/>
  <c r="Y17" i="17"/>
  <c r="Y35" i="17"/>
  <c r="Z6" i="17"/>
  <c r="Z23" i="17" s="1"/>
  <c r="Y19" i="17"/>
  <c r="Y33" i="17"/>
  <c r="Y34" i="17"/>
  <c r="Y21" i="17"/>
  <c r="Y13" i="17"/>
  <c r="Y29" i="17"/>
  <c r="Y14" i="17"/>
  <c r="Y15" i="17"/>
  <c r="Y9" i="17"/>
  <c r="A143" i="40"/>
  <c r="F104" i="40"/>
  <c r="G104" i="40" s="1"/>
  <c r="H104" i="40" s="1"/>
  <c r="I104" i="40" s="1"/>
  <c r="J104" i="40" s="1"/>
  <c r="K104" i="40" s="1"/>
  <c r="L104" i="40" s="1"/>
  <c r="M104" i="40" s="1"/>
  <c r="N104" i="40" s="1"/>
  <c r="O104" i="40" s="1"/>
  <c r="P104" i="40" s="1"/>
  <c r="Q104" i="40" s="1"/>
  <c r="R104" i="40" s="1"/>
  <c r="S104" i="40" s="1"/>
  <c r="T104" i="40" s="1"/>
  <c r="U104" i="40" s="1"/>
  <c r="V104" i="40" s="1"/>
  <c r="W104" i="40" s="1"/>
  <c r="X104" i="40" s="1"/>
  <c r="Y104" i="40" s="1"/>
  <c r="Z104" i="40" s="1"/>
  <c r="AA104" i="40" s="1"/>
  <c r="AB104" i="40" s="1"/>
  <c r="AC104" i="40" s="1"/>
  <c r="AD104" i="40" s="1"/>
  <c r="AE104" i="40" s="1"/>
  <c r="AF104" i="40" s="1"/>
  <c r="AG104" i="40" s="1"/>
  <c r="AH104" i="40" s="1"/>
  <c r="AI104" i="40" s="1"/>
  <c r="AJ104" i="40" s="1"/>
  <c r="Q172" i="40" l="1"/>
  <c r="Q174" i="40" s="1"/>
  <c r="A226" i="35"/>
  <c r="E231" i="34"/>
  <c r="F231" i="34" s="1"/>
  <c r="G231" i="34" s="1"/>
  <c r="H231" i="34" s="1"/>
  <c r="I231" i="34" s="1"/>
  <c r="J231" i="34" s="1"/>
  <c r="K231" i="34" s="1"/>
  <c r="L231" i="34" s="1"/>
  <c r="M231" i="34" s="1"/>
  <c r="N231" i="34" s="1"/>
  <c r="O231" i="34" s="1"/>
  <c r="P231" i="34" s="1"/>
  <c r="Q231" i="34" s="1"/>
  <c r="R231" i="34" s="1"/>
  <c r="S231" i="34" s="1"/>
  <c r="T231" i="34" s="1"/>
  <c r="U231" i="34" s="1"/>
  <c r="V231" i="34" s="1"/>
  <c r="W231" i="34" s="1"/>
  <c r="X231" i="34" s="1"/>
  <c r="Y231" i="34" s="1"/>
  <c r="Z231" i="34" s="1"/>
  <c r="AA231" i="34" s="1"/>
  <c r="AB231" i="34" s="1"/>
  <c r="AC231" i="34" s="1"/>
  <c r="AD231" i="34" s="1"/>
  <c r="AE231" i="34" s="1"/>
  <c r="AF231" i="34" s="1"/>
  <c r="AG231" i="34" s="1"/>
  <c r="AH231" i="34" s="1"/>
  <c r="AI231" i="34" s="1"/>
  <c r="A269" i="34"/>
  <c r="E274" i="29"/>
  <c r="F274" i="29" s="1"/>
  <c r="G274" i="29" s="1"/>
  <c r="H274" i="29" s="1"/>
  <c r="I274" i="29" s="1"/>
  <c r="J274" i="29" s="1"/>
  <c r="K274" i="29" s="1"/>
  <c r="L274" i="29" s="1"/>
  <c r="M274" i="29" s="1"/>
  <c r="N274" i="29" s="1"/>
  <c r="O274" i="29" s="1"/>
  <c r="P274" i="29" s="1"/>
  <c r="Q274" i="29" s="1"/>
  <c r="R274" i="29" s="1"/>
  <c r="S274" i="29" s="1"/>
  <c r="T274" i="29" s="1"/>
  <c r="U274" i="29" s="1"/>
  <c r="V274" i="29" s="1"/>
  <c r="W274" i="29" s="1"/>
  <c r="X274" i="29" s="1"/>
  <c r="Y274" i="29" s="1"/>
  <c r="Z274" i="29" s="1"/>
  <c r="AA274" i="29" s="1"/>
  <c r="AB274" i="29" s="1"/>
  <c r="AC274" i="29" s="1"/>
  <c r="AD274" i="29" s="1"/>
  <c r="AE274" i="29" s="1"/>
  <c r="AF274" i="29" s="1"/>
  <c r="AG274" i="29" s="1"/>
  <c r="AH274" i="29" s="1"/>
  <c r="AI274" i="29" s="1"/>
  <c r="A312" i="29"/>
  <c r="E231" i="32"/>
  <c r="F231" i="32" s="1"/>
  <c r="G231" i="32" s="1"/>
  <c r="H231" i="32" s="1"/>
  <c r="I231" i="32" s="1"/>
  <c r="J231" i="32" s="1"/>
  <c r="K231" i="32" s="1"/>
  <c r="L231" i="32" s="1"/>
  <c r="M231" i="32" s="1"/>
  <c r="N231" i="32" s="1"/>
  <c r="O231" i="32" s="1"/>
  <c r="P231" i="32" s="1"/>
  <c r="Q231" i="32" s="1"/>
  <c r="R231" i="32" s="1"/>
  <c r="S231" i="32" s="1"/>
  <c r="T231" i="32" s="1"/>
  <c r="U231" i="32" s="1"/>
  <c r="V231" i="32" s="1"/>
  <c r="W231" i="32" s="1"/>
  <c r="X231" i="32" s="1"/>
  <c r="Y231" i="32" s="1"/>
  <c r="Z231" i="32" s="1"/>
  <c r="AA231" i="32" s="1"/>
  <c r="AB231" i="32" s="1"/>
  <c r="AC231" i="32" s="1"/>
  <c r="AD231" i="32" s="1"/>
  <c r="AE231" i="32" s="1"/>
  <c r="AF231" i="32" s="1"/>
  <c r="AG231" i="32" s="1"/>
  <c r="AH231" i="32" s="1"/>
  <c r="AI231" i="32" s="1"/>
  <c r="A269" i="32"/>
  <c r="E317" i="19"/>
  <c r="F317" i="19" s="1"/>
  <c r="G317" i="19" s="1"/>
  <c r="H317" i="19" s="1"/>
  <c r="I317" i="19" s="1"/>
  <c r="J317" i="19" s="1"/>
  <c r="K317" i="19" s="1"/>
  <c r="L317" i="19" s="1"/>
  <c r="M317" i="19" s="1"/>
  <c r="N317" i="19" s="1"/>
  <c r="O317" i="19" s="1"/>
  <c r="P317" i="19" s="1"/>
  <c r="Q317" i="19" s="1"/>
  <c r="R317" i="19" s="1"/>
  <c r="S317" i="19" s="1"/>
  <c r="T317" i="19" s="1"/>
  <c r="U317" i="19" s="1"/>
  <c r="V317" i="19" s="1"/>
  <c r="W317" i="19" s="1"/>
  <c r="X317" i="19" s="1"/>
  <c r="Y317" i="19" s="1"/>
  <c r="Z317" i="19" s="1"/>
  <c r="AA317" i="19" s="1"/>
  <c r="AB317" i="19" s="1"/>
  <c r="AC317" i="19" s="1"/>
  <c r="AD317" i="19" s="1"/>
  <c r="AE317" i="19" s="1"/>
  <c r="AF317" i="19" s="1"/>
  <c r="AG317" i="19" s="1"/>
  <c r="AH317" i="19" s="1"/>
  <c r="AI317" i="19" s="1"/>
  <c r="A355" i="19"/>
  <c r="E274" i="21"/>
  <c r="F274" i="21" s="1"/>
  <c r="G274" i="21" s="1"/>
  <c r="H274" i="21" s="1"/>
  <c r="I274" i="21" s="1"/>
  <c r="J274" i="21" s="1"/>
  <c r="K274" i="21" s="1"/>
  <c r="L274" i="21" s="1"/>
  <c r="M274" i="21" s="1"/>
  <c r="N274" i="21" s="1"/>
  <c r="O274" i="21" s="1"/>
  <c r="P274" i="21" s="1"/>
  <c r="Q274" i="21" s="1"/>
  <c r="R274" i="21" s="1"/>
  <c r="S274" i="21" s="1"/>
  <c r="T274" i="21" s="1"/>
  <c r="U274" i="21" s="1"/>
  <c r="V274" i="21" s="1"/>
  <c r="W274" i="21" s="1"/>
  <c r="X274" i="21" s="1"/>
  <c r="Y274" i="21" s="1"/>
  <c r="Z274" i="21" s="1"/>
  <c r="AA274" i="21" s="1"/>
  <c r="AB274" i="21" s="1"/>
  <c r="AC274" i="21" s="1"/>
  <c r="AD274" i="21" s="1"/>
  <c r="AE274" i="21" s="1"/>
  <c r="AF274" i="21" s="1"/>
  <c r="AG274" i="21" s="1"/>
  <c r="AH274" i="21" s="1"/>
  <c r="AI274" i="21" s="1"/>
  <c r="A312" i="21"/>
  <c r="E274" i="28"/>
  <c r="F274" i="28" s="1"/>
  <c r="G274" i="28" s="1"/>
  <c r="H274" i="28" s="1"/>
  <c r="I274" i="28" s="1"/>
  <c r="J274" i="28" s="1"/>
  <c r="K274" i="28" s="1"/>
  <c r="L274" i="28" s="1"/>
  <c r="M274" i="28" s="1"/>
  <c r="N274" i="28" s="1"/>
  <c r="O274" i="28" s="1"/>
  <c r="P274" i="28" s="1"/>
  <c r="Q274" i="28" s="1"/>
  <c r="R274" i="28" s="1"/>
  <c r="S274" i="28" s="1"/>
  <c r="T274" i="28" s="1"/>
  <c r="U274" i="28" s="1"/>
  <c r="V274" i="28" s="1"/>
  <c r="W274" i="28" s="1"/>
  <c r="X274" i="28" s="1"/>
  <c r="Y274" i="28" s="1"/>
  <c r="Z274" i="28" s="1"/>
  <c r="AA274" i="28" s="1"/>
  <c r="AB274" i="28" s="1"/>
  <c r="AC274" i="28" s="1"/>
  <c r="AD274" i="28" s="1"/>
  <c r="AE274" i="28" s="1"/>
  <c r="AF274" i="28" s="1"/>
  <c r="AG274" i="28" s="1"/>
  <c r="AH274" i="28" s="1"/>
  <c r="AI274" i="28" s="1"/>
  <c r="A312" i="28"/>
  <c r="A312" i="24"/>
  <c r="E274" i="24"/>
  <c r="F274" i="24" s="1"/>
  <c r="G274" i="24" s="1"/>
  <c r="H274" i="24" s="1"/>
  <c r="I274" i="24" s="1"/>
  <c r="J274" i="24" s="1"/>
  <c r="K274" i="24" s="1"/>
  <c r="L274" i="24" s="1"/>
  <c r="M274" i="24" s="1"/>
  <c r="N274" i="24" s="1"/>
  <c r="O274" i="24" s="1"/>
  <c r="P274" i="24" s="1"/>
  <c r="Q274" i="24" s="1"/>
  <c r="R274" i="24" s="1"/>
  <c r="S274" i="24" s="1"/>
  <c r="T274" i="24" s="1"/>
  <c r="U274" i="24" s="1"/>
  <c r="V274" i="24" s="1"/>
  <c r="W274" i="24" s="1"/>
  <c r="X274" i="24" s="1"/>
  <c r="Y274" i="24" s="1"/>
  <c r="Z274" i="24" s="1"/>
  <c r="AA274" i="24" s="1"/>
  <c r="AB274" i="24" s="1"/>
  <c r="AC274" i="24" s="1"/>
  <c r="AD274" i="24" s="1"/>
  <c r="AE274" i="24" s="1"/>
  <c r="AF274" i="24" s="1"/>
  <c r="AG274" i="24" s="1"/>
  <c r="AH274" i="24" s="1"/>
  <c r="AI274" i="24" s="1"/>
  <c r="E317" i="26"/>
  <c r="F317" i="26" s="1"/>
  <c r="G317" i="26" s="1"/>
  <c r="H317" i="26" s="1"/>
  <c r="I317" i="26" s="1"/>
  <c r="J317" i="26" s="1"/>
  <c r="K317" i="26" s="1"/>
  <c r="L317" i="26" s="1"/>
  <c r="M317" i="26" s="1"/>
  <c r="N317" i="26" s="1"/>
  <c r="O317" i="26" s="1"/>
  <c r="P317" i="26" s="1"/>
  <c r="Q317" i="26" s="1"/>
  <c r="R317" i="26" s="1"/>
  <c r="S317" i="26" s="1"/>
  <c r="T317" i="26" s="1"/>
  <c r="U317" i="26" s="1"/>
  <c r="V317" i="26" s="1"/>
  <c r="W317" i="26" s="1"/>
  <c r="X317" i="26" s="1"/>
  <c r="Y317" i="26" s="1"/>
  <c r="Z317" i="26" s="1"/>
  <c r="AA317" i="26" s="1"/>
  <c r="AB317" i="26" s="1"/>
  <c r="AC317" i="26" s="1"/>
  <c r="AD317" i="26" s="1"/>
  <c r="AE317" i="26" s="1"/>
  <c r="AF317" i="26" s="1"/>
  <c r="AG317" i="26" s="1"/>
  <c r="AH317" i="26" s="1"/>
  <c r="AI317" i="26" s="1"/>
  <c r="A355" i="26"/>
  <c r="E317" i="25"/>
  <c r="F317" i="25" s="1"/>
  <c r="G317" i="25" s="1"/>
  <c r="H317" i="25" s="1"/>
  <c r="I317" i="25" s="1"/>
  <c r="J317" i="25" s="1"/>
  <c r="K317" i="25" s="1"/>
  <c r="L317" i="25" s="1"/>
  <c r="M317" i="25" s="1"/>
  <c r="N317" i="25" s="1"/>
  <c r="O317" i="25" s="1"/>
  <c r="P317" i="25" s="1"/>
  <c r="Q317" i="25" s="1"/>
  <c r="R317" i="25" s="1"/>
  <c r="S317" i="25" s="1"/>
  <c r="T317" i="25" s="1"/>
  <c r="U317" i="25" s="1"/>
  <c r="V317" i="25" s="1"/>
  <c r="W317" i="25" s="1"/>
  <c r="X317" i="25" s="1"/>
  <c r="Y317" i="25" s="1"/>
  <c r="Z317" i="25" s="1"/>
  <c r="AA317" i="25" s="1"/>
  <c r="AB317" i="25" s="1"/>
  <c r="AC317" i="25" s="1"/>
  <c r="AD317" i="25" s="1"/>
  <c r="AE317" i="25" s="1"/>
  <c r="AF317" i="25" s="1"/>
  <c r="AG317" i="25" s="1"/>
  <c r="AH317" i="25" s="1"/>
  <c r="AI317" i="25" s="1"/>
  <c r="A355" i="25"/>
  <c r="E231" i="35"/>
  <c r="F231" i="35" s="1"/>
  <c r="G231" i="35" s="1"/>
  <c r="H231" i="35" s="1"/>
  <c r="I231" i="35" s="1"/>
  <c r="J231" i="35" s="1"/>
  <c r="K231" i="35" s="1"/>
  <c r="L231" i="35" s="1"/>
  <c r="M231" i="35" s="1"/>
  <c r="N231" i="35" s="1"/>
  <c r="O231" i="35" s="1"/>
  <c r="P231" i="35" s="1"/>
  <c r="Q231" i="35" s="1"/>
  <c r="R231" i="35" s="1"/>
  <c r="S231" i="35" s="1"/>
  <c r="T231" i="35" s="1"/>
  <c r="U231" i="35" s="1"/>
  <c r="V231" i="35" s="1"/>
  <c r="W231" i="35" s="1"/>
  <c r="X231" i="35" s="1"/>
  <c r="Y231" i="35" s="1"/>
  <c r="Z231" i="35" s="1"/>
  <c r="AA231" i="35" s="1"/>
  <c r="AB231" i="35" s="1"/>
  <c r="AC231" i="35" s="1"/>
  <c r="AD231" i="35" s="1"/>
  <c r="AE231" i="35" s="1"/>
  <c r="AF231" i="35" s="1"/>
  <c r="AG231" i="35" s="1"/>
  <c r="AH231" i="35" s="1"/>
  <c r="AI231" i="35" s="1"/>
  <c r="A269" i="35"/>
  <c r="E274" i="27"/>
  <c r="F274" i="27" s="1"/>
  <c r="G274" i="27" s="1"/>
  <c r="H274" i="27" s="1"/>
  <c r="I274" i="27" s="1"/>
  <c r="J274" i="27" s="1"/>
  <c r="K274" i="27" s="1"/>
  <c r="L274" i="27" s="1"/>
  <c r="M274" i="27" s="1"/>
  <c r="N274" i="27" s="1"/>
  <c r="O274" i="27" s="1"/>
  <c r="P274" i="27" s="1"/>
  <c r="Q274" i="27" s="1"/>
  <c r="R274" i="27" s="1"/>
  <c r="S274" i="27" s="1"/>
  <c r="T274" i="27" s="1"/>
  <c r="U274" i="27" s="1"/>
  <c r="V274" i="27" s="1"/>
  <c r="W274" i="27" s="1"/>
  <c r="X274" i="27" s="1"/>
  <c r="Y274" i="27" s="1"/>
  <c r="Z274" i="27" s="1"/>
  <c r="AA274" i="27" s="1"/>
  <c r="AB274" i="27" s="1"/>
  <c r="AC274" i="27" s="1"/>
  <c r="AD274" i="27" s="1"/>
  <c r="AE274" i="27" s="1"/>
  <c r="AF274" i="27" s="1"/>
  <c r="AG274" i="27" s="1"/>
  <c r="AH274" i="27" s="1"/>
  <c r="AI274" i="27" s="1"/>
  <c r="A312" i="27"/>
  <c r="A269" i="33"/>
  <c r="E231" i="33"/>
  <c r="F231" i="33" s="1"/>
  <c r="G231" i="33" s="1"/>
  <c r="H231" i="33" s="1"/>
  <c r="I231" i="33" s="1"/>
  <c r="J231" i="33" s="1"/>
  <c r="K231" i="33" s="1"/>
  <c r="L231" i="33" s="1"/>
  <c r="M231" i="33" s="1"/>
  <c r="N231" i="33" s="1"/>
  <c r="O231" i="33" s="1"/>
  <c r="P231" i="33" s="1"/>
  <c r="Q231" i="33" s="1"/>
  <c r="R231" i="33" s="1"/>
  <c r="S231" i="33" s="1"/>
  <c r="T231" i="33" s="1"/>
  <c r="U231" i="33" s="1"/>
  <c r="V231" i="33" s="1"/>
  <c r="W231" i="33" s="1"/>
  <c r="X231" i="33" s="1"/>
  <c r="Y231" i="33" s="1"/>
  <c r="Z231" i="33" s="1"/>
  <c r="AA231" i="33" s="1"/>
  <c r="AB231" i="33" s="1"/>
  <c r="AC231" i="33" s="1"/>
  <c r="AD231" i="33" s="1"/>
  <c r="AE231" i="33" s="1"/>
  <c r="AF231" i="33" s="1"/>
  <c r="AG231" i="33" s="1"/>
  <c r="AH231" i="33" s="1"/>
  <c r="AI231" i="33" s="1"/>
  <c r="E274" i="22"/>
  <c r="F274" i="22" s="1"/>
  <c r="G274" i="22" s="1"/>
  <c r="H274" i="22" s="1"/>
  <c r="I274" i="22" s="1"/>
  <c r="J274" i="22" s="1"/>
  <c r="K274" i="22" s="1"/>
  <c r="L274" i="22" s="1"/>
  <c r="M274" i="22" s="1"/>
  <c r="N274" i="22" s="1"/>
  <c r="O274" i="22" s="1"/>
  <c r="P274" i="22" s="1"/>
  <c r="Q274" i="22" s="1"/>
  <c r="R274" i="22" s="1"/>
  <c r="S274" i="22" s="1"/>
  <c r="T274" i="22" s="1"/>
  <c r="U274" i="22" s="1"/>
  <c r="V274" i="22" s="1"/>
  <c r="W274" i="22" s="1"/>
  <c r="X274" i="22" s="1"/>
  <c r="Y274" i="22" s="1"/>
  <c r="Z274" i="22" s="1"/>
  <c r="AA274" i="22" s="1"/>
  <c r="AB274" i="22" s="1"/>
  <c r="AC274" i="22" s="1"/>
  <c r="AD274" i="22" s="1"/>
  <c r="AE274" i="22" s="1"/>
  <c r="AF274" i="22" s="1"/>
  <c r="AG274" i="22" s="1"/>
  <c r="AH274" i="22" s="1"/>
  <c r="AI274" i="22" s="1"/>
  <c r="A312" i="22"/>
  <c r="A269" i="36"/>
  <c r="E231" i="36"/>
  <c r="F231" i="36" s="1"/>
  <c r="G231" i="36" s="1"/>
  <c r="H231" i="36" s="1"/>
  <c r="I231" i="36" s="1"/>
  <c r="J231" i="36" s="1"/>
  <c r="K231" i="36" s="1"/>
  <c r="L231" i="36" s="1"/>
  <c r="M231" i="36" s="1"/>
  <c r="N231" i="36" s="1"/>
  <c r="O231" i="36" s="1"/>
  <c r="P231" i="36" s="1"/>
  <c r="Q231" i="36" s="1"/>
  <c r="R231" i="36" s="1"/>
  <c r="S231" i="36" s="1"/>
  <c r="T231" i="36" s="1"/>
  <c r="U231" i="36" s="1"/>
  <c r="V231" i="36" s="1"/>
  <c r="W231" i="36" s="1"/>
  <c r="X231" i="36" s="1"/>
  <c r="Y231" i="36" s="1"/>
  <c r="Z231" i="36" s="1"/>
  <c r="AA231" i="36" s="1"/>
  <c r="AB231" i="36" s="1"/>
  <c r="AC231" i="36" s="1"/>
  <c r="AD231" i="36" s="1"/>
  <c r="AE231" i="36" s="1"/>
  <c r="AF231" i="36" s="1"/>
  <c r="AG231" i="36" s="1"/>
  <c r="AH231" i="36" s="1"/>
  <c r="AI231" i="36" s="1"/>
  <c r="Z26" i="17"/>
  <c r="Z14" i="17"/>
  <c r="Z15" i="17"/>
  <c r="Z27" i="17"/>
  <c r="Z13" i="17"/>
  <c r="Z19" i="17"/>
  <c r="Z31" i="17"/>
  <c r="Z22" i="17"/>
  <c r="Z11" i="17"/>
  <c r="Z17" i="17"/>
  <c r="Z21" i="17"/>
  <c r="Z18" i="17"/>
  <c r="AA6" i="17"/>
  <c r="AA25" i="17" s="1"/>
  <c r="Z34" i="17"/>
  <c r="Z25" i="17"/>
  <c r="Z33" i="17"/>
  <c r="Z10" i="17"/>
  <c r="Z29" i="17"/>
  <c r="Z30" i="17"/>
  <c r="Z9" i="17"/>
  <c r="Z35" i="17"/>
  <c r="A187" i="40"/>
  <c r="F148" i="40"/>
  <c r="Q216" i="40" l="1"/>
  <c r="Q218" i="40" s="1"/>
  <c r="G148" i="40"/>
  <c r="H148" i="40" s="1"/>
  <c r="I148" i="40" s="1"/>
  <c r="J148" i="40" s="1"/>
  <c r="K148" i="40" s="1"/>
  <c r="L148" i="40" s="1"/>
  <c r="M148" i="40" s="1"/>
  <c r="N148" i="40" s="1"/>
  <c r="O148" i="40" s="1"/>
  <c r="P148" i="40" s="1"/>
  <c r="Q148" i="40" s="1"/>
  <c r="R148" i="40" s="1"/>
  <c r="S148" i="40" s="1"/>
  <c r="T148" i="40" s="1"/>
  <c r="U148" i="40" s="1"/>
  <c r="V148" i="40" s="1"/>
  <c r="W148" i="40" s="1"/>
  <c r="X148" i="40" s="1"/>
  <c r="Y148" i="40" s="1"/>
  <c r="Z148" i="40" s="1"/>
  <c r="AA148" i="40" s="1"/>
  <c r="AB148" i="40" s="1"/>
  <c r="AC148" i="40" s="1"/>
  <c r="AD148" i="40" s="1"/>
  <c r="AE148" i="40" s="1"/>
  <c r="AF148" i="40" s="1"/>
  <c r="AG148" i="40" s="1"/>
  <c r="AH148" i="40" s="1"/>
  <c r="AI148" i="40" s="1"/>
  <c r="AM170" i="40"/>
  <c r="E317" i="28"/>
  <c r="F317" i="28" s="1"/>
  <c r="G317" i="28" s="1"/>
  <c r="H317" i="28" s="1"/>
  <c r="I317" i="28" s="1"/>
  <c r="J317" i="28" s="1"/>
  <c r="K317" i="28" s="1"/>
  <c r="L317" i="28" s="1"/>
  <c r="M317" i="28" s="1"/>
  <c r="N317" i="28" s="1"/>
  <c r="O317" i="28" s="1"/>
  <c r="P317" i="28" s="1"/>
  <c r="Q317" i="28" s="1"/>
  <c r="R317" i="28" s="1"/>
  <c r="S317" i="28" s="1"/>
  <c r="T317" i="28" s="1"/>
  <c r="U317" i="28" s="1"/>
  <c r="V317" i="28" s="1"/>
  <c r="W317" i="28" s="1"/>
  <c r="X317" i="28" s="1"/>
  <c r="Y317" i="28" s="1"/>
  <c r="Z317" i="28" s="1"/>
  <c r="AA317" i="28" s="1"/>
  <c r="AB317" i="28" s="1"/>
  <c r="AC317" i="28" s="1"/>
  <c r="AD317" i="28" s="1"/>
  <c r="AE317" i="28" s="1"/>
  <c r="AF317" i="28" s="1"/>
  <c r="AG317" i="28" s="1"/>
  <c r="AH317" i="28" s="1"/>
  <c r="AI317" i="28" s="1"/>
  <c r="A355" i="28"/>
  <c r="E317" i="27"/>
  <c r="F317" i="27" s="1"/>
  <c r="G317" i="27" s="1"/>
  <c r="H317" i="27" s="1"/>
  <c r="I317" i="27" s="1"/>
  <c r="J317" i="27" s="1"/>
  <c r="K317" i="27" s="1"/>
  <c r="L317" i="27" s="1"/>
  <c r="M317" i="27" s="1"/>
  <c r="N317" i="27" s="1"/>
  <c r="O317" i="27" s="1"/>
  <c r="P317" i="27" s="1"/>
  <c r="Q317" i="27" s="1"/>
  <c r="R317" i="27" s="1"/>
  <c r="S317" i="27" s="1"/>
  <c r="T317" i="27" s="1"/>
  <c r="U317" i="27" s="1"/>
  <c r="V317" i="27" s="1"/>
  <c r="W317" i="27" s="1"/>
  <c r="X317" i="27" s="1"/>
  <c r="Y317" i="27" s="1"/>
  <c r="Z317" i="27" s="1"/>
  <c r="AA317" i="27" s="1"/>
  <c r="AB317" i="27" s="1"/>
  <c r="AC317" i="27" s="1"/>
  <c r="AD317" i="27" s="1"/>
  <c r="AE317" i="27" s="1"/>
  <c r="AF317" i="27" s="1"/>
  <c r="AG317" i="27" s="1"/>
  <c r="AH317" i="27" s="1"/>
  <c r="AI317" i="27" s="1"/>
  <c r="A355" i="27"/>
  <c r="A398" i="26"/>
  <c r="E360" i="26"/>
  <c r="F360" i="26" s="1"/>
  <c r="G360" i="26" s="1"/>
  <c r="H360" i="26" s="1"/>
  <c r="I360" i="26" s="1"/>
  <c r="J360" i="26" s="1"/>
  <c r="K360" i="26" s="1"/>
  <c r="L360" i="26" s="1"/>
  <c r="M360" i="26" s="1"/>
  <c r="N360" i="26" s="1"/>
  <c r="O360" i="26" s="1"/>
  <c r="P360" i="26" s="1"/>
  <c r="Q360" i="26" s="1"/>
  <c r="R360" i="26" s="1"/>
  <c r="S360" i="26" s="1"/>
  <c r="T360" i="26" s="1"/>
  <c r="U360" i="26" s="1"/>
  <c r="V360" i="26" s="1"/>
  <c r="W360" i="26" s="1"/>
  <c r="X360" i="26" s="1"/>
  <c r="Y360" i="26" s="1"/>
  <c r="Z360" i="26" s="1"/>
  <c r="AA360" i="26" s="1"/>
  <c r="AB360" i="26" s="1"/>
  <c r="AC360" i="26" s="1"/>
  <c r="AD360" i="26" s="1"/>
  <c r="AE360" i="26" s="1"/>
  <c r="AF360" i="26" s="1"/>
  <c r="AG360" i="26" s="1"/>
  <c r="AH360" i="26" s="1"/>
  <c r="AI360" i="26" s="1"/>
  <c r="E317" i="21"/>
  <c r="F317" i="21" s="1"/>
  <c r="G317" i="21" s="1"/>
  <c r="H317" i="21" s="1"/>
  <c r="I317" i="21" s="1"/>
  <c r="J317" i="21" s="1"/>
  <c r="K317" i="21" s="1"/>
  <c r="L317" i="21" s="1"/>
  <c r="M317" i="21" s="1"/>
  <c r="N317" i="21" s="1"/>
  <c r="O317" i="21" s="1"/>
  <c r="P317" i="21" s="1"/>
  <c r="Q317" i="21" s="1"/>
  <c r="R317" i="21" s="1"/>
  <c r="S317" i="21" s="1"/>
  <c r="T317" i="21" s="1"/>
  <c r="U317" i="21" s="1"/>
  <c r="V317" i="21" s="1"/>
  <c r="W317" i="21" s="1"/>
  <c r="X317" i="21" s="1"/>
  <c r="Y317" i="21" s="1"/>
  <c r="Z317" i="21" s="1"/>
  <c r="AA317" i="21" s="1"/>
  <c r="AB317" i="21" s="1"/>
  <c r="AC317" i="21" s="1"/>
  <c r="AD317" i="21" s="1"/>
  <c r="AE317" i="21" s="1"/>
  <c r="AF317" i="21" s="1"/>
  <c r="AG317" i="21" s="1"/>
  <c r="AH317" i="21" s="1"/>
  <c r="AI317" i="21" s="1"/>
  <c r="A355" i="21"/>
  <c r="E317" i="29"/>
  <c r="F317" i="29" s="1"/>
  <c r="G317" i="29" s="1"/>
  <c r="H317" i="29" s="1"/>
  <c r="I317" i="29" s="1"/>
  <c r="J317" i="29" s="1"/>
  <c r="K317" i="29" s="1"/>
  <c r="L317" i="29" s="1"/>
  <c r="M317" i="29" s="1"/>
  <c r="N317" i="29" s="1"/>
  <c r="O317" i="29" s="1"/>
  <c r="P317" i="29" s="1"/>
  <c r="Q317" i="29" s="1"/>
  <c r="R317" i="29" s="1"/>
  <c r="S317" i="29" s="1"/>
  <c r="T317" i="29" s="1"/>
  <c r="U317" i="29" s="1"/>
  <c r="V317" i="29" s="1"/>
  <c r="W317" i="29" s="1"/>
  <c r="X317" i="29" s="1"/>
  <c r="Y317" i="29" s="1"/>
  <c r="Z317" i="29" s="1"/>
  <c r="AA317" i="29" s="1"/>
  <c r="AB317" i="29" s="1"/>
  <c r="AC317" i="29" s="1"/>
  <c r="AD317" i="29" s="1"/>
  <c r="AE317" i="29" s="1"/>
  <c r="AF317" i="29" s="1"/>
  <c r="AG317" i="29" s="1"/>
  <c r="AH317" i="29" s="1"/>
  <c r="AI317" i="29" s="1"/>
  <c r="A355" i="29"/>
  <c r="E274" i="36"/>
  <c r="F274" i="36" s="1"/>
  <c r="G274" i="36" s="1"/>
  <c r="H274" i="36" s="1"/>
  <c r="I274" i="36" s="1"/>
  <c r="J274" i="36" s="1"/>
  <c r="K274" i="36" s="1"/>
  <c r="L274" i="36" s="1"/>
  <c r="M274" i="36" s="1"/>
  <c r="N274" i="36" s="1"/>
  <c r="O274" i="36" s="1"/>
  <c r="P274" i="36" s="1"/>
  <c r="Q274" i="36" s="1"/>
  <c r="R274" i="36" s="1"/>
  <c r="S274" i="36" s="1"/>
  <c r="T274" i="36" s="1"/>
  <c r="U274" i="36" s="1"/>
  <c r="V274" i="36" s="1"/>
  <c r="W274" i="36" s="1"/>
  <c r="X274" i="36" s="1"/>
  <c r="Y274" i="36" s="1"/>
  <c r="Z274" i="36" s="1"/>
  <c r="AA274" i="36" s="1"/>
  <c r="AB274" i="36" s="1"/>
  <c r="AC274" i="36" s="1"/>
  <c r="AD274" i="36" s="1"/>
  <c r="AE274" i="36" s="1"/>
  <c r="AF274" i="36" s="1"/>
  <c r="AG274" i="36" s="1"/>
  <c r="AH274" i="36" s="1"/>
  <c r="AI274" i="36" s="1"/>
  <c r="A312" i="36"/>
  <c r="A398" i="25"/>
  <c r="E360" i="25"/>
  <c r="F360" i="25" s="1"/>
  <c r="G360" i="25" s="1"/>
  <c r="H360" i="25" s="1"/>
  <c r="I360" i="25" s="1"/>
  <c r="J360" i="25" s="1"/>
  <c r="K360" i="25" s="1"/>
  <c r="L360" i="25" s="1"/>
  <c r="M360" i="25" s="1"/>
  <c r="N360" i="25" s="1"/>
  <c r="O360" i="25" s="1"/>
  <c r="P360" i="25" s="1"/>
  <c r="Q360" i="25" s="1"/>
  <c r="R360" i="25" s="1"/>
  <c r="S360" i="25" s="1"/>
  <c r="T360" i="25" s="1"/>
  <c r="U360" i="25" s="1"/>
  <c r="V360" i="25" s="1"/>
  <c r="W360" i="25" s="1"/>
  <c r="X360" i="25" s="1"/>
  <c r="Y360" i="25" s="1"/>
  <c r="Z360" i="25" s="1"/>
  <c r="AA360" i="25" s="1"/>
  <c r="AB360" i="25" s="1"/>
  <c r="AC360" i="25" s="1"/>
  <c r="AD360" i="25" s="1"/>
  <c r="AE360" i="25" s="1"/>
  <c r="AF360" i="25" s="1"/>
  <c r="AG360" i="25" s="1"/>
  <c r="AH360" i="25" s="1"/>
  <c r="AI360" i="25" s="1"/>
  <c r="A312" i="32"/>
  <c r="E274" i="32"/>
  <c r="F274" i="32" s="1"/>
  <c r="G274" i="32" s="1"/>
  <c r="H274" i="32" s="1"/>
  <c r="I274" i="32" s="1"/>
  <c r="J274" i="32" s="1"/>
  <c r="K274" i="32" s="1"/>
  <c r="L274" i="32" s="1"/>
  <c r="M274" i="32" s="1"/>
  <c r="N274" i="32" s="1"/>
  <c r="O274" i="32" s="1"/>
  <c r="P274" i="32" s="1"/>
  <c r="Q274" i="32" s="1"/>
  <c r="R274" i="32" s="1"/>
  <c r="S274" i="32" s="1"/>
  <c r="T274" i="32" s="1"/>
  <c r="U274" i="32" s="1"/>
  <c r="V274" i="32" s="1"/>
  <c r="W274" i="32" s="1"/>
  <c r="X274" i="32" s="1"/>
  <c r="Y274" i="32" s="1"/>
  <c r="Z274" i="32" s="1"/>
  <c r="AA274" i="32" s="1"/>
  <c r="AB274" i="32" s="1"/>
  <c r="AC274" i="32" s="1"/>
  <c r="AD274" i="32" s="1"/>
  <c r="AE274" i="32" s="1"/>
  <c r="AF274" i="32" s="1"/>
  <c r="AG274" i="32" s="1"/>
  <c r="AH274" i="32" s="1"/>
  <c r="AI274" i="32" s="1"/>
  <c r="E274" i="33"/>
  <c r="F274" i="33" s="1"/>
  <c r="G274" i="33" s="1"/>
  <c r="H274" i="33" s="1"/>
  <c r="I274" i="33" s="1"/>
  <c r="J274" i="33" s="1"/>
  <c r="K274" i="33" s="1"/>
  <c r="L274" i="33" s="1"/>
  <c r="M274" i="33" s="1"/>
  <c r="N274" i="33" s="1"/>
  <c r="O274" i="33" s="1"/>
  <c r="P274" i="33" s="1"/>
  <c r="Q274" i="33" s="1"/>
  <c r="R274" i="33" s="1"/>
  <c r="S274" i="33" s="1"/>
  <c r="T274" i="33" s="1"/>
  <c r="U274" i="33" s="1"/>
  <c r="V274" i="33" s="1"/>
  <c r="W274" i="33" s="1"/>
  <c r="X274" i="33" s="1"/>
  <c r="Y274" i="33" s="1"/>
  <c r="Z274" i="33" s="1"/>
  <c r="AA274" i="33" s="1"/>
  <c r="AB274" i="33" s="1"/>
  <c r="AC274" i="33" s="1"/>
  <c r="AD274" i="33" s="1"/>
  <c r="AE274" i="33" s="1"/>
  <c r="AF274" i="33" s="1"/>
  <c r="AG274" i="33" s="1"/>
  <c r="AH274" i="33" s="1"/>
  <c r="AI274" i="33" s="1"/>
  <c r="A312" i="33"/>
  <c r="E317" i="22"/>
  <c r="F317" i="22" s="1"/>
  <c r="G317" i="22" s="1"/>
  <c r="H317" i="22" s="1"/>
  <c r="I317" i="22" s="1"/>
  <c r="J317" i="22" s="1"/>
  <c r="K317" i="22" s="1"/>
  <c r="L317" i="22" s="1"/>
  <c r="M317" i="22" s="1"/>
  <c r="N317" i="22" s="1"/>
  <c r="O317" i="22" s="1"/>
  <c r="P317" i="22" s="1"/>
  <c r="Q317" i="22" s="1"/>
  <c r="R317" i="22" s="1"/>
  <c r="S317" i="22" s="1"/>
  <c r="T317" i="22" s="1"/>
  <c r="U317" i="22" s="1"/>
  <c r="V317" i="22" s="1"/>
  <c r="W317" i="22" s="1"/>
  <c r="X317" i="22" s="1"/>
  <c r="Y317" i="22" s="1"/>
  <c r="Z317" i="22" s="1"/>
  <c r="AA317" i="22" s="1"/>
  <c r="AB317" i="22" s="1"/>
  <c r="AC317" i="22" s="1"/>
  <c r="AD317" i="22" s="1"/>
  <c r="AE317" i="22" s="1"/>
  <c r="AF317" i="22" s="1"/>
  <c r="AG317" i="22" s="1"/>
  <c r="AH317" i="22" s="1"/>
  <c r="AI317" i="22" s="1"/>
  <c r="A355" i="22"/>
  <c r="E274" i="35"/>
  <c r="F274" i="35" s="1"/>
  <c r="G274" i="35" s="1"/>
  <c r="H274" i="35" s="1"/>
  <c r="I274" i="35" s="1"/>
  <c r="J274" i="35" s="1"/>
  <c r="K274" i="35" s="1"/>
  <c r="L274" i="35" s="1"/>
  <c r="M274" i="35" s="1"/>
  <c r="N274" i="35" s="1"/>
  <c r="O274" i="35" s="1"/>
  <c r="P274" i="35" s="1"/>
  <c r="Q274" i="35" s="1"/>
  <c r="R274" i="35" s="1"/>
  <c r="S274" i="35" s="1"/>
  <c r="T274" i="35" s="1"/>
  <c r="U274" i="35" s="1"/>
  <c r="V274" i="35" s="1"/>
  <c r="W274" i="35" s="1"/>
  <c r="X274" i="35" s="1"/>
  <c r="Y274" i="35" s="1"/>
  <c r="Z274" i="35" s="1"/>
  <c r="AA274" i="35" s="1"/>
  <c r="AB274" i="35" s="1"/>
  <c r="AC274" i="35" s="1"/>
  <c r="AD274" i="35" s="1"/>
  <c r="AE274" i="35" s="1"/>
  <c r="AF274" i="35" s="1"/>
  <c r="AG274" i="35" s="1"/>
  <c r="AH274" i="35" s="1"/>
  <c r="AI274" i="35" s="1"/>
  <c r="A312" i="35"/>
  <c r="E360" i="19"/>
  <c r="F360" i="19" s="1"/>
  <c r="G360" i="19" s="1"/>
  <c r="H360" i="19" s="1"/>
  <c r="I360" i="19" s="1"/>
  <c r="J360" i="19" s="1"/>
  <c r="K360" i="19" s="1"/>
  <c r="L360" i="19" s="1"/>
  <c r="M360" i="19" s="1"/>
  <c r="N360" i="19" s="1"/>
  <c r="O360" i="19" s="1"/>
  <c r="P360" i="19" s="1"/>
  <c r="Q360" i="19" s="1"/>
  <c r="R360" i="19" s="1"/>
  <c r="S360" i="19" s="1"/>
  <c r="T360" i="19" s="1"/>
  <c r="U360" i="19" s="1"/>
  <c r="V360" i="19" s="1"/>
  <c r="W360" i="19" s="1"/>
  <c r="X360" i="19" s="1"/>
  <c r="Y360" i="19" s="1"/>
  <c r="Z360" i="19" s="1"/>
  <c r="AA360" i="19" s="1"/>
  <c r="AB360" i="19" s="1"/>
  <c r="AC360" i="19" s="1"/>
  <c r="AD360" i="19" s="1"/>
  <c r="AE360" i="19" s="1"/>
  <c r="AF360" i="19" s="1"/>
  <c r="AG360" i="19" s="1"/>
  <c r="AH360" i="19" s="1"/>
  <c r="AI360" i="19" s="1"/>
  <c r="A398" i="19"/>
  <c r="E274" i="34"/>
  <c r="F274" i="34" s="1"/>
  <c r="G274" i="34" s="1"/>
  <c r="H274" i="34" s="1"/>
  <c r="I274" i="34" s="1"/>
  <c r="J274" i="34" s="1"/>
  <c r="K274" i="34" s="1"/>
  <c r="L274" i="34" s="1"/>
  <c r="M274" i="34" s="1"/>
  <c r="N274" i="34" s="1"/>
  <c r="O274" i="34" s="1"/>
  <c r="P274" i="34" s="1"/>
  <c r="Q274" i="34" s="1"/>
  <c r="R274" i="34" s="1"/>
  <c r="S274" i="34" s="1"/>
  <c r="T274" i="34" s="1"/>
  <c r="U274" i="34" s="1"/>
  <c r="V274" i="34" s="1"/>
  <c r="W274" i="34" s="1"/>
  <c r="X274" i="34" s="1"/>
  <c r="Y274" i="34" s="1"/>
  <c r="Z274" i="34" s="1"/>
  <c r="AA274" i="34" s="1"/>
  <c r="AB274" i="34" s="1"/>
  <c r="AC274" i="34" s="1"/>
  <c r="AD274" i="34" s="1"/>
  <c r="AE274" i="34" s="1"/>
  <c r="AF274" i="34" s="1"/>
  <c r="AG274" i="34" s="1"/>
  <c r="AH274" i="34" s="1"/>
  <c r="AI274" i="34" s="1"/>
  <c r="A312" i="34"/>
  <c r="E317" i="24"/>
  <c r="F317" i="24" s="1"/>
  <c r="G317" i="24" s="1"/>
  <c r="H317" i="24" s="1"/>
  <c r="I317" i="24" s="1"/>
  <c r="J317" i="24" s="1"/>
  <c r="K317" i="24" s="1"/>
  <c r="L317" i="24" s="1"/>
  <c r="M317" i="24" s="1"/>
  <c r="N317" i="24" s="1"/>
  <c r="O317" i="24" s="1"/>
  <c r="P317" i="24" s="1"/>
  <c r="Q317" i="24" s="1"/>
  <c r="R317" i="24" s="1"/>
  <c r="S317" i="24" s="1"/>
  <c r="T317" i="24" s="1"/>
  <c r="U317" i="24" s="1"/>
  <c r="V317" i="24" s="1"/>
  <c r="W317" i="24" s="1"/>
  <c r="X317" i="24" s="1"/>
  <c r="Y317" i="24" s="1"/>
  <c r="Z317" i="24" s="1"/>
  <c r="AA317" i="24" s="1"/>
  <c r="AB317" i="24" s="1"/>
  <c r="AC317" i="24" s="1"/>
  <c r="AD317" i="24" s="1"/>
  <c r="AE317" i="24" s="1"/>
  <c r="AF317" i="24" s="1"/>
  <c r="AG317" i="24" s="1"/>
  <c r="AH317" i="24" s="1"/>
  <c r="AI317" i="24" s="1"/>
  <c r="A355" i="24"/>
  <c r="AA33" i="17"/>
  <c r="AA21" i="17"/>
  <c r="AA11" i="17"/>
  <c r="AA18" i="17"/>
  <c r="AA17" i="17"/>
  <c r="AA27" i="17"/>
  <c r="AA29" i="17"/>
  <c r="AA14" i="17"/>
  <c r="AA35" i="17"/>
  <c r="AA34" i="17"/>
  <c r="AA22" i="17"/>
  <c r="AA30" i="17"/>
  <c r="AA31" i="17"/>
  <c r="AA9" i="17"/>
  <c r="AA15" i="17"/>
  <c r="AA23" i="17"/>
  <c r="AB6" i="17"/>
  <c r="AB9" i="17" s="1"/>
  <c r="AA13" i="17"/>
  <c r="AA10" i="17"/>
  <c r="AA26" i="17"/>
  <c r="AA19" i="17"/>
  <c r="A231" i="40"/>
  <c r="F192" i="40"/>
  <c r="G192" i="40" s="1"/>
  <c r="H192" i="40" s="1"/>
  <c r="I192" i="40" s="1"/>
  <c r="J192" i="40" s="1"/>
  <c r="K192" i="40" s="1"/>
  <c r="L192" i="40" s="1"/>
  <c r="M192" i="40" s="1"/>
  <c r="N192" i="40" s="1"/>
  <c r="O192" i="40" s="1"/>
  <c r="P192" i="40" s="1"/>
  <c r="Q192" i="40" s="1"/>
  <c r="R192" i="40" s="1"/>
  <c r="S192" i="40" s="1"/>
  <c r="T192" i="40" s="1"/>
  <c r="U192" i="40" s="1"/>
  <c r="V192" i="40" s="1"/>
  <c r="W192" i="40" s="1"/>
  <c r="X192" i="40" s="1"/>
  <c r="Y192" i="40" s="1"/>
  <c r="Z192" i="40" s="1"/>
  <c r="AA192" i="40" s="1"/>
  <c r="AB192" i="40" s="1"/>
  <c r="AC192" i="40" s="1"/>
  <c r="AD192" i="40" s="1"/>
  <c r="AE192" i="40" s="1"/>
  <c r="AF192" i="40" s="1"/>
  <c r="AG192" i="40" s="1"/>
  <c r="AH192" i="40" s="1"/>
  <c r="AI192" i="40" s="1"/>
  <c r="AJ192" i="40" s="1"/>
  <c r="Q260" i="40" l="1"/>
  <c r="Q262" i="40" s="1"/>
  <c r="AM214" i="40"/>
  <c r="A398" i="24"/>
  <c r="E360" i="24"/>
  <c r="F360" i="24" s="1"/>
  <c r="G360" i="24" s="1"/>
  <c r="H360" i="24" s="1"/>
  <c r="I360" i="24" s="1"/>
  <c r="J360" i="24" s="1"/>
  <c r="K360" i="24" s="1"/>
  <c r="L360" i="24" s="1"/>
  <c r="M360" i="24" s="1"/>
  <c r="N360" i="24" s="1"/>
  <c r="O360" i="24" s="1"/>
  <c r="P360" i="24" s="1"/>
  <c r="Q360" i="24" s="1"/>
  <c r="R360" i="24" s="1"/>
  <c r="S360" i="24" s="1"/>
  <c r="T360" i="24" s="1"/>
  <c r="U360" i="24" s="1"/>
  <c r="V360" i="24" s="1"/>
  <c r="W360" i="24" s="1"/>
  <c r="X360" i="24" s="1"/>
  <c r="Y360" i="24" s="1"/>
  <c r="Z360" i="24" s="1"/>
  <c r="AA360" i="24" s="1"/>
  <c r="AB360" i="24" s="1"/>
  <c r="AC360" i="24" s="1"/>
  <c r="AD360" i="24" s="1"/>
  <c r="AE360" i="24" s="1"/>
  <c r="AF360" i="24" s="1"/>
  <c r="AG360" i="24" s="1"/>
  <c r="AH360" i="24" s="1"/>
  <c r="AI360" i="24" s="1"/>
  <c r="E317" i="35"/>
  <c r="F317" i="35" s="1"/>
  <c r="G317" i="35" s="1"/>
  <c r="H317" i="35" s="1"/>
  <c r="I317" i="35" s="1"/>
  <c r="J317" i="35" s="1"/>
  <c r="K317" i="35" s="1"/>
  <c r="L317" i="35" s="1"/>
  <c r="M317" i="35" s="1"/>
  <c r="N317" i="35" s="1"/>
  <c r="O317" i="35" s="1"/>
  <c r="P317" i="35" s="1"/>
  <c r="Q317" i="35" s="1"/>
  <c r="R317" i="35" s="1"/>
  <c r="S317" i="35" s="1"/>
  <c r="T317" i="35" s="1"/>
  <c r="U317" i="35" s="1"/>
  <c r="V317" i="35" s="1"/>
  <c r="W317" i="35" s="1"/>
  <c r="X317" i="35" s="1"/>
  <c r="Y317" i="35" s="1"/>
  <c r="Z317" i="35" s="1"/>
  <c r="AA317" i="35" s="1"/>
  <c r="AB317" i="35" s="1"/>
  <c r="AC317" i="35" s="1"/>
  <c r="AD317" i="35" s="1"/>
  <c r="AE317" i="35" s="1"/>
  <c r="AF317" i="35" s="1"/>
  <c r="AG317" i="35" s="1"/>
  <c r="AH317" i="35" s="1"/>
  <c r="AI317" i="35" s="1"/>
  <c r="A355" i="35"/>
  <c r="A398" i="29"/>
  <c r="E360" i="29"/>
  <c r="F360" i="29" s="1"/>
  <c r="G360" i="29" s="1"/>
  <c r="H360" i="29" s="1"/>
  <c r="I360" i="29" s="1"/>
  <c r="J360" i="29" s="1"/>
  <c r="K360" i="29" s="1"/>
  <c r="L360" i="29" s="1"/>
  <c r="M360" i="29" s="1"/>
  <c r="N360" i="29" s="1"/>
  <c r="O360" i="29" s="1"/>
  <c r="P360" i="29" s="1"/>
  <c r="Q360" i="29" s="1"/>
  <c r="R360" i="29" s="1"/>
  <c r="S360" i="29" s="1"/>
  <c r="T360" i="29" s="1"/>
  <c r="U360" i="29" s="1"/>
  <c r="V360" i="29" s="1"/>
  <c r="W360" i="29" s="1"/>
  <c r="X360" i="29" s="1"/>
  <c r="Y360" i="29" s="1"/>
  <c r="Z360" i="29" s="1"/>
  <c r="AA360" i="29" s="1"/>
  <c r="AB360" i="29" s="1"/>
  <c r="AC360" i="29" s="1"/>
  <c r="AD360" i="29" s="1"/>
  <c r="AE360" i="29" s="1"/>
  <c r="AF360" i="29" s="1"/>
  <c r="AG360" i="29" s="1"/>
  <c r="AH360" i="29" s="1"/>
  <c r="AI360" i="29" s="1"/>
  <c r="E360" i="27"/>
  <c r="F360" i="27" s="1"/>
  <c r="G360" i="27" s="1"/>
  <c r="H360" i="27" s="1"/>
  <c r="I360" i="27" s="1"/>
  <c r="J360" i="27" s="1"/>
  <c r="K360" i="27" s="1"/>
  <c r="L360" i="27" s="1"/>
  <c r="M360" i="27" s="1"/>
  <c r="N360" i="27" s="1"/>
  <c r="O360" i="27" s="1"/>
  <c r="P360" i="27" s="1"/>
  <c r="Q360" i="27" s="1"/>
  <c r="R360" i="27" s="1"/>
  <c r="S360" i="27" s="1"/>
  <c r="T360" i="27" s="1"/>
  <c r="U360" i="27" s="1"/>
  <c r="V360" i="27" s="1"/>
  <c r="W360" i="27" s="1"/>
  <c r="X360" i="27" s="1"/>
  <c r="Y360" i="27" s="1"/>
  <c r="Z360" i="27" s="1"/>
  <c r="AA360" i="27" s="1"/>
  <c r="AB360" i="27" s="1"/>
  <c r="AC360" i="27" s="1"/>
  <c r="AD360" i="27" s="1"/>
  <c r="AE360" i="27" s="1"/>
  <c r="AF360" i="27" s="1"/>
  <c r="AG360" i="27" s="1"/>
  <c r="AH360" i="27" s="1"/>
  <c r="AI360" i="27" s="1"/>
  <c r="A398" i="27"/>
  <c r="A355" i="32"/>
  <c r="E317" i="32"/>
  <c r="F317" i="32" s="1"/>
  <c r="G317" i="32" s="1"/>
  <c r="H317" i="32" s="1"/>
  <c r="I317" i="32" s="1"/>
  <c r="J317" i="32" s="1"/>
  <c r="K317" i="32" s="1"/>
  <c r="L317" i="32" s="1"/>
  <c r="M317" i="32" s="1"/>
  <c r="N317" i="32" s="1"/>
  <c r="O317" i="32" s="1"/>
  <c r="P317" i="32" s="1"/>
  <c r="Q317" i="32" s="1"/>
  <c r="R317" i="32" s="1"/>
  <c r="S317" i="32" s="1"/>
  <c r="T317" i="32" s="1"/>
  <c r="U317" i="32" s="1"/>
  <c r="V317" i="32" s="1"/>
  <c r="W317" i="32" s="1"/>
  <c r="X317" i="32" s="1"/>
  <c r="Y317" i="32" s="1"/>
  <c r="Z317" i="32" s="1"/>
  <c r="AA317" i="32" s="1"/>
  <c r="AB317" i="32" s="1"/>
  <c r="AC317" i="32" s="1"/>
  <c r="AD317" i="32" s="1"/>
  <c r="AE317" i="32" s="1"/>
  <c r="AF317" i="32" s="1"/>
  <c r="AG317" i="32" s="1"/>
  <c r="AH317" i="32" s="1"/>
  <c r="AI317" i="32" s="1"/>
  <c r="A441" i="19"/>
  <c r="E403" i="19"/>
  <c r="F403" i="19" s="1"/>
  <c r="G403" i="19" s="1"/>
  <c r="H403" i="19" s="1"/>
  <c r="I403" i="19" s="1"/>
  <c r="J403" i="19" s="1"/>
  <c r="K403" i="19" s="1"/>
  <c r="L403" i="19" s="1"/>
  <c r="M403" i="19" s="1"/>
  <c r="N403" i="19" s="1"/>
  <c r="O403" i="19" s="1"/>
  <c r="P403" i="19" s="1"/>
  <c r="Q403" i="19" s="1"/>
  <c r="R403" i="19" s="1"/>
  <c r="S403" i="19" s="1"/>
  <c r="T403" i="19" s="1"/>
  <c r="U403" i="19" s="1"/>
  <c r="V403" i="19" s="1"/>
  <c r="W403" i="19" s="1"/>
  <c r="X403" i="19" s="1"/>
  <c r="Y403" i="19" s="1"/>
  <c r="Z403" i="19" s="1"/>
  <c r="AA403" i="19" s="1"/>
  <c r="AB403" i="19" s="1"/>
  <c r="AC403" i="19" s="1"/>
  <c r="AD403" i="19" s="1"/>
  <c r="AE403" i="19" s="1"/>
  <c r="AF403" i="19" s="1"/>
  <c r="AG403" i="19" s="1"/>
  <c r="AH403" i="19" s="1"/>
  <c r="AI403" i="19" s="1"/>
  <c r="E317" i="33"/>
  <c r="F317" i="33" s="1"/>
  <c r="G317" i="33" s="1"/>
  <c r="H317" i="33" s="1"/>
  <c r="I317" i="33" s="1"/>
  <c r="J317" i="33" s="1"/>
  <c r="K317" i="33" s="1"/>
  <c r="L317" i="33" s="1"/>
  <c r="M317" i="33" s="1"/>
  <c r="N317" i="33" s="1"/>
  <c r="O317" i="33" s="1"/>
  <c r="P317" i="33" s="1"/>
  <c r="Q317" i="33" s="1"/>
  <c r="R317" i="33" s="1"/>
  <c r="S317" i="33" s="1"/>
  <c r="T317" i="33" s="1"/>
  <c r="U317" i="33" s="1"/>
  <c r="V317" i="33" s="1"/>
  <c r="W317" i="33" s="1"/>
  <c r="X317" i="33" s="1"/>
  <c r="Y317" i="33" s="1"/>
  <c r="Z317" i="33" s="1"/>
  <c r="AA317" i="33" s="1"/>
  <c r="AB317" i="33" s="1"/>
  <c r="AC317" i="33" s="1"/>
  <c r="AD317" i="33" s="1"/>
  <c r="AE317" i="33" s="1"/>
  <c r="AF317" i="33" s="1"/>
  <c r="AG317" i="33" s="1"/>
  <c r="AH317" i="33" s="1"/>
  <c r="AI317" i="33" s="1"/>
  <c r="A355" i="33"/>
  <c r="E317" i="36"/>
  <c r="F317" i="36" s="1"/>
  <c r="G317" i="36" s="1"/>
  <c r="H317" i="36" s="1"/>
  <c r="I317" i="36" s="1"/>
  <c r="J317" i="36" s="1"/>
  <c r="K317" i="36" s="1"/>
  <c r="L317" i="36" s="1"/>
  <c r="M317" i="36" s="1"/>
  <c r="N317" i="36" s="1"/>
  <c r="O317" i="36" s="1"/>
  <c r="P317" i="36" s="1"/>
  <c r="Q317" i="36" s="1"/>
  <c r="R317" i="36" s="1"/>
  <c r="S317" i="36" s="1"/>
  <c r="T317" i="36" s="1"/>
  <c r="U317" i="36" s="1"/>
  <c r="V317" i="36" s="1"/>
  <c r="W317" i="36" s="1"/>
  <c r="X317" i="36" s="1"/>
  <c r="Y317" i="36" s="1"/>
  <c r="Z317" i="36" s="1"/>
  <c r="AA317" i="36" s="1"/>
  <c r="AB317" i="36" s="1"/>
  <c r="AC317" i="36" s="1"/>
  <c r="AD317" i="36" s="1"/>
  <c r="AE317" i="36" s="1"/>
  <c r="AF317" i="36" s="1"/>
  <c r="AG317" i="36" s="1"/>
  <c r="AH317" i="36" s="1"/>
  <c r="AI317" i="36" s="1"/>
  <c r="A355" i="36"/>
  <c r="E403" i="26"/>
  <c r="F403" i="26" s="1"/>
  <c r="G403" i="26" s="1"/>
  <c r="H403" i="26" s="1"/>
  <c r="I403" i="26" s="1"/>
  <c r="J403" i="26" s="1"/>
  <c r="K403" i="26" s="1"/>
  <c r="L403" i="26" s="1"/>
  <c r="M403" i="26" s="1"/>
  <c r="N403" i="26" s="1"/>
  <c r="O403" i="26" s="1"/>
  <c r="P403" i="26" s="1"/>
  <c r="Q403" i="26" s="1"/>
  <c r="R403" i="26" s="1"/>
  <c r="S403" i="26" s="1"/>
  <c r="T403" i="26" s="1"/>
  <c r="U403" i="26" s="1"/>
  <c r="V403" i="26" s="1"/>
  <c r="W403" i="26" s="1"/>
  <c r="X403" i="26" s="1"/>
  <c r="Y403" i="26" s="1"/>
  <c r="Z403" i="26" s="1"/>
  <c r="AA403" i="26" s="1"/>
  <c r="AB403" i="26" s="1"/>
  <c r="AC403" i="26" s="1"/>
  <c r="AD403" i="26" s="1"/>
  <c r="AE403" i="26" s="1"/>
  <c r="AF403" i="26" s="1"/>
  <c r="AG403" i="26" s="1"/>
  <c r="AH403" i="26" s="1"/>
  <c r="AI403" i="26" s="1"/>
  <c r="A441" i="26"/>
  <c r="E317" i="34"/>
  <c r="F317" i="34" s="1"/>
  <c r="G317" i="34" s="1"/>
  <c r="H317" i="34" s="1"/>
  <c r="I317" i="34" s="1"/>
  <c r="J317" i="34" s="1"/>
  <c r="K317" i="34" s="1"/>
  <c r="L317" i="34" s="1"/>
  <c r="M317" i="34" s="1"/>
  <c r="N317" i="34" s="1"/>
  <c r="O317" i="34" s="1"/>
  <c r="P317" i="34" s="1"/>
  <c r="Q317" i="34" s="1"/>
  <c r="R317" i="34" s="1"/>
  <c r="S317" i="34" s="1"/>
  <c r="T317" i="34" s="1"/>
  <c r="U317" i="34" s="1"/>
  <c r="V317" i="34" s="1"/>
  <c r="W317" i="34" s="1"/>
  <c r="X317" i="34" s="1"/>
  <c r="Y317" i="34" s="1"/>
  <c r="Z317" i="34" s="1"/>
  <c r="AA317" i="34" s="1"/>
  <c r="AB317" i="34" s="1"/>
  <c r="AC317" i="34" s="1"/>
  <c r="AD317" i="34" s="1"/>
  <c r="AE317" i="34" s="1"/>
  <c r="AF317" i="34" s="1"/>
  <c r="AG317" i="34" s="1"/>
  <c r="AH317" i="34" s="1"/>
  <c r="AI317" i="34" s="1"/>
  <c r="A355" i="34"/>
  <c r="A398" i="22"/>
  <c r="E360" i="22"/>
  <c r="F360" i="22" s="1"/>
  <c r="G360" i="22" s="1"/>
  <c r="H360" i="22" s="1"/>
  <c r="I360" i="22" s="1"/>
  <c r="J360" i="22" s="1"/>
  <c r="K360" i="22" s="1"/>
  <c r="L360" i="22" s="1"/>
  <c r="M360" i="22" s="1"/>
  <c r="N360" i="22" s="1"/>
  <c r="O360" i="22" s="1"/>
  <c r="P360" i="22" s="1"/>
  <c r="Q360" i="22" s="1"/>
  <c r="R360" i="22" s="1"/>
  <c r="S360" i="22" s="1"/>
  <c r="T360" i="22" s="1"/>
  <c r="U360" i="22" s="1"/>
  <c r="V360" i="22" s="1"/>
  <c r="W360" i="22" s="1"/>
  <c r="X360" i="22" s="1"/>
  <c r="Y360" i="22" s="1"/>
  <c r="Z360" i="22" s="1"/>
  <c r="AA360" i="22" s="1"/>
  <c r="AB360" i="22" s="1"/>
  <c r="AC360" i="22" s="1"/>
  <c r="AD360" i="22" s="1"/>
  <c r="AE360" i="22" s="1"/>
  <c r="AF360" i="22" s="1"/>
  <c r="AG360" i="22" s="1"/>
  <c r="AH360" i="22" s="1"/>
  <c r="AI360" i="22" s="1"/>
  <c r="A398" i="21"/>
  <c r="E360" i="21"/>
  <c r="F360" i="21" s="1"/>
  <c r="G360" i="21" s="1"/>
  <c r="H360" i="21" s="1"/>
  <c r="I360" i="21" s="1"/>
  <c r="J360" i="21" s="1"/>
  <c r="K360" i="21" s="1"/>
  <c r="L360" i="21" s="1"/>
  <c r="M360" i="21" s="1"/>
  <c r="N360" i="21" s="1"/>
  <c r="O360" i="21" s="1"/>
  <c r="P360" i="21" s="1"/>
  <c r="Q360" i="21" s="1"/>
  <c r="R360" i="21" s="1"/>
  <c r="S360" i="21" s="1"/>
  <c r="T360" i="21" s="1"/>
  <c r="U360" i="21" s="1"/>
  <c r="V360" i="21" s="1"/>
  <c r="W360" i="21" s="1"/>
  <c r="X360" i="21" s="1"/>
  <c r="Y360" i="21" s="1"/>
  <c r="Z360" i="21" s="1"/>
  <c r="AA360" i="21" s="1"/>
  <c r="AB360" i="21" s="1"/>
  <c r="AC360" i="21" s="1"/>
  <c r="AD360" i="21" s="1"/>
  <c r="AE360" i="21" s="1"/>
  <c r="AF360" i="21" s="1"/>
  <c r="AG360" i="21" s="1"/>
  <c r="AH360" i="21" s="1"/>
  <c r="AI360" i="21" s="1"/>
  <c r="A398" i="28"/>
  <c r="E360" i="28"/>
  <c r="F360" i="28" s="1"/>
  <c r="G360" i="28" s="1"/>
  <c r="H360" i="28" s="1"/>
  <c r="I360" i="28" s="1"/>
  <c r="J360" i="28" s="1"/>
  <c r="K360" i="28" s="1"/>
  <c r="L360" i="28" s="1"/>
  <c r="M360" i="28" s="1"/>
  <c r="N360" i="28" s="1"/>
  <c r="O360" i="28" s="1"/>
  <c r="P360" i="28" s="1"/>
  <c r="Q360" i="28" s="1"/>
  <c r="R360" i="28" s="1"/>
  <c r="S360" i="28" s="1"/>
  <c r="T360" i="28" s="1"/>
  <c r="U360" i="28" s="1"/>
  <c r="V360" i="28" s="1"/>
  <c r="W360" i="28" s="1"/>
  <c r="X360" i="28" s="1"/>
  <c r="Y360" i="28" s="1"/>
  <c r="Z360" i="28" s="1"/>
  <c r="AA360" i="28" s="1"/>
  <c r="AB360" i="28" s="1"/>
  <c r="AC360" i="28" s="1"/>
  <c r="AD360" i="28" s="1"/>
  <c r="AE360" i="28" s="1"/>
  <c r="AF360" i="28" s="1"/>
  <c r="AG360" i="28" s="1"/>
  <c r="AH360" i="28" s="1"/>
  <c r="AI360" i="28" s="1"/>
  <c r="E403" i="25"/>
  <c r="F403" i="25" s="1"/>
  <c r="G403" i="25" s="1"/>
  <c r="H403" i="25" s="1"/>
  <c r="I403" i="25" s="1"/>
  <c r="J403" i="25" s="1"/>
  <c r="K403" i="25" s="1"/>
  <c r="L403" i="25" s="1"/>
  <c r="M403" i="25" s="1"/>
  <c r="N403" i="25" s="1"/>
  <c r="O403" i="25" s="1"/>
  <c r="P403" i="25" s="1"/>
  <c r="Q403" i="25" s="1"/>
  <c r="R403" i="25" s="1"/>
  <c r="S403" i="25" s="1"/>
  <c r="T403" i="25" s="1"/>
  <c r="U403" i="25" s="1"/>
  <c r="V403" i="25" s="1"/>
  <c r="W403" i="25" s="1"/>
  <c r="X403" i="25" s="1"/>
  <c r="Y403" i="25" s="1"/>
  <c r="Z403" i="25" s="1"/>
  <c r="AA403" i="25" s="1"/>
  <c r="AB403" i="25" s="1"/>
  <c r="AC403" i="25" s="1"/>
  <c r="AD403" i="25" s="1"/>
  <c r="AE403" i="25" s="1"/>
  <c r="AF403" i="25" s="1"/>
  <c r="AG403" i="25" s="1"/>
  <c r="AH403" i="25" s="1"/>
  <c r="AI403" i="25" s="1"/>
  <c r="A441" i="25"/>
  <c r="AB22" i="17"/>
  <c r="AB14" i="17"/>
  <c r="AB11" i="17"/>
  <c r="AB27" i="17"/>
  <c r="AB13" i="17"/>
  <c r="AB17" i="17"/>
  <c r="AB29" i="17"/>
  <c r="AB23" i="17"/>
  <c r="AC6" i="17"/>
  <c r="AC23" i="17" s="1"/>
  <c r="AB21" i="17"/>
  <c r="AB31" i="17"/>
  <c r="AB26" i="17"/>
  <c r="AB19" i="17"/>
  <c r="AB35" i="17"/>
  <c r="AB34" i="17"/>
  <c r="AB15" i="17"/>
  <c r="AB25" i="17"/>
  <c r="AB18" i="17"/>
  <c r="AB30" i="17"/>
  <c r="AB10" i="17"/>
  <c r="AB33" i="17"/>
  <c r="F236" i="40"/>
  <c r="A275" i="40"/>
  <c r="G236" i="40" l="1"/>
  <c r="H236" i="40" s="1"/>
  <c r="I236" i="40" s="1"/>
  <c r="J236" i="40" s="1"/>
  <c r="K236" i="40" s="1"/>
  <c r="L236" i="40" s="1"/>
  <c r="M236" i="40" s="1"/>
  <c r="N236" i="40" s="1"/>
  <c r="O236" i="40" s="1"/>
  <c r="P236" i="40" s="1"/>
  <c r="Q236" i="40" s="1"/>
  <c r="R236" i="40" s="1"/>
  <c r="S236" i="40" s="1"/>
  <c r="T236" i="40" s="1"/>
  <c r="U236" i="40" s="1"/>
  <c r="V236" i="40" s="1"/>
  <c r="W236" i="40" s="1"/>
  <c r="X236" i="40" s="1"/>
  <c r="Y236" i="40" s="1"/>
  <c r="Z236" i="40" s="1"/>
  <c r="AA236" i="40" s="1"/>
  <c r="AB236" i="40" s="1"/>
  <c r="AC236" i="40" s="1"/>
  <c r="AD236" i="40" s="1"/>
  <c r="AE236" i="40" s="1"/>
  <c r="AF236" i="40" s="1"/>
  <c r="AG236" i="40" s="1"/>
  <c r="AH236" i="40" s="1"/>
  <c r="AI236" i="40" s="1"/>
  <c r="Q304" i="40"/>
  <c r="Q306" i="40" s="1"/>
  <c r="AM258" i="40"/>
  <c r="E446" i="26"/>
  <c r="F446" i="26" s="1"/>
  <c r="G446" i="26" s="1"/>
  <c r="H446" i="26" s="1"/>
  <c r="I446" i="26" s="1"/>
  <c r="J446" i="26" s="1"/>
  <c r="K446" i="26" s="1"/>
  <c r="L446" i="26" s="1"/>
  <c r="M446" i="26" s="1"/>
  <c r="N446" i="26" s="1"/>
  <c r="O446" i="26" s="1"/>
  <c r="P446" i="26" s="1"/>
  <c r="Q446" i="26" s="1"/>
  <c r="R446" i="26" s="1"/>
  <c r="S446" i="26" s="1"/>
  <c r="T446" i="26" s="1"/>
  <c r="U446" i="26" s="1"/>
  <c r="V446" i="26" s="1"/>
  <c r="W446" i="26" s="1"/>
  <c r="X446" i="26" s="1"/>
  <c r="Y446" i="26" s="1"/>
  <c r="Z446" i="26" s="1"/>
  <c r="AA446" i="26" s="1"/>
  <c r="AB446" i="26" s="1"/>
  <c r="AC446" i="26" s="1"/>
  <c r="AD446" i="26" s="1"/>
  <c r="AE446" i="26" s="1"/>
  <c r="AF446" i="26" s="1"/>
  <c r="AG446" i="26" s="1"/>
  <c r="AH446" i="26" s="1"/>
  <c r="AI446" i="26" s="1"/>
  <c r="A484" i="26"/>
  <c r="E489" i="26" s="1"/>
  <c r="F489" i="26" s="1"/>
  <c r="G489" i="26" s="1"/>
  <c r="H489" i="26" s="1"/>
  <c r="I489" i="26" s="1"/>
  <c r="J489" i="26" s="1"/>
  <c r="K489" i="26" s="1"/>
  <c r="L489" i="26" s="1"/>
  <c r="M489" i="26" s="1"/>
  <c r="N489" i="26" s="1"/>
  <c r="O489" i="26" s="1"/>
  <c r="P489" i="26" s="1"/>
  <c r="Q489" i="26" s="1"/>
  <c r="R489" i="26" s="1"/>
  <c r="S489" i="26" s="1"/>
  <c r="T489" i="26" s="1"/>
  <c r="U489" i="26" s="1"/>
  <c r="V489" i="26" s="1"/>
  <c r="W489" i="26" s="1"/>
  <c r="X489" i="26" s="1"/>
  <c r="Y489" i="26" s="1"/>
  <c r="Z489" i="26" s="1"/>
  <c r="AA489" i="26" s="1"/>
  <c r="AB489" i="26" s="1"/>
  <c r="AC489" i="26" s="1"/>
  <c r="AD489" i="26" s="1"/>
  <c r="AE489" i="26" s="1"/>
  <c r="AF489" i="26" s="1"/>
  <c r="AG489" i="26" s="1"/>
  <c r="AH489" i="26" s="1"/>
  <c r="AI489" i="26" s="1"/>
  <c r="E446" i="19"/>
  <c r="F446" i="19" s="1"/>
  <c r="G446" i="19" s="1"/>
  <c r="H446" i="19" s="1"/>
  <c r="I446" i="19" s="1"/>
  <c r="J446" i="19" s="1"/>
  <c r="K446" i="19" s="1"/>
  <c r="L446" i="19" s="1"/>
  <c r="M446" i="19" s="1"/>
  <c r="N446" i="19" s="1"/>
  <c r="O446" i="19" s="1"/>
  <c r="P446" i="19" s="1"/>
  <c r="Q446" i="19" s="1"/>
  <c r="R446" i="19" s="1"/>
  <c r="S446" i="19" s="1"/>
  <c r="T446" i="19" s="1"/>
  <c r="U446" i="19" s="1"/>
  <c r="V446" i="19" s="1"/>
  <c r="W446" i="19" s="1"/>
  <c r="X446" i="19" s="1"/>
  <c r="Y446" i="19" s="1"/>
  <c r="Z446" i="19" s="1"/>
  <c r="AA446" i="19" s="1"/>
  <c r="AB446" i="19" s="1"/>
  <c r="AC446" i="19" s="1"/>
  <c r="AD446" i="19" s="1"/>
  <c r="AE446" i="19" s="1"/>
  <c r="AF446" i="19" s="1"/>
  <c r="AG446" i="19" s="1"/>
  <c r="AH446" i="19" s="1"/>
  <c r="AI446" i="19" s="1"/>
  <c r="A484" i="19"/>
  <c r="E489" i="19" s="1"/>
  <c r="F489" i="19" s="1"/>
  <c r="G489" i="19" s="1"/>
  <c r="H489" i="19" s="1"/>
  <c r="I489" i="19" s="1"/>
  <c r="J489" i="19" s="1"/>
  <c r="K489" i="19" s="1"/>
  <c r="L489" i="19" s="1"/>
  <c r="M489" i="19" s="1"/>
  <c r="N489" i="19" s="1"/>
  <c r="O489" i="19" s="1"/>
  <c r="P489" i="19" s="1"/>
  <c r="Q489" i="19" s="1"/>
  <c r="R489" i="19" s="1"/>
  <c r="S489" i="19" s="1"/>
  <c r="T489" i="19" s="1"/>
  <c r="U489" i="19" s="1"/>
  <c r="V489" i="19" s="1"/>
  <c r="W489" i="19" s="1"/>
  <c r="X489" i="19" s="1"/>
  <c r="Y489" i="19" s="1"/>
  <c r="Z489" i="19" s="1"/>
  <c r="AA489" i="19" s="1"/>
  <c r="AB489" i="19" s="1"/>
  <c r="AC489" i="19" s="1"/>
  <c r="AD489" i="19" s="1"/>
  <c r="AE489" i="19" s="1"/>
  <c r="AF489" i="19" s="1"/>
  <c r="AG489" i="19" s="1"/>
  <c r="AH489" i="19" s="1"/>
  <c r="AI489" i="19" s="1"/>
  <c r="E403" i="29"/>
  <c r="F403" i="29" s="1"/>
  <c r="G403" i="29" s="1"/>
  <c r="H403" i="29" s="1"/>
  <c r="I403" i="29" s="1"/>
  <c r="J403" i="29" s="1"/>
  <c r="K403" i="29" s="1"/>
  <c r="L403" i="29" s="1"/>
  <c r="M403" i="29" s="1"/>
  <c r="N403" i="29" s="1"/>
  <c r="O403" i="29" s="1"/>
  <c r="P403" i="29" s="1"/>
  <c r="Q403" i="29" s="1"/>
  <c r="R403" i="29" s="1"/>
  <c r="S403" i="29" s="1"/>
  <c r="T403" i="29" s="1"/>
  <c r="U403" i="29" s="1"/>
  <c r="V403" i="29" s="1"/>
  <c r="W403" i="29" s="1"/>
  <c r="X403" i="29" s="1"/>
  <c r="Y403" i="29" s="1"/>
  <c r="Z403" i="29" s="1"/>
  <c r="AA403" i="29" s="1"/>
  <c r="AB403" i="29" s="1"/>
  <c r="AC403" i="29" s="1"/>
  <c r="AD403" i="29" s="1"/>
  <c r="AE403" i="29" s="1"/>
  <c r="AF403" i="29" s="1"/>
  <c r="AG403" i="29" s="1"/>
  <c r="AH403" i="29" s="1"/>
  <c r="AI403" i="29" s="1"/>
  <c r="A441" i="29"/>
  <c r="A484" i="25"/>
  <c r="E489" i="25" s="1"/>
  <c r="F489" i="25" s="1"/>
  <c r="G489" i="25" s="1"/>
  <c r="H489" i="25" s="1"/>
  <c r="I489" i="25" s="1"/>
  <c r="J489" i="25" s="1"/>
  <c r="K489" i="25" s="1"/>
  <c r="L489" i="25" s="1"/>
  <c r="M489" i="25" s="1"/>
  <c r="N489" i="25" s="1"/>
  <c r="O489" i="25" s="1"/>
  <c r="P489" i="25" s="1"/>
  <c r="Q489" i="25" s="1"/>
  <c r="R489" i="25" s="1"/>
  <c r="S489" i="25" s="1"/>
  <c r="T489" i="25" s="1"/>
  <c r="U489" i="25" s="1"/>
  <c r="V489" i="25" s="1"/>
  <c r="W489" i="25" s="1"/>
  <c r="X489" i="25" s="1"/>
  <c r="Y489" i="25" s="1"/>
  <c r="Z489" i="25" s="1"/>
  <c r="AA489" i="25" s="1"/>
  <c r="AB489" i="25" s="1"/>
  <c r="AC489" i="25" s="1"/>
  <c r="AD489" i="25" s="1"/>
  <c r="AE489" i="25" s="1"/>
  <c r="AF489" i="25" s="1"/>
  <c r="AG489" i="25" s="1"/>
  <c r="AH489" i="25" s="1"/>
  <c r="AI489" i="25" s="1"/>
  <c r="E446" i="25"/>
  <c r="F446" i="25" s="1"/>
  <c r="G446" i="25" s="1"/>
  <c r="H446" i="25" s="1"/>
  <c r="I446" i="25" s="1"/>
  <c r="J446" i="25" s="1"/>
  <c r="K446" i="25" s="1"/>
  <c r="L446" i="25" s="1"/>
  <c r="M446" i="25" s="1"/>
  <c r="N446" i="25" s="1"/>
  <c r="O446" i="25" s="1"/>
  <c r="P446" i="25" s="1"/>
  <c r="Q446" i="25" s="1"/>
  <c r="R446" i="25" s="1"/>
  <c r="S446" i="25" s="1"/>
  <c r="T446" i="25" s="1"/>
  <c r="U446" i="25" s="1"/>
  <c r="V446" i="25" s="1"/>
  <c r="W446" i="25" s="1"/>
  <c r="X446" i="25" s="1"/>
  <c r="Y446" i="25" s="1"/>
  <c r="Z446" i="25" s="1"/>
  <c r="AA446" i="25" s="1"/>
  <c r="AB446" i="25" s="1"/>
  <c r="AC446" i="25" s="1"/>
  <c r="AD446" i="25" s="1"/>
  <c r="AE446" i="25" s="1"/>
  <c r="AF446" i="25" s="1"/>
  <c r="AG446" i="25" s="1"/>
  <c r="AH446" i="25" s="1"/>
  <c r="AI446" i="25" s="1"/>
  <c r="A398" i="36"/>
  <c r="E360" i="36"/>
  <c r="F360" i="36" s="1"/>
  <c r="G360" i="36" s="1"/>
  <c r="H360" i="36" s="1"/>
  <c r="I360" i="36" s="1"/>
  <c r="J360" i="36" s="1"/>
  <c r="K360" i="36" s="1"/>
  <c r="L360" i="36" s="1"/>
  <c r="M360" i="36" s="1"/>
  <c r="N360" i="36" s="1"/>
  <c r="O360" i="36" s="1"/>
  <c r="P360" i="36" s="1"/>
  <c r="Q360" i="36" s="1"/>
  <c r="R360" i="36" s="1"/>
  <c r="S360" i="36" s="1"/>
  <c r="T360" i="36" s="1"/>
  <c r="U360" i="36" s="1"/>
  <c r="V360" i="36" s="1"/>
  <c r="W360" i="36" s="1"/>
  <c r="X360" i="36" s="1"/>
  <c r="Y360" i="36" s="1"/>
  <c r="Z360" i="36" s="1"/>
  <c r="AA360" i="36" s="1"/>
  <c r="AB360" i="36" s="1"/>
  <c r="AC360" i="36" s="1"/>
  <c r="AD360" i="36" s="1"/>
  <c r="AE360" i="36" s="1"/>
  <c r="AF360" i="36" s="1"/>
  <c r="AG360" i="36" s="1"/>
  <c r="AH360" i="36" s="1"/>
  <c r="AI360" i="36" s="1"/>
  <c r="E360" i="35"/>
  <c r="F360" i="35" s="1"/>
  <c r="G360" i="35" s="1"/>
  <c r="H360" i="35" s="1"/>
  <c r="I360" i="35" s="1"/>
  <c r="J360" i="35" s="1"/>
  <c r="K360" i="35" s="1"/>
  <c r="L360" i="35" s="1"/>
  <c r="M360" i="35" s="1"/>
  <c r="N360" i="35" s="1"/>
  <c r="O360" i="35" s="1"/>
  <c r="P360" i="35" s="1"/>
  <c r="Q360" i="35" s="1"/>
  <c r="R360" i="35" s="1"/>
  <c r="S360" i="35" s="1"/>
  <c r="T360" i="35" s="1"/>
  <c r="U360" i="35" s="1"/>
  <c r="V360" i="35" s="1"/>
  <c r="W360" i="35" s="1"/>
  <c r="X360" i="35" s="1"/>
  <c r="Y360" i="35" s="1"/>
  <c r="Z360" i="35" s="1"/>
  <c r="AA360" i="35" s="1"/>
  <c r="AB360" i="35" s="1"/>
  <c r="AC360" i="35" s="1"/>
  <c r="AD360" i="35" s="1"/>
  <c r="AE360" i="35" s="1"/>
  <c r="AF360" i="35" s="1"/>
  <c r="AG360" i="35" s="1"/>
  <c r="AH360" i="35" s="1"/>
  <c r="AI360" i="35" s="1"/>
  <c r="A398" i="35"/>
  <c r="E403" i="22"/>
  <c r="F403" i="22" s="1"/>
  <c r="G403" i="22" s="1"/>
  <c r="H403" i="22" s="1"/>
  <c r="I403" i="22" s="1"/>
  <c r="J403" i="22" s="1"/>
  <c r="K403" i="22" s="1"/>
  <c r="L403" i="22" s="1"/>
  <c r="M403" i="22" s="1"/>
  <c r="N403" i="22" s="1"/>
  <c r="O403" i="22" s="1"/>
  <c r="P403" i="22" s="1"/>
  <c r="Q403" i="22" s="1"/>
  <c r="R403" i="22" s="1"/>
  <c r="S403" i="22" s="1"/>
  <c r="T403" i="22" s="1"/>
  <c r="U403" i="22" s="1"/>
  <c r="V403" i="22" s="1"/>
  <c r="W403" i="22" s="1"/>
  <c r="X403" i="22" s="1"/>
  <c r="Y403" i="22" s="1"/>
  <c r="Z403" i="22" s="1"/>
  <c r="AA403" i="22" s="1"/>
  <c r="AB403" i="22" s="1"/>
  <c r="AC403" i="22" s="1"/>
  <c r="AD403" i="22" s="1"/>
  <c r="AE403" i="22" s="1"/>
  <c r="AF403" i="22" s="1"/>
  <c r="AG403" i="22" s="1"/>
  <c r="AH403" i="22" s="1"/>
  <c r="AI403" i="22" s="1"/>
  <c r="A441" i="22"/>
  <c r="A398" i="32"/>
  <c r="E360" i="32"/>
  <c r="F360" i="32" s="1"/>
  <c r="G360" i="32" s="1"/>
  <c r="H360" i="32" s="1"/>
  <c r="I360" i="32" s="1"/>
  <c r="J360" i="32" s="1"/>
  <c r="K360" i="32" s="1"/>
  <c r="L360" i="32" s="1"/>
  <c r="M360" i="32" s="1"/>
  <c r="N360" i="32" s="1"/>
  <c r="O360" i="32" s="1"/>
  <c r="P360" i="32" s="1"/>
  <c r="Q360" i="32" s="1"/>
  <c r="R360" i="32" s="1"/>
  <c r="S360" i="32" s="1"/>
  <c r="T360" i="32" s="1"/>
  <c r="U360" i="32" s="1"/>
  <c r="V360" i="32" s="1"/>
  <c r="W360" i="32" s="1"/>
  <c r="X360" i="32" s="1"/>
  <c r="Y360" i="32" s="1"/>
  <c r="Z360" i="32" s="1"/>
  <c r="AA360" i="32" s="1"/>
  <c r="AB360" i="32" s="1"/>
  <c r="AC360" i="32" s="1"/>
  <c r="AD360" i="32" s="1"/>
  <c r="AE360" i="32" s="1"/>
  <c r="AF360" i="32" s="1"/>
  <c r="AG360" i="32" s="1"/>
  <c r="AH360" i="32" s="1"/>
  <c r="AI360" i="32" s="1"/>
  <c r="A441" i="21"/>
  <c r="E403" i="21"/>
  <c r="F403" i="21" s="1"/>
  <c r="G403" i="21" s="1"/>
  <c r="H403" i="21" s="1"/>
  <c r="I403" i="21" s="1"/>
  <c r="J403" i="21" s="1"/>
  <c r="K403" i="21" s="1"/>
  <c r="L403" i="21" s="1"/>
  <c r="M403" i="21" s="1"/>
  <c r="N403" i="21" s="1"/>
  <c r="O403" i="21" s="1"/>
  <c r="P403" i="21" s="1"/>
  <c r="Q403" i="21" s="1"/>
  <c r="R403" i="21" s="1"/>
  <c r="S403" i="21" s="1"/>
  <c r="T403" i="21" s="1"/>
  <c r="U403" i="21" s="1"/>
  <c r="V403" i="21" s="1"/>
  <c r="W403" i="21" s="1"/>
  <c r="X403" i="21" s="1"/>
  <c r="Y403" i="21" s="1"/>
  <c r="Z403" i="21" s="1"/>
  <c r="AA403" i="21" s="1"/>
  <c r="AB403" i="21" s="1"/>
  <c r="AC403" i="21" s="1"/>
  <c r="AD403" i="21" s="1"/>
  <c r="AE403" i="21" s="1"/>
  <c r="AF403" i="21" s="1"/>
  <c r="AG403" i="21" s="1"/>
  <c r="AH403" i="21" s="1"/>
  <c r="AI403" i="21" s="1"/>
  <c r="A398" i="34"/>
  <c r="E360" i="34"/>
  <c r="F360" i="34" s="1"/>
  <c r="G360" i="34" s="1"/>
  <c r="H360" i="34" s="1"/>
  <c r="I360" i="34" s="1"/>
  <c r="J360" i="34" s="1"/>
  <c r="K360" i="34" s="1"/>
  <c r="L360" i="34" s="1"/>
  <c r="M360" i="34" s="1"/>
  <c r="N360" i="34" s="1"/>
  <c r="O360" i="34" s="1"/>
  <c r="P360" i="34" s="1"/>
  <c r="Q360" i="34" s="1"/>
  <c r="R360" i="34" s="1"/>
  <c r="S360" i="34" s="1"/>
  <c r="T360" i="34" s="1"/>
  <c r="U360" i="34" s="1"/>
  <c r="V360" i="34" s="1"/>
  <c r="W360" i="34" s="1"/>
  <c r="X360" i="34" s="1"/>
  <c r="Y360" i="34" s="1"/>
  <c r="Z360" i="34" s="1"/>
  <c r="AA360" i="34" s="1"/>
  <c r="AB360" i="34" s="1"/>
  <c r="AC360" i="34" s="1"/>
  <c r="AD360" i="34" s="1"/>
  <c r="AE360" i="34" s="1"/>
  <c r="AF360" i="34" s="1"/>
  <c r="AG360" i="34" s="1"/>
  <c r="AH360" i="34" s="1"/>
  <c r="AI360" i="34" s="1"/>
  <c r="A398" i="33"/>
  <c r="E360" i="33"/>
  <c r="F360" i="33" s="1"/>
  <c r="G360" i="33" s="1"/>
  <c r="H360" i="33" s="1"/>
  <c r="I360" i="33" s="1"/>
  <c r="J360" i="33" s="1"/>
  <c r="K360" i="33" s="1"/>
  <c r="L360" i="33" s="1"/>
  <c r="M360" i="33" s="1"/>
  <c r="N360" i="33" s="1"/>
  <c r="O360" i="33" s="1"/>
  <c r="P360" i="33" s="1"/>
  <c r="Q360" i="33" s="1"/>
  <c r="R360" i="33" s="1"/>
  <c r="S360" i="33" s="1"/>
  <c r="T360" i="33" s="1"/>
  <c r="U360" i="33" s="1"/>
  <c r="V360" i="33" s="1"/>
  <c r="W360" i="33" s="1"/>
  <c r="X360" i="33" s="1"/>
  <c r="Y360" i="33" s="1"/>
  <c r="Z360" i="33" s="1"/>
  <c r="AA360" i="33" s="1"/>
  <c r="AB360" i="33" s="1"/>
  <c r="AC360" i="33" s="1"/>
  <c r="AD360" i="33" s="1"/>
  <c r="AE360" i="33" s="1"/>
  <c r="AF360" i="33" s="1"/>
  <c r="AG360" i="33" s="1"/>
  <c r="AH360" i="33" s="1"/>
  <c r="AI360" i="33" s="1"/>
  <c r="A441" i="27"/>
  <c r="E403" i="27"/>
  <c r="F403" i="27" s="1"/>
  <c r="G403" i="27" s="1"/>
  <c r="H403" i="27" s="1"/>
  <c r="I403" i="27" s="1"/>
  <c r="J403" i="27" s="1"/>
  <c r="K403" i="27" s="1"/>
  <c r="L403" i="27" s="1"/>
  <c r="M403" i="27" s="1"/>
  <c r="N403" i="27" s="1"/>
  <c r="O403" i="27" s="1"/>
  <c r="P403" i="27" s="1"/>
  <c r="Q403" i="27" s="1"/>
  <c r="R403" i="27" s="1"/>
  <c r="S403" i="27" s="1"/>
  <c r="T403" i="27" s="1"/>
  <c r="U403" i="27" s="1"/>
  <c r="V403" i="27" s="1"/>
  <c r="W403" i="27" s="1"/>
  <c r="X403" i="27" s="1"/>
  <c r="Y403" i="27" s="1"/>
  <c r="Z403" i="27" s="1"/>
  <c r="AA403" i="27" s="1"/>
  <c r="AB403" i="27" s="1"/>
  <c r="AC403" i="27" s="1"/>
  <c r="AD403" i="27" s="1"/>
  <c r="AE403" i="27" s="1"/>
  <c r="AF403" i="27" s="1"/>
  <c r="AG403" i="27" s="1"/>
  <c r="AH403" i="27" s="1"/>
  <c r="AI403" i="27" s="1"/>
  <c r="A441" i="28"/>
  <c r="E403" i="28"/>
  <c r="F403" i="28" s="1"/>
  <c r="G403" i="28" s="1"/>
  <c r="H403" i="28" s="1"/>
  <c r="I403" i="28" s="1"/>
  <c r="J403" i="28" s="1"/>
  <c r="K403" i="28" s="1"/>
  <c r="L403" i="28" s="1"/>
  <c r="M403" i="28" s="1"/>
  <c r="N403" i="28" s="1"/>
  <c r="O403" i="28" s="1"/>
  <c r="P403" i="28" s="1"/>
  <c r="Q403" i="28" s="1"/>
  <c r="R403" i="28" s="1"/>
  <c r="S403" i="28" s="1"/>
  <c r="T403" i="28" s="1"/>
  <c r="U403" i="28" s="1"/>
  <c r="V403" i="28" s="1"/>
  <c r="W403" i="28" s="1"/>
  <c r="X403" i="28" s="1"/>
  <c r="Y403" i="28" s="1"/>
  <c r="Z403" i="28" s="1"/>
  <c r="AA403" i="28" s="1"/>
  <c r="AB403" i="28" s="1"/>
  <c r="AC403" i="28" s="1"/>
  <c r="AD403" i="28" s="1"/>
  <c r="AE403" i="28" s="1"/>
  <c r="AF403" i="28" s="1"/>
  <c r="AG403" i="28" s="1"/>
  <c r="AH403" i="28" s="1"/>
  <c r="AI403" i="28" s="1"/>
  <c r="A441" i="24"/>
  <c r="E403" i="24"/>
  <c r="F403" i="24" s="1"/>
  <c r="G403" i="24" s="1"/>
  <c r="H403" i="24" s="1"/>
  <c r="I403" i="24" s="1"/>
  <c r="J403" i="24" s="1"/>
  <c r="K403" i="24" s="1"/>
  <c r="L403" i="24" s="1"/>
  <c r="M403" i="24" s="1"/>
  <c r="N403" i="24" s="1"/>
  <c r="O403" i="24" s="1"/>
  <c r="P403" i="24" s="1"/>
  <c r="Q403" i="24" s="1"/>
  <c r="R403" i="24" s="1"/>
  <c r="S403" i="24" s="1"/>
  <c r="T403" i="24" s="1"/>
  <c r="U403" i="24" s="1"/>
  <c r="V403" i="24" s="1"/>
  <c r="W403" i="24" s="1"/>
  <c r="X403" i="24" s="1"/>
  <c r="Y403" i="24" s="1"/>
  <c r="Z403" i="24" s="1"/>
  <c r="AA403" i="24" s="1"/>
  <c r="AB403" i="24" s="1"/>
  <c r="AC403" i="24" s="1"/>
  <c r="AD403" i="24" s="1"/>
  <c r="AE403" i="24" s="1"/>
  <c r="AF403" i="24" s="1"/>
  <c r="AG403" i="24" s="1"/>
  <c r="AH403" i="24" s="1"/>
  <c r="AI403" i="24" s="1"/>
  <c r="AC14" i="17"/>
  <c r="AC27" i="17"/>
  <c r="AC17" i="17"/>
  <c r="AC25" i="17"/>
  <c r="AC35" i="17"/>
  <c r="AC9" i="17"/>
  <c r="AC30" i="17"/>
  <c r="AC31" i="17"/>
  <c r="AC29" i="17"/>
  <c r="AC15" i="17"/>
  <c r="AC34" i="17"/>
  <c r="AC10" i="17"/>
  <c r="AC11" i="17"/>
  <c r="AC21" i="17"/>
  <c r="AC26" i="17"/>
  <c r="AC19" i="17"/>
  <c r="AD6" i="17"/>
  <c r="AD29" i="17" s="1"/>
  <c r="AC13" i="17"/>
  <c r="AC18" i="17"/>
  <c r="AC22" i="17"/>
  <c r="AC33" i="17"/>
  <c r="F280" i="40"/>
  <c r="G280" i="40" s="1"/>
  <c r="H280" i="40" s="1"/>
  <c r="I280" i="40" s="1"/>
  <c r="J280" i="40" s="1"/>
  <c r="K280" i="40" s="1"/>
  <c r="L280" i="40" s="1"/>
  <c r="M280" i="40" s="1"/>
  <c r="N280" i="40" s="1"/>
  <c r="O280" i="40" s="1"/>
  <c r="P280" i="40" s="1"/>
  <c r="Q280" i="40" s="1"/>
  <c r="R280" i="40" s="1"/>
  <c r="S280" i="40" s="1"/>
  <c r="T280" i="40" s="1"/>
  <c r="U280" i="40" s="1"/>
  <c r="V280" i="40" s="1"/>
  <c r="W280" i="40" s="1"/>
  <c r="X280" i="40" s="1"/>
  <c r="Y280" i="40" s="1"/>
  <c r="Z280" i="40" s="1"/>
  <c r="AA280" i="40" s="1"/>
  <c r="AB280" i="40" s="1"/>
  <c r="AC280" i="40" s="1"/>
  <c r="AD280" i="40" s="1"/>
  <c r="AE280" i="40" s="1"/>
  <c r="AF280" i="40" s="1"/>
  <c r="AG280" i="40" s="1"/>
  <c r="AH280" i="40" s="1"/>
  <c r="AI280" i="40" s="1"/>
  <c r="AJ280" i="40" s="1"/>
  <c r="A319" i="40"/>
  <c r="Q348" i="40" l="1"/>
  <c r="Q350" i="40" s="1"/>
  <c r="AM302" i="40"/>
  <c r="E403" i="35"/>
  <c r="F403" i="35" s="1"/>
  <c r="G403" i="35" s="1"/>
  <c r="H403" i="35" s="1"/>
  <c r="I403" i="35" s="1"/>
  <c r="J403" i="35" s="1"/>
  <c r="K403" i="35" s="1"/>
  <c r="L403" i="35" s="1"/>
  <c r="M403" i="35" s="1"/>
  <c r="N403" i="35" s="1"/>
  <c r="O403" i="35" s="1"/>
  <c r="P403" i="35" s="1"/>
  <c r="Q403" i="35" s="1"/>
  <c r="R403" i="35" s="1"/>
  <c r="S403" i="35" s="1"/>
  <c r="T403" i="35" s="1"/>
  <c r="U403" i="35" s="1"/>
  <c r="V403" i="35" s="1"/>
  <c r="W403" i="35" s="1"/>
  <c r="X403" i="35" s="1"/>
  <c r="Y403" i="35" s="1"/>
  <c r="Z403" i="35" s="1"/>
  <c r="AA403" i="35" s="1"/>
  <c r="AB403" i="35" s="1"/>
  <c r="AC403" i="35" s="1"/>
  <c r="AD403" i="35" s="1"/>
  <c r="AE403" i="35" s="1"/>
  <c r="AF403" i="35" s="1"/>
  <c r="AG403" i="35" s="1"/>
  <c r="AH403" i="35" s="1"/>
  <c r="AI403" i="35" s="1"/>
  <c r="A441" i="35"/>
  <c r="E446" i="24"/>
  <c r="F446" i="24" s="1"/>
  <c r="G446" i="24" s="1"/>
  <c r="H446" i="24" s="1"/>
  <c r="I446" i="24" s="1"/>
  <c r="J446" i="24" s="1"/>
  <c r="K446" i="24" s="1"/>
  <c r="L446" i="24" s="1"/>
  <c r="M446" i="24" s="1"/>
  <c r="N446" i="24" s="1"/>
  <c r="O446" i="24" s="1"/>
  <c r="P446" i="24" s="1"/>
  <c r="Q446" i="24" s="1"/>
  <c r="R446" i="24" s="1"/>
  <c r="S446" i="24" s="1"/>
  <c r="T446" i="24" s="1"/>
  <c r="U446" i="24" s="1"/>
  <c r="V446" i="24" s="1"/>
  <c r="W446" i="24" s="1"/>
  <c r="X446" i="24" s="1"/>
  <c r="Y446" i="24" s="1"/>
  <c r="Z446" i="24" s="1"/>
  <c r="AA446" i="24" s="1"/>
  <c r="AB446" i="24" s="1"/>
  <c r="AC446" i="24" s="1"/>
  <c r="AD446" i="24" s="1"/>
  <c r="AE446" i="24" s="1"/>
  <c r="AF446" i="24" s="1"/>
  <c r="AG446" i="24" s="1"/>
  <c r="AH446" i="24" s="1"/>
  <c r="AI446" i="24" s="1"/>
  <c r="A484" i="24"/>
  <c r="E489" i="24" s="1"/>
  <c r="F489" i="24" s="1"/>
  <c r="G489" i="24" s="1"/>
  <c r="H489" i="24" s="1"/>
  <c r="I489" i="24" s="1"/>
  <c r="J489" i="24" s="1"/>
  <c r="K489" i="24" s="1"/>
  <c r="L489" i="24" s="1"/>
  <c r="M489" i="24" s="1"/>
  <c r="N489" i="24" s="1"/>
  <c r="O489" i="24" s="1"/>
  <c r="P489" i="24" s="1"/>
  <c r="Q489" i="24" s="1"/>
  <c r="R489" i="24" s="1"/>
  <c r="S489" i="24" s="1"/>
  <c r="T489" i="24" s="1"/>
  <c r="U489" i="24" s="1"/>
  <c r="V489" i="24" s="1"/>
  <c r="W489" i="24" s="1"/>
  <c r="X489" i="24" s="1"/>
  <c r="Y489" i="24" s="1"/>
  <c r="Z489" i="24" s="1"/>
  <c r="AA489" i="24" s="1"/>
  <c r="AB489" i="24" s="1"/>
  <c r="AC489" i="24" s="1"/>
  <c r="AD489" i="24" s="1"/>
  <c r="AE489" i="24" s="1"/>
  <c r="AF489" i="24" s="1"/>
  <c r="AG489" i="24" s="1"/>
  <c r="AH489" i="24" s="1"/>
  <c r="AI489" i="24" s="1"/>
  <c r="E403" i="33"/>
  <c r="F403" i="33" s="1"/>
  <c r="G403" i="33" s="1"/>
  <c r="H403" i="33" s="1"/>
  <c r="I403" i="33" s="1"/>
  <c r="J403" i="33" s="1"/>
  <c r="K403" i="33" s="1"/>
  <c r="L403" i="33" s="1"/>
  <c r="M403" i="33" s="1"/>
  <c r="N403" i="33" s="1"/>
  <c r="O403" i="33" s="1"/>
  <c r="P403" i="33" s="1"/>
  <c r="Q403" i="33" s="1"/>
  <c r="R403" i="33" s="1"/>
  <c r="S403" i="33" s="1"/>
  <c r="T403" i="33" s="1"/>
  <c r="U403" i="33" s="1"/>
  <c r="V403" i="33" s="1"/>
  <c r="W403" i="33" s="1"/>
  <c r="X403" i="33" s="1"/>
  <c r="Y403" i="33" s="1"/>
  <c r="Z403" i="33" s="1"/>
  <c r="AA403" i="33" s="1"/>
  <c r="AB403" i="33" s="1"/>
  <c r="AC403" i="33" s="1"/>
  <c r="AD403" i="33" s="1"/>
  <c r="AE403" i="33" s="1"/>
  <c r="AF403" i="33" s="1"/>
  <c r="AG403" i="33" s="1"/>
  <c r="AH403" i="33" s="1"/>
  <c r="AI403" i="33" s="1"/>
  <c r="A441" i="33"/>
  <c r="A441" i="32"/>
  <c r="E403" i="32"/>
  <c r="F403" i="32" s="1"/>
  <c r="G403" i="32" s="1"/>
  <c r="H403" i="32" s="1"/>
  <c r="I403" i="32" s="1"/>
  <c r="J403" i="32" s="1"/>
  <c r="K403" i="32" s="1"/>
  <c r="L403" i="32" s="1"/>
  <c r="M403" i="32" s="1"/>
  <c r="N403" i="32" s="1"/>
  <c r="O403" i="32" s="1"/>
  <c r="P403" i="32" s="1"/>
  <c r="Q403" i="32" s="1"/>
  <c r="R403" i="32" s="1"/>
  <c r="S403" i="32" s="1"/>
  <c r="T403" i="32" s="1"/>
  <c r="U403" i="32" s="1"/>
  <c r="V403" i="32" s="1"/>
  <c r="W403" i="32" s="1"/>
  <c r="X403" i="32" s="1"/>
  <c r="Y403" i="32" s="1"/>
  <c r="Z403" i="32" s="1"/>
  <c r="AA403" i="32" s="1"/>
  <c r="AB403" i="32" s="1"/>
  <c r="AC403" i="32" s="1"/>
  <c r="AD403" i="32" s="1"/>
  <c r="AE403" i="32" s="1"/>
  <c r="AF403" i="32" s="1"/>
  <c r="AG403" i="32" s="1"/>
  <c r="AH403" i="32" s="1"/>
  <c r="AI403" i="32" s="1"/>
  <c r="A441" i="36"/>
  <c r="E403" i="36"/>
  <c r="F403" i="36" s="1"/>
  <c r="G403" i="36" s="1"/>
  <c r="H403" i="36" s="1"/>
  <c r="I403" i="36" s="1"/>
  <c r="J403" i="36" s="1"/>
  <c r="K403" i="36" s="1"/>
  <c r="L403" i="36" s="1"/>
  <c r="M403" i="36" s="1"/>
  <c r="N403" i="36" s="1"/>
  <c r="O403" i="36" s="1"/>
  <c r="P403" i="36" s="1"/>
  <c r="Q403" i="36" s="1"/>
  <c r="R403" i="36" s="1"/>
  <c r="S403" i="36" s="1"/>
  <c r="T403" i="36" s="1"/>
  <c r="U403" i="36" s="1"/>
  <c r="V403" i="36" s="1"/>
  <c r="W403" i="36" s="1"/>
  <c r="X403" i="36" s="1"/>
  <c r="Y403" i="36" s="1"/>
  <c r="Z403" i="36" s="1"/>
  <c r="AA403" i="36" s="1"/>
  <c r="AB403" i="36" s="1"/>
  <c r="AC403" i="36" s="1"/>
  <c r="AD403" i="36" s="1"/>
  <c r="AE403" i="36" s="1"/>
  <c r="AF403" i="36" s="1"/>
  <c r="AG403" i="36" s="1"/>
  <c r="AH403" i="36" s="1"/>
  <c r="AI403" i="36" s="1"/>
  <c r="E446" i="29"/>
  <c r="F446" i="29" s="1"/>
  <c r="G446" i="29" s="1"/>
  <c r="H446" i="29" s="1"/>
  <c r="I446" i="29" s="1"/>
  <c r="J446" i="29" s="1"/>
  <c r="K446" i="29" s="1"/>
  <c r="L446" i="29" s="1"/>
  <c r="M446" i="29" s="1"/>
  <c r="N446" i="29" s="1"/>
  <c r="O446" i="29" s="1"/>
  <c r="P446" i="29" s="1"/>
  <c r="Q446" i="29" s="1"/>
  <c r="R446" i="29" s="1"/>
  <c r="S446" i="29" s="1"/>
  <c r="T446" i="29" s="1"/>
  <c r="U446" i="29" s="1"/>
  <c r="V446" i="29" s="1"/>
  <c r="W446" i="29" s="1"/>
  <c r="X446" i="29" s="1"/>
  <c r="Y446" i="29" s="1"/>
  <c r="Z446" i="29" s="1"/>
  <c r="AA446" i="29" s="1"/>
  <c r="AB446" i="29" s="1"/>
  <c r="AC446" i="29" s="1"/>
  <c r="AD446" i="29" s="1"/>
  <c r="AE446" i="29" s="1"/>
  <c r="AF446" i="29" s="1"/>
  <c r="AG446" i="29" s="1"/>
  <c r="AH446" i="29" s="1"/>
  <c r="AI446" i="29" s="1"/>
  <c r="A484" i="29"/>
  <c r="E489" i="29" s="1"/>
  <c r="F489" i="29" s="1"/>
  <c r="G489" i="29" s="1"/>
  <c r="H489" i="29" s="1"/>
  <c r="I489" i="29" s="1"/>
  <c r="J489" i="29" s="1"/>
  <c r="K489" i="29" s="1"/>
  <c r="L489" i="29" s="1"/>
  <c r="M489" i="29" s="1"/>
  <c r="N489" i="29" s="1"/>
  <c r="O489" i="29" s="1"/>
  <c r="P489" i="29" s="1"/>
  <c r="Q489" i="29" s="1"/>
  <c r="R489" i="29" s="1"/>
  <c r="S489" i="29" s="1"/>
  <c r="T489" i="29" s="1"/>
  <c r="U489" i="29" s="1"/>
  <c r="V489" i="29" s="1"/>
  <c r="W489" i="29" s="1"/>
  <c r="X489" i="29" s="1"/>
  <c r="Y489" i="29" s="1"/>
  <c r="Z489" i="29" s="1"/>
  <c r="AA489" i="29" s="1"/>
  <c r="AB489" i="29" s="1"/>
  <c r="AC489" i="29" s="1"/>
  <c r="AD489" i="29" s="1"/>
  <c r="AE489" i="29" s="1"/>
  <c r="AF489" i="29" s="1"/>
  <c r="AG489" i="29" s="1"/>
  <c r="AH489" i="29" s="1"/>
  <c r="AI489" i="29" s="1"/>
  <c r="E446" i="27"/>
  <c r="F446" i="27" s="1"/>
  <c r="G446" i="27" s="1"/>
  <c r="H446" i="27" s="1"/>
  <c r="I446" i="27" s="1"/>
  <c r="J446" i="27" s="1"/>
  <c r="K446" i="27" s="1"/>
  <c r="L446" i="27" s="1"/>
  <c r="M446" i="27" s="1"/>
  <c r="N446" i="27" s="1"/>
  <c r="O446" i="27" s="1"/>
  <c r="P446" i="27" s="1"/>
  <c r="Q446" i="27" s="1"/>
  <c r="R446" i="27" s="1"/>
  <c r="S446" i="27" s="1"/>
  <c r="T446" i="27" s="1"/>
  <c r="U446" i="27" s="1"/>
  <c r="V446" i="27" s="1"/>
  <c r="W446" i="27" s="1"/>
  <c r="X446" i="27" s="1"/>
  <c r="Y446" i="27" s="1"/>
  <c r="Z446" i="27" s="1"/>
  <c r="AA446" i="27" s="1"/>
  <c r="AB446" i="27" s="1"/>
  <c r="AC446" i="27" s="1"/>
  <c r="AD446" i="27" s="1"/>
  <c r="AE446" i="27" s="1"/>
  <c r="AF446" i="27" s="1"/>
  <c r="AG446" i="27" s="1"/>
  <c r="AH446" i="27" s="1"/>
  <c r="AI446" i="27" s="1"/>
  <c r="A484" i="27"/>
  <c r="E489" i="27" s="1"/>
  <c r="F489" i="27" s="1"/>
  <c r="G489" i="27" s="1"/>
  <c r="H489" i="27" s="1"/>
  <c r="I489" i="27" s="1"/>
  <c r="J489" i="27" s="1"/>
  <c r="K489" i="27" s="1"/>
  <c r="L489" i="27" s="1"/>
  <c r="M489" i="27" s="1"/>
  <c r="N489" i="27" s="1"/>
  <c r="O489" i="27" s="1"/>
  <c r="P489" i="27" s="1"/>
  <c r="Q489" i="27" s="1"/>
  <c r="R489" i="27" s="1"/>
  <c r="S489" i="27" s="1"/>
  <c r="T489" i="27" s="1"/>
  <c r="U489" i="27" s="1"/>
  <c r="V489" i="27" s="1"/>
  <c r="W489" i="27" s="1"/>
  <c r="X489" i="27" s="1"/>
  <c r="Y489" i="27" s="1"/>
  <c r="Z489" i="27" s="1"/>
  <c r="AA489" i="27" s="1"/>
  <c r="AB489" i="27" s="1"/>
  <c r="AC489" i="27" s="1"/>
  <c r="AD489" i="27" s="1"/>
  <c r="AE489" i="27" s="1"/>
  <c r="AF489" i="27" s="1"/>
  <c r="AG489" i="27" s="1"/>
  <c r="AH489" i="27" s="1"/>
  <c r="AI489" i="27" s="1"/>
  <c r="E446" i="21"/>
  <c r="F446" i="21" s="1"/>
  <c r="G446" i="21" s="1"/>
  <c r="H446" i="21" s="1"/>
  <c r="I446" i="21" s="1"/>
  <c r="J446" i="21" s="1"/>
  <c r="K446" i="21" s="1"/>
  <c r="L446" i="21" s="1"/>
  <c r="M446" i="21" s="1"/>
  <c r="N446" i="21" s="1"/>
  <c r="O446" i="21" s="1"/>
  <c r="P446" i="21" s="1"/>
  <c r="Q446" i="21" s="1"/>
  <c r="R446" i="21" s="1"/>
  <c r="S446" i="21" s="1"/>
  <c r="T446" i="21" s="1"/>
  <c r="U446" i="21" s="1"/>
  <c r="V446" i="21" s="1"/>
  <c r="W446" i="21" s="1"/>
  <c r="X446" i="21" s="1"/>
  <c r="Y446" i="21" s="1"/>
  <c r="Z446" i="21" s="1"/>
  <c r="AA446" i="21" s="1"/>
  <c r="AB446" i="21" s="1"/>
  <c r="AC446" i="21" s="1"/>
  <c r="AD446" i="21" s="1"/>
  <c r="AE446" i="21" s="1"/>
  <c r="AF446" i="21" s="1"/>
  <c r="AG446" i="21" s="1"/>
  <c r="AH446" i="21" s="1"/>
  <c r="AI446" i="21" s="1"/>
  <c r="A484" i="21"/>
  <c r="E489" i="21" s="1"/>
  <c r="F489" i="21" s="1"/>
  <c r="G489" i="21" s="1"/>
  <c r="H489" i="21" s="1"/>
  <c r="I489" i="21" s="1"/>
  <c r="J489" i="21" s="1"/>
  <c r="K489" i="21" s="1"/>
  <c r="L489" i="21" s="1"/>
  <c r="M489" i="21" s="1"/>
  <c r="N489" i="21" s="1"/>
  <c r="O489" i="21" s="1"/>
  <c r="P489" i="21" s="1"/>
  <c r="Q489" i="21" s="1"/>
  <c r="R489" i="21" s="1"/>
  <c r="S489" i="21" s="1"/>
  <c r="T489" i="21" s="1"/>
  <c r="U489" i="21" s="1"/>
  <c r="V489" i="21" s="1"/>
  <c r="W489" i="21" s="1"/>
  <c r="X489" i="21" s="1"/>
  <c r="Y489" i="21" s="1"/>
  <c r="Z489" i="21" s="1"/>
  <c r="AA489" i="21" s="1"/>
  <c r="AB489" i="21" s="1"/>
  <c r="AC489" i="21" s="1"/>
  <c r="AD489" i="21" s="1"/>
  <c r="AE489" i="21" s="1"/>
  <c r="AF489" i="21" s="1"/>
  <c r="AG489" i="21" s="1"/>
  <c r="AH489" i="21" s="1"/>
  <c r="AI489" i="21" s="1"/>
  <c r="E446" i="22"/>
  <c r="F446" i="22" s="1"/>
  <c r="G446" i="22" s="1"/>
  <c r="H446" i="22" s="1"/>
  <c r="I446" i="22" s="1"/>
  <c r="J446" i="22" s="1"/>
  <c r="K446" i="22" s="1"/>
  <c r="L446" i="22" s="1"/>
  <c r="M446" i="22" s="1"/>
  <c r="N446" i="22" s="1"/>
  <c r="O446" i="22" s="1"/>
  <c r="P446" i="22" s="1"/>
  <c r="Q446" i="22" s="1"/>
  <c r="R446" i="22" s="1"/>
  <c r="S446" i="22" s="1"/>
  <c r="T446" i="22" s="1"/>
  <c r="U446" i="22" s="1"/>
  <c r="V446" i="22" s="1"/>
  <c r="W446" i="22" s="1"/>
  <c r="X446" i="22" s="1"/>
  <c r="Y446" i="22" s="1"/>
  <c r="Z446" i="22" s="1"/>
  <c r="AA446" i="22" s="1"/>
  <c r="AB446" i="22" s="1"/>
  <c r="AC446" i="22" s="1"/>
  <c r="AD446" i="22" s="1"/>
  <c r="AE446" i="22" s="1"/>
  <c r="AF446" i="22" s="1"/>
  <c r="AG446" i="22" s="1"/>
  <c r="AH446" i="22" s="1"/>
  <c r="AI446" i="22" s="1"/>
  <c r="A484" i="22"/>
  <c r="E489" i="22" s="1"/>
  <c r="F489" i="22" s="1"/>
  <c r="G489" i="22" s="1"/>
  <c r="H489" i="22" s="1"/>
  <c r="I489" i="22" s="1"/>
  <c r="J489" i="22" s="1"/>
  <c r="K489" i="22" s="1"/>
  <c r="L489" i="22" s="1"/>
  <c r="M489" i="22" s="1"/>
  <c r="N489" i="22" s="1"/>
  <c r="O489" i="22" s="1"/>
  <c r="P489" i="22" s="1"/>
  <c r="Q489" i="22" s="1"/>
  <c r="R489" i="22" s="1"/>
  <c r="S489" i="22" s="1"/>
  <c r="T489" i="22" s="1"/>
  <c r="U489" i="22" s="1"/>
  <c r="V489" i="22" s="1"/>
  <c r="W489" i="22" s="1"/>
  <c r="X489" i="22" s="1"/>
  <c r="Y489" i="22" s="1"/>
  <c r="Z489" i="22" s="1"/>
  <c r="AA489" i="22" s="1"/>
  <c r="AB489" i="22" s="1"/>
  <c r="AC489" i="22" s="1"/>
  <c r="AD489" i="22" s="1"/>
  <c r="AE489" i="22" s="1"/>
  <c r="AF489" i="22" s="1"/>
  <c r="AG489" i="22" s="1"/>
  <c r="AH489" i="22" s="1"/>
  <c r="AI489" i="22" s="1"/>
  <c r="E446" i="28"/>
  <c r="F446" i="28" s="1"/>
  <c r="G446" i="28" s="1"/>
  <c r="H446" i="28" s="1"/>
  <c r="I446" i="28" s="1"/>
  <c r="J446" i="28" s="1"/>
  <c r="K446" i="28" s="1"/>
  <c r="L446" i="28" s="1"/>
  <c r="M446" i="28" s="1"/>
  <c r="N446" i="28" s="1"/>
  <c r="O446" i="28" s="1"/>
  <c r="P446" i="28" s="1"/>
  <c r="Q446" i="28" s="1"/>
  <c r="R446" i="28" s="1"/>
  <c r="S446" i="28" s="1"/>
  <c r="T446" i="28" s="1"/>
  <c r="U446" i="28" s="1"/>
  <c r="V446" i="28" s="1"/>
  <c r="W446" i="28" s="1"/>
  <c r="X446" i="28" s="1"/>
  <c r="Y446" i="28" s="1"/>
  <c r="Z446" i="28" s="1"/>
  <c r="AA446" i="28" s="1"/>
  <c r="AB446" i="28" s="1"/>
  <c r="AC446" i="28" s="1"/>
  <c r="AD446" i="28" s="1"/>
  <c r="AE446" i="28" s="1"/>
  <c r="AF446" i="28" s="1"/>
  <c r="AG446" i="28" s="1"/>
  <c r="AH446" i="28" s="1"/>
  <c r="AI446" i="28" s="1"/>
  <c r="A484" i="28"/>
  <c r="E489" i="28" s="1"/>
  <c r="F489" i="28" s="1"/>
  <c r="G489" i="28" s="1"/>
  <c r="H489" i="28" s="1"/>
  <c r="I489" i="28" s="1"/>
  <c r="J489" i="28" s="1"/>
  <c r="K489" i="28" s="1"/>
  <c r="L489" i="28" s="1"/>
  <c r="M489" i="28" s="1"/>
  <c r="N489" i="28" s="1"/>
  <c r="O489" i="28" s="1"/>
  <c r="P489" i="28" s="1"/>
  <c r="Q489" i="28" s="1"/>
  <c r="R489" i="28" s="1"/>
  <c r="S489" i="28" s="1"/>
  <c r="T489" i="28" s="1"/>
  <c r="U489" i="28" s="1"/>
  <c r="V489" i="28" s="1"/>
  <c r="W489" i="28" s="1"/>
  <c r="X489" i="28" s="1"/>
  <c r="Y489" i="28" s="1"/>
  <c r="Z489" i="28" s="1"/>
  <c r="AA489" i="28" s="1"/>
  <c r="AB489" i="28" s="1"/>
  <c r="AC489" i="28" s="1"/>
  <c r="AD489" i="28" s="1"/>
  <c r="AE489" i="28" s="1"/>
  <c r="AF489" i="28" s="1"/>
  <c r="AG489" i="28" s="1"/>
  <c r="AH489" i="28" s="1"/>
  <c r="AI489" i="28" s="1"/>
  <c r="E403" i="34"/>
  <c r="F403" i="34" s="1"/>
  <c r="G403" i="34" s="1"/>
  <c r="H403" i="34" s="1"/>
  <c r="I403" i="34" s="1"/>
  <c r="J403" i="34" s="1"/>
  <c r="K403" i="34" s="1"/>
  <c r="L403" i="34" s="1"/>
  <c r="M403" i="34" s="1"/>
  <c r="N403" i="34" s="1"/>
  <c r="O403" i="34" s="1"/>
  <c r="P403" i="34" s="1"/>
  <c r="Q403" i="34" s="1"/>
  <c r="R403" i="34" s="1"/>
  <c r="S403" i="34" s="1"/>
  <c r="T403" i="34" s="1"/>
  <c r="U403" i="34" s="1"/>
  <c r="V403" i="34" s="1"/>
  <c r="W403" i="34" s="1"/>
  <c r="X403" i="34" s="1"/>
  <c r="Y403" i="34" s="1"/>
  <c r="Z403" i="34" s="1"/>
  <c r="AA403" i="34" s="1"/>
  <c r="AB403" i="34" s="1"/>
  <c r="AC403" i="34" s="1"/>
  <c r="AD403" i="34" s="1"/>
  <c r="AE403" i="34" s="1"/>
  <c r="AF403" i="34" s="1"/>
  <c r="AG403" i="34" s="1"/>
  <c r="AH403" i="34" s="1"/>
  <c r="AI403" i="34" s="1"/>
  <c r="A441" i="34"/>
  <c r="AD11" i="17"/>
  <c r="AD23" i="17"/>
  <c r="AD21" i="17"/>
  <c r="AE6" i="17"/>
  <c r="AE27" i="17" s="1"/>
  <c r="AD10" i="17"/>
  <c r="AD18" i="17"/>
  <c r="AD30" i="17"/>
  <c r="AD14" i="17"/>
  <c r="AD13" i="17"/>
  <c r="AD22" i="17"/>
  <c r="AD15" i="17"/>
  <c r="AD27" i="17"/>
  <c r="AD26" i="17"/>
  <c r="AD25" i="17"/>
  <c r="AD9" i="17"/>
  <c r="AD33" i="17"/>
  <c r="AD17" i="17"/>
  <c r="AD19" i="17"/>
  <c r="AD35" i="17"/>
  <c r="AD31" i="17"/>
  <c r="AD34" i="17"/>
  <c r="F324" i="40"/>
  <c r="A363" i="40"/>
  <c r="G324" i="40" l="1"/>
  <c r="H324" i="40" s="1"/>
  <c r="I324" i="40" s="1"/>
  <c r="J324" i="40" s="1"/>
  <c r="K324" i="40" s="1"/>
  <c r="L324" i="40" s="1"/>
  <c r="M324" i="40" s="1"/>
  <c r="N324" i="40" s="1"/>
  <c r="O324" i="40" s="1"/>
  <c r="P324" i="40" s="1"/>
  <c r="Q324" i="40" s="1"/>
  <c r="R324" i="40" s="1"/>
  <c r="S324" i="40" s="1"/>
  <c r="T324" i="40" s="1"/>
  <c r="U324" i="40" s="1"/>
  <c r="V324" i="40" s="1"/>
  <c r="W324" i="40" s="1"/>
  <c r="X324" i="40" s="1"/>
  <c r="Y324" i="40" s="1"/>
  <c r="Z324" i="40" s="1"/>
  <c r="AA324" i="40" s="1"/>
  <c r="AB324" i="40" s="1"/>
  <c r="AC324" i="40" s="1"/>
  <c r="AD324" i="40" s="1"/>
  <c r="AE324" i="40" s="1"/>
  <c r="AF324" i="40" s="1"/>
  <c r="AG324" i="40" s="1"/>
  <c r="AH324" i="40" s="1"/>
  <c r="AI324" i="40" s="1"/>
  <c r="AJ324" i="40" s="1"/>
  <c r="Q392" i="40"/>
  <c r="Q394" i="40" s="1"/>
  <c r="AM346" i="40"/>
  <c r="A484" i="33"/>
  <c r="E489" i="33" s="1"/>
  <c r="F489" i="33" s="1"/>
  <c r="G489" i="33" s="1"/>
  <c r="H489" i="33" s="1"/>
  <c r="I489" i="33" s="1"/>
  <c r="J489" i="33" s="1"/>
  <c r="K489" i="33" s="1"/>
  <c r="L489" i="33" s="1"/>
  <c r="M489" i="33" s="1"/>
  <c r="N489" i="33" s="1"/>
  <c r="O489" i="33" s="1"/>
  <c r="P489" i="33" s="1"/>
  <c r="Q489" i="33" s="1"/>
  <c r="R489" i="33" s="1"/>
  <c r="S489" i="33" s="1"/>
  <c r="T489" i="33" s="1"/>
  <c r="U489" i="33" s="1"/>
  <c r="V489" i="33" s="1"/>
  <c r="W489" i="33" s="1"/>
  <c r="X489" i="33" s="1"/>
  <c r="Y489" i="33" s="1"/>
  <c r="Z489" i="33" s="1"/>
  <c r="AA489" i="33" s="1"/>
  <c r="AB489" i="33" s="1"/>
  <c r="AC489" i="33" s="1"/>
  <c r="AD489" i="33" s="1"/>
  <c r="AE489" i="33" s="1"/>
  <c r="AF489" i="33" s="1"/>
  <c r="AG489" i="33" s="1"/>
  <c r="AH489" i="33" s="1"/>
  <c r="AI489" i="33" s="1"/>
  <c r="E446" i="33"/>
  <c r="F446" i="33" s="1"/>
  <c r="G446" i="33" s="1"/>
  <c r="H446" i="33" s="1"/>
  <c r="I446" i="33" s="1"/>
  <c r="J446" i="33" s="1"/>
  <c r="K446" i="33" s="1"/>
  <c r="L446" i="33" s="1"/>
  <c r="M446" i="33" s="1"/>
  <c r="N446" i="33" s="1"/>
  <c r="O446" i="33" s="1"/>
  <c r="P446" i="33" s="1"/>
  <c r="Q446" i="33" s="1"/>
  <c r="R446" i="33" s="1"/>
  <c r="S446" i="33" s="1"/>
  <c r="T446" i="33" s="1"/>
  <c r="U446" i="33" s="1"/>
  <c r="V446" i="33" s="1"/>
  <c r="W446" i="33" s="1"/>
  <c r="X446" i="33" s="1"/>
  <c r="Y446" i="33" s="1"/>
  <c r="Z446" i="33" s="1"/>
  <c r="AA446" i="33" s="1"/>
  <c r="AB446" i="33" s="1"/>
  <c r="AC446" i="33" s="1"/>
  <c r="AD446" i="33" s="1"/>
  <c r="AE446" i="33" s="1"/>
  <c r="AF446" i="33" s="1"/>
  <c r="AG446" i="33" s="1"/>
  <c r="AH446" i="33" s="1"/>
  <c r="AI446" i="33" s="1"/>
  <c r="A484" i="34"/>
  <c r="E489" i="34" s="1"/>
  <c r="F489" i="34" s="1"/>
  <c r="G489" i="34" s="1"/>
  <c r="H489" i="34" s="1"/>
  <c r="I489" i="34" s="1"/>
  <c r="J489" i="34" s="1"/>
  <c r="K489" i="34" s="1"/>
  <c r="L489" i="34" s="1"/>
  <c r="M489" i="34" s="1"/>
  <c r="N489" i="34" s="1"/>
  <c r="O489" i="34" s="1"/>
  <c r="P489" i="34" s="1"/>
  <c r="Q489" i="34" s="1"/>
  <c r="R489" i="34" s="1"/>
  <c r="S489" i="34" s="1"/>
  <c r="T489" i="34" s="1"/>
  <c r="U489" i="34" s="1"/>
  <c r="V489" i="34" s="1"/>
  <c r="W489" i="34" s="1"/>
  <c r="X489" i="34" s="1"/>
  <c r="Y489" i="34" s="1"/>
  <c r="Z489" i="34" s="1"/>
  <c r="AA489" i="34" s="1"/>
  <c r="AB489" i="34" s="1"/>
  <c r="AC489" i="34" s="1"/>
  <c r="AD489" i="34" s="1"/>
  <c r="AE489" i="34" s="1"/>
  <c r="AF489" i="34" s="1"/>
  <c r="AG489" i="34" s="1"/>
  <c r="AH489" i="34" s="1"/>
  <c r="AI489" i="34" s="1"/>
  <c r="E446" i="34"/>
  <c r="F446" i="34" s="1"/>
  <c r="G446" i="34" s="1"/>
  <c r="H446" i="34" s="1"/>
  <c r="I446" i="34" s="1"/>
  <c r="J446" i="34" s="1"/>
  <c r="K446" i="34" s="1"/>
  <c r="L446" i="34" s="1"/>
  <c r="M446" i="34" s="1"/>
  <c r="N446" i="34" s="1"/>
  <c r="O446" i="34" s="1"/>
  <c r="P446" i="34" s="1"/>
  <c r="Q446" i="34" s="1"/>
  <c r="R446" i="34" s="1"/>
  <c r="S446" i="34" s="1"/>
  <c r="T446" i="34" s="1"/>
  <c r="U446" i="34" s="1"/>
  <c r="V446" i="34" s="1"/>
  <c r="W446" i="34" s="1"/>
  <c r="X446" i="34" s="1"/>
  <c r="Y446" i="34" s="1"/>
  <c r="Z446" i="34" s="1"/>
  <c r="AA446" i="34" s="1"/>
  <c r="AB446" i="34" s="1"/>
  <c r="AC446" i="34" s="1"/>
  <c r="AD446" i="34" s="1"/>
  <c r="AE446" i="34" s="1"/>
  <c r="AF446" i="34" s="1"/>
  <c r="AG446" i="34" s="1"/>
  <c r="AH446" i="34" s="1"/>
  <c r="AI446" i="34" s="1"/>
  <c r="E446" i="36"/>
  <c r="F446" i="36" s="1"/>
  <c r="G446" i="36" s="1"/>
  <c r="H446" i="36" s="1"/>
  <c r="I446" i="36" s="1"/>
  <c r="J446" i="36" s="1"/>
  <c r="K446" i="36" s="1"/>
  <c r="L446" i="36" s="1"/>
  <c r="M446" i="36" s="1"/>
  <c r="N446" i="36" s="1"/>
  <c r="O446" i="36" s="1"/>
  <c r="P446" i="36" s="1"/>
  <c r="Q446" i="36" s="1"/>
  <c r="R446" i="36" s="1"/>
  <c r="S446" i="36" s="1"/>
  <c r="T446" i="36" s="1"/>
  <c r="U446" i="36" s="1"/>
  <c r="V446" i="36" s="1"/>
  <c r="W446" i="36" s="1"/>
  <c r="X446" i="36" s="1"/>
  <c r="Y446" i="36" s="1"/>
  <c r="Z446" i="36" s="1"/>
  <c r="AA446" i="36" s="1"/>
  <c r="AB446" i="36" s="1"/>
  <c r="AC446" i="36" s="1"/>
  <c r="AD446" i="36" s="1"/>
  <c r="AE446" i="36" s="1"/>
  <c r="AF446" i="36" s="1"/>
  <c r="AG446" i="36" s="1"/>
  <c r="AH446" i="36" s="1"/>
  <c r="AI446" i="36" s="1"/>
  <c r="A484" i="36"/>
  <c r="E489" i="36" s="1"/>
  <c r="F489" i="36" s="1"/>
  <c r="G489" i="36" s="1"/>
  <c r="H489" i="36" s="1"/>
  <c r="I489" i="36" s="1"/>
  <c r="J489" i="36" s="1"/>
  <c r="K489" i="36" s="1"/>
  <c r="L489" i="36" s="1"/>
  <c r="M489" i="36" s="1"/>
  <c r="N489" i="36" s="1"/>
  <c r="O489" i="36" s="1"/>
  <c r="P489" i="36" s="1"/>
  <c r="Q489" i="36" s="1"/>
  <c r="R489" i="36" s="1"/>
  <c r="S489" i="36" s="1"/>
  <c r="T489" i="36" s="1"/>
  <c r="U489" i="36" s="1"/>
  <c r="V489" i="36" s="1"/>
  <c r="W489" i="36" s="1"/>
  <c r="X489" i="36" s="1"/>
  <c r="Y489" i="36" s="1"/>
  <c r="Z489" i="36" s="1"/>
  <c r="AA489" i="36" s="1"/>
  <c r="AB489" i="36" s="1"/>
  <c r="AC489" i="36" s="1"/>
  <c r="AD489" i="36" s="1"/>
  <c r="AE489" i="36" s="1"/>
  <c r="AF489" i="36" s="1"/>
  <c r="AG489" i="36" s="1"/>
  <c r="AH489" i="36" s="1"/>
  <c r="AI489" i="36" s="1"/>
  <c r="A484" i="35"/>
  <c r="E489" i="35" s="1"/>
  <c r="F489" i="35" s="1"/>
  <c r="G489" i="35" s="1"/>
  <c r="H489" i="35" s="1"/>
  <c r="I489" i="35" s="1"/>
  <c r="J489" i="35" s="1"/>
  <c r="K489" i="35" s="1"/>
  <c r="L489" i="35" s="1"/>
  <c r="M489" i="35" s="1"/>
  <c r="N489" i="35" s="1"/>
  <c r="O489" i="35" s="1"/>
  <c r="P489" i="35" s="1"/>
  <c r="Q489" i="35" s="1"/>
  <c r="R489" i="35" s="1"/>
  <c r="S489" i="35" s="1"/>
  <c r="T489" i="35" s="1"/>
  <c r="U489" i="35" s="1"/>
  <c r="V489" i="35" s="1"/>
  <c r="W489" i="35" s="1"/>
  <c r="X489" i="35" s="1"/>
  <c r="Y489" i="35" s="1"/>
  <c r="Z489" i="35" s="1"/>
  <c r="AA489" i="35" s="1"/>
  <c r="AB489" i="35" s="1"/>
  <c r="AC489" i="35" s="1"/>
  <c r="AD489" i="35" s="1"/>
  <c r="AE489" i="35" s="1"/>
  <c r="AF489" i="35" s="1"/>
  <c r="AG489" i="35" s="1"/>
  <c r="AH489" i="35" s="1"/>
  <c r="AI489" i="35" s="1"/>
  <c r="E446" i="35"/>
  <c r="F446" i="35" s="1"/>
  <c r="G446" i="35" s="1"/>
  <c r="H446" i="35" s="1"/>
  <c r="I446" i="35" s="1"/>
  <c r="J446" i="35" s="1"/>
  <c r="K446" i="35" s="1"/>
  <c r="L446" i="35" s="1"/>
  <c r="M446" i="35" s="1"/>
  <c r="N446" i="35" s="1"/>
  <c r="O446" i="35" s="1"/>
  <c r="P446" i="35" s="1"/>
  <c r="Q446" i="35" s="1"/>
  <c r="R446" i="35" s="1"/>
  <c r="S446" i="35" s="1"/>
  <c r="T446" i="35" s="1"/>
  <c r="U446" i="35" s="1"/>
  <c r="V446" i="35" s="1"/>
  <c r="W446" i="35" s="1"/>
  <c r="X446" i="35" s="1"/>
  <c r="Y446" i="35" s="1"/>
  <c r="Z446" i="35" s="1"/>
  <c r="AA446" i="35" s="1"/>
  <c r="AB446" i="35" s="1"/>
  <c r="AC446" i="35" s="1"/>
  <c r="AD446" i="35" s="1"/>
  <c r="AE446" i="35" s="1"/>
  <c r="AF446" i="35" s="1"/>
  <c r="AG446" i="35" s="1"/>
  <c r="AH446" i="35" s="1"/>
  <c r="AI446" i="35" s="1"/>
  <c r="E446" i="32"/>
  <c r="F446" i="32" s="1"/>
  <c r="G446" i="32" s="1"/>
  <c r="H446" i="32" s="1"/>
  <c r="I446" i="32" s="1"/>
  <c r="J446" i="32" s="1"/>
  <c r="K446" i="32" s="1"/>
  <c r="L446" i="32" s="1"/>
  <c r="M446" i="32" s="1"/>
  <c r="N446" i="32" s="1"/>
  <c r="O446" i="32" s="1"/>
  <c r="P446" i="32" s="1"/>
  <c r="Q446" i="32" s="1"/>
  <c r="R446" i="32" s="1"/>
  <c r="S446" i="32" s="1"/>
  <c r="T446" i="32" s="1"/>
  <c r="U446" i="32" s="1"/>
  <c r="V446" i="32" s="1"/>
  <c r="W446" i="32" s="1"/>
  <c r="X446" i="32" s="1"/>
  <c r="Y446" i="32" s="1"/>
  <c r="Z446" i="32" s="1"/>
  <c r="AA446" i="32" s="1"/>
  <c r="AB446" i="32" s="1"/>
  <c r="AC446" i="32" s="1"/>
  <c r="AD446" i="32" s="1"/>
  <c r="AE446" i="32" s="1"/>
  <c r="AF446" i="32" s="1"/>
  <c r="AG446" i="32" s="1"/>
  <c r="AH446" i="32" s="1"/>
  <c r="AI446" i="32" s="1"/>
  <c r="A484" i="32"/>
  <c r="E489" i="32" s="1"/>
  <c r="F489" i="32" s="1"/>
  <c r="G489" i="32" s="1"/>
  <c r="H489" i="32" s="1"/>
  <c r="I489" i="32" s="1"/>
  <c r="J489" i="32" s="1"/>
  <c r="K489" i="32" s="1"/>
  <c r="L489" i="32" s="1"/>
  <c r="M489" i="32" s="1"/>
  <c r="N489" i="32" s="1"/>
  <c r="O489" i="32" s="1"/>
  <c r="P489" i="32" s="1"/>
  <c r="Q489" i="32" s="1"/>
  <c r="R489" i="32" s="1"/>
  <c r="S489" i="32" s="1"/>
  <c r="T489" i="32" s="1"/>
  <c r="U489" i="32" s="1"/>
  <c r="V489" i="32" s="1"/>
  <c r="W489" i="32" s="1"/>
  <c r="X489" i="32" s="1"/>
  <c r="Y489" i="32" s="1"/>
  <c r="Z489" i="32" s="1"/>
  <c r="AA489" i="32" s="1"/>
  <c r="AB489" i="32" s="1"/>
  <c r="AC489" i="32" s="1"/>
  <c r="AD489" i="32" s="1"/>
  <c r="AE489" i="32" s="1"/>
  <c r="AF489" i="32" s="1"/>
  <c r="AG489" i="32" s="1"/>
  <c r="AH489" i="32" s="1"/>
  <c r="AI489" i="32" s="1"/>
  <c r="AE33" i="17"/>
  <c r="AE21" i="17"/>
  <c r="AE11" i="17"/>
  <c r="AE35" i="17"/>
  <c r="AE26" i="17"/>
  <c r="AE19" i="17"/>
  <c r="AE23" i="17"/>
  <c r="AE17" i="17"/>
  <c r="AE22" i="17"/>
  <c r="AE30" i="17"/>
  <c r="AF6" i="17"/>
  <c r="AF13" i="17" s="1"/>
  <c r="AE14" i="17"/>
  <c r="AE29" i="17"/>
  <c r="AE18" i="17"/>
  <c r="AE15" i="17"/>
  <c r="AE31" i="17"/>
  <c r="AE13" i="17"/>
  <c r="AE25" i="17"/>
  <c r="AE10" i="17"/>
  <c r="AE34" i="17"/>
  <c r="AE9" i="17"/>
  <c r="A407" i="40"/>
  <c r="F368" i="40"/>
  <c r="G368" i="40" s="1"/>
  <c r="H368" i="40" s="1"/>
  <c r="I368" i="40" s="1"/>
  <c r="J368" i="40" s="1"/>
  <c r="K368" i="40" s="1"/>
  <c r="L368" i="40" s="1"/>
  <c r="M368" i="40" s="1"/>
  <c r="N368" i="40" s="1"/>
  <c r="O368" i="40" s="1"/>
  <c r="P368" i="40" s="1"/>
  <c r="Q368" i="40" s="1"/>
  <c r="R368" i="40" s="1"/>
  <c r="S368" i="40" s="1"/>
  <c r="T368" i="40" s="1"/>
  <c r="U368" i="40" s="1"/>
  <c r="V368" i="40" s="1"/>
  <c r="W368" i="40" s="1"/>
  <c r="X368" i="40" s="1"/>
  <c r="Y368" i="40" s="1"/>
  <c r="Z368" i="40" s="1"/>
  <c r="AA368" i="40" s="1"/>
  <c r="AB368" i="40" s="1"/>
  <c r="AC368" i="40" s="1"/>
  <c r="AD368" i="40" s="1"/>
  <c r="AE368" i="40" s="1"/>
  <c r="AF368" i="40" s="1"/>
  <c r="AG368" i="40" s="1"/>
  <c r="AH368" i="40" s="1"/>
  <c r="AI368" i="40" s="1"/>
  <c r="W85" i="17"/>
  <c r="X85" i="17"/>
  <c r="Y85" i="17"/>
  <c r="Z85" i="17"/>
  <c r="AA85" i="17"/>
  <c r="AB85" i="17"/>
  <c r="AC85" i="17"/>
  <c r="AD85" i="17"/>
  <c r="AE85" i="17"/>
  <c r="V85" i="17"/>
  <c r="U113" i="17"/>
  <c r="U112" i="17"/>
  <c r="U111" i="17"/>
  <c r="U109" i="17"/>
  <c r="U108" i="17"/>
  <c r="U107" i="17"/>
  <c r="U105" i="17"/>
  <c r="U104" i="17"/>
  <c r="U103" i="17"/>
  <c r="U101" i="17"/>
  <c r="U100" i="17"/>
  <c r="U99" i="17"/>
  <c r="U97" i="17"/>
  <c r="U96" i="17"/>
  <c r="U95" i="17"/>
  <c r="U93" i="17"/>
  <c r="U92" i="17"/>
  <c r="U91" i="17"/>
  <c r="U89" i="17"/>
  <c r="U88" i="17"/>
  <c r="U87" i="17"/>
  <c r="U86" i="17"/>
  <c r="AM390" i="40" l="1"/>
  <c r="Q436" i="40"/>
  <c r="Q438" i="40" s="1"/>
  <c r="AM434" i="40"/>
  <c r="AF85" i="17"/>
  <c r="AF9" i="17"/>
  <c r="AF11" i="17"/>
  <c r="AF10" i="17"/>
  <c r="AF18" i="17"/>
  <c r="AF96" i="17" s="1"/>
  <c r="AF26" i="17"/>
  <c r="AF23" i="17"/>
  <c r="AF14" i="17"/>
  <c r="AF34" i="17"/>
  <c r="AF29" i="17"/>
  <c r="AF17" i="17"/>
  <c r="AF30" i="17"/>
  <c r="AF27" i="17"/>
  <c r="AF15" i="17"/>
  <c r="AF21" i="17"/>
  <c r="AF31" i="17"/>
  <c r="AF109" i="17" s="1"/>
  <c r="AF19" i="17"/>
  <c r="AG6" i="17"/>
  <c r="AG85" i="17" s="1"/>
  <c r="AF33" i="17"/>
  <c r="AF35" i="17"/>
  <c r="AF22" i="17"/>
  <c r="AF25" i="17"/>
  <c r="AF103" i="17" s="1"/>
  <c r="A451" i="40"/>
  <c r="F412" i="40"/>
  <c r="G412" i="40" s="1"/>
  <c r="H412" i="40" s="1"/>
  <c r="I412" i="40" s="1"/>
  <c r="J412" i="40" s="1"/>
  <c r="K412" i="40" s="1"/>
  <c r="L412" i="40" s="1"/>
  <c r="M412" i="40" s="1"/>
  <c r="N412" i="40" s="1"/>
  <c r="O412" i="40" s="1"/>
  <c r="P412" i="40" s="1"/>
  <c r="Q412" i="40" s="1"/>
  <c r="R412" i="40" s="1"/>
  <c r="S412" i="40" s="1"/>
  <c r="T412" i="40" s="1"/>
  <c r="U412" i="40" s="1"/>
  <c r="V412" i="40" s="1"/>
  <c r="W412" i="40" s="1"/>
  <c r="X412" i="40" s="1"/>
  <c r="Y412" i="40" s="1"/>
  <c r="Z412" i="40" s="1"/>
  <c r="AA412" i="40" s="1"/>
  <c r="AB412" i="40" s="1"/>
  <c r="AC412" i="40" s="1"/>
  <c r="AD412" i="40" s="1"/>
  <c r="AE412" i="40" s="1"/>
  <c r="AF412" i="40" s="1"/>
  <c r="AG412" i="40" s="1"/>
  <c r="AH412" i="40" s="1"/>
  <c r="AI412" i="40" s="1"/>
  <c r="AJ412" i="40" s="1"/>
  <c r="BL7" i="17"/>
  <c r="BL39" i="17" s="1"/>
  <c r="BK7" i="17"/>
  <c r="BK39" i="17" s="1"/>
  <c r="BL6" i="17"/>
  <c r="BK6" i="17"/>
  <c r="AP7" i="17"/>
  <c r="AP39" i="17" s="1"/>
  <c r="AO7" i="17"/>
  <c r="AO39" i="17" s="1"/>
  <c r="AP6" i="17"/>
  <c r="AO6" i="17"/>
  <c r="T7" i="17"/>
  <c r="S7" i="17"/>
  <c r="T6" i="17"/>
  <c r="T37" i="17"/>
  <c r="S6" i="17"/>
  <c r="S37" i="17"/>
  <c r="BD86"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87" i="17"/>
  <c r="AH87" i="17"/>
  <c r="AH89" i="17"/>
  <c r="AH86" i="17"/>
  <c r="V96" i="17"/>
  <c r="W96" i="17"/>
  <c r="X96" i="17"/>
  <c r="Y96" i="17"/>
  <c r="Z96" i="17"/>
  <c r="AA96" i="17"/>
  <c r="AB96" i="17"/>
  <c r="AC96" i="17"/>
  <c r="AD96" i="17"/>
  <c r="AE96" i="17"/>
  <c r="V103" i="17"/>
  <c r="W103" i="17"/>
  <c r="X103" i="17"/>
  <c r="Y103" i="17"/>
  <c r="Z103" i="17"/>
  <c r="AA103" i="17"/>
  <c r="AB103" i="17"/>
  <c r="AC103" i="17"/>
  <c r="AD103" i="17"/>
  <c r="AE103" i="17"/>
  <c r="V109" i="17"/>
  <c r="W109" i="17"/>
  <c r="X109" i="17"/>
  <c r="Y109" i="17"/>
  <c r="Z109" i="17"/>
  <c r="AA109" i="17"/>
  <c r="AB109" i="17"/>
  <c r="AC109" i="17"/>
  <c r="AD109" i="17"/>
  <c r="AE109" i="17"/>
  <c r="W91" i="17"/>
  <c r="X91" i="17"/>
  <c r="Y91" i="17"/>
  <c r="Z91" i="17"/>
  <c r="AA91" i="17"/>
  <c r="AB91" i="17"/>
  <c r="AC91" i="17"/>
  <c r="AD91" i="17"/>
  <c r="AE91" i="17"/>
  <c r="AF91" i="17"/>
  <c r="V91" i="17"/>
  <c r="L40" i="45"/>
  <c r="L44" i="45" s="1"/>
  <c r="L18" i="45"/>
  <c r="L22" i="45" s="1"/>
  <c r="Q480" i="40" l="1"/>
  <c r="Q482" i="40" s="1"/>
  <c r="N20" i="44"/>
  <c r="AG14" i="17"/>
  <c r="AG11" i="17"/>
  <c r="AG22" i="17"/>
  <c r="AG9" i="17"/>
  <c r="AG35" i="17"/>
  <c r="AG30" i="17"/>
  <c r="AG27" i="17"/>
  <c r="AG29" i="17"/>
  <c r="AG34" i="17"/>
  <c r="AG19" i="17"/>
  <c r="AG26" i="17"/>
  <c r="AG21" i="17"/>
  <c r="AG23" i="17"/>
  <c r="AG15" i="17"/>
  <c r="AG31" i="17"/>
  <c r="AG109" i="17" s="1"/>
  <c r="AG33" i="17"/>
  <c r="AG17" i="17"/>
  <c r="AG18" i="17"/>
  <c r="AG96" i="17" s="1"/>
  <c r="AG10" i="17"/>
  <c r="AG25" i="17"/>
  <c r="AG103" i="17" s="1"/>
  <c r="AG13" i="17"/>
  <c r="AG91" i="17" s="1"/>
  <c r="N47" i="44"/>
  <c r="I48" i="44"/>
  <c r="K51" i="45"/>
  <c r="K55" i="45" s="1"/>
  <c r="B51" i="45"/>
  <c r="B55" i="45" s="1"/>
  <c r="N29" i="44"/>
  <c r="H30" i="44"/>
  <c r="N38" i="44"/>
  <c r="B48" i="44"/>
  <c r="J29" i="45"/>
  <c r="J33" i="45" s="1"/>
  <c r="N11" i="44"/>
  <c r="T39" i="17"/>
  <c r="S39" i="17"/>
  <c r="F456" i="40"/>
  <c r="G456" i="40" s="1"/>
  <c r="H456" i="40" s="1"/>
  <c r="I456" i="40" s="1"/>
  <c r="J456" i="40" s="1"/>
  <c r="K456" i="40" s="1"/>
  <c r="L456" i="40" s="1"/>
  <c r="M456" i="40" s="1"/>
  <c r="N456" i="40" s="1"/>
  <c r="O456" i="40" s="1"/>
  <c r="P456" i="40" s="1"/>
  <c r="Q456" i="40" s="1"/>
  <c r="R456" i="40" s="1"/>
  <c r="S456" i="40" s="1"/>
  <c r="T456" i="40" s="1"/>
  <c r="U456" i="40" s="1"/>
  <c r="V456" i="40" s="1"/>
  <c r="W456" i="40" s="1"/>
  <c r="X456" i="40" s="1"/>
  <c r="Y456" i="40" s="1"/>
  <c r="Z456" i="40" s="1"/>
  <c r="AA456" i="40" s="1"/>
  <c r="AB456" i="40" s="1"/>
  <c r="AC456" i="40" s="1"/>
  <c r="AD456" i="40" s="1"/>
  <c r="AE456" i="40" s="1"/>
  <c r="AF456" i="40" s="1"/>
  <c r="AG456" i="40" s="1"/>
  <c r="AH456" i="40" s="1"/>
  <c r="AI456" i="40" s="1"/>
  <c r="A495" i="40"/>
  <c r="F500" i="40" l="1"/>
  <c r="G500" i="40" s="1"/>
  <c r="H500" i="40" s="1"/>
  <c r="I500" i="40" s="1"/>
  <c r="J500" i="40" s="1"/>
  <c r="K500" i="40" s="1"/>
  <c r="L500" i="40" s="1"/>
  <c r="M500" i="40" s="1"/>
  <c r="N500" i="40" s="1"/>
  <c r="O500" i="40" s="1"/>
  <c r="P500" i="40" s="1"/>
  <c r="Q500" i="40" s="1"/>
  <c r="R500" i="40" s="1"/>
  <c r="S500" i="40" s="1"/>
  <c r="T500" i="40" s="1"/>
  <c r="U500" i="40" s="1"/>
  <c r="V500" i="40" s="1"/>
  <c r="W500" i="40" s="1"/>
  <c r="X500" i="40" s="1"/>
  <c r="Y500" i="40" s="1"/>
  <c r="Z500" i="40" s="1"/>
  <c r="AA500" i="40" s="1"/>
  <c r="AB500" i="40" s="1"/>
  <c r="AC500" i="40" s="1"/>
  <c r="AD500" i="40" s="1"/>
  <c r="AE500" i="40" s="1"/>
  <c r="AF500" i="40" s="1"/>
  <c r="AG500" i="40" s="1"/>
  <c r="AH500" i="40" s="1"/>
  <c r="AI500" i="40" s="1"/>
  <c r="AJ500" i="40" s="1"/>
  <c r="I8" i="17" s="1"/>
  <c r="AL195" i="40" s="1"/>
  <c r="AM522" i="40"/>
  <c r="Q524" i="40"/>
  <c r="Q526" i="40" s="1"/>
  <c r="AM478" i="40"/>
  <c r="N10" i="44"/>
  <c r="N19" i="44"/>
  <c r="F48" i="44"/>
  <c r="G51" i="45"/>
  <c r="G55" i="45" s="1"/>
  <c r="J40" i="45"/>
  <c r="J44" i="45" s="1"/>
  <c r="H39" i="44"/>
  <c r="G30" i="44"/>
  <c r="H29" i="45"/>
  <c r="H33" i="45" s="1"/>
  <c r="N28" i="44"/>
  <c r="C51" i="45"/>
  <c r="C55" i="45" s="1"/>
  <c r="C48" i="44"/>
  <c r="F39" i="44"/>
  <c r="G40" i="45"/>
  <c r="G44" i="45" s="1"/>
  <c r="N46" i="44"/>
  <c r="B7" i="45"/>
  <c r="B11" i="45" s="1"/>
  <c r="B12" i="44"/>
  <c r="K40" i="45" l="1"/>
  <c r="I39" i="44"/>
  <c r="E48" i="44"/>
  <c r="F51" i="45"/>
  <c r="F55" i="45" s="1"/>
  <c r="C7" i="45"/>
  <c r="C11" i="45" s="1"/>
  <c r="C12" i="44"/>
  <c r="I21" i="44"/>
  <c r="K18" i="45"/>
  <c r="K22" i="45" s="1"/>
  <c r="F12" i="44"/>
  <c r="G7" i="45"/>
  <c r="G11" i="45" s="1"/>
  <c r="I30" i="44"/>
  <c r="K29" i="45"/>
  <c r="J7" i="45"/>
  <c r="J11" i="45" s="1"/>
  <c r="H12" i="44"/>
  <c r="C30" i="44"/>
  <c r="C29" i="45"/>
  <c r="C33" i="45" s="1"/>
  <c r="F18" i="45"/>
  <c r="F22" i="45" s="1"/>
  <c r="E21" i="44"/>
  <c r="B18" i="45"/>
  <c r="B22" i="45" s="1"/>
  <c r="B21" i="44"/>
  <c r="C39" i="44"/>
  <c r="C40" i="45"/>
  <c r="C44" i="45" s="1"/>
  <c r="G29" i="45"/>
  <c r="G33" i="45" s="1"/>
  <c r="F30" i="44"/>
  <c r="B30" i="44"/>
  <c r="B29" i="45"/>
  <c r="B33" i="45" s="1"/>
  <c r="D7" i="45"/>
  <c r="D11" i="45" s="1"/>
  <c r="D12" i="44"/>
  <c r="F21" i="44"/>
  <c r="G18" i="45"/>
  <c r="G22" i="45" s="1"/>
  <c r="D39" i="44"/>
  <c r="D40" i="45"/>
  <c r="D44" i="45" s="1"/>
  <c r="D48" i="44"/>
  <c r="D51" i="45"/>
  <c r="H48" i="44"/>
  <c r="J51" i="45"/>
  <c r="J55" i="45" s="1"/>
  <c r="B39" i="44"/>
  <c r="B40" i="45"/>
  <c r="B44" i="45" s="1"/>
  <c r="H7" i="45"/>
  <c r="H11" i="45" s="1"/>
  <c r="G12" i="44"/>
  <c r="K7" i="45"/>
  <c r="K11" i="45" s="1"/>
  <c r="I12" i="44"/>
  <c r="E39" i="44"/>
  <c r="F40" i="45"/>
  <c r="F44" i="45" s="1"/>
  <c r="D29" i="45"/>
  <c r="D33" i="45" s="1"/>
  <c r="D30" i="44"/>
  <c r="H51" i="45"/>
  <c r="H55" i="45" s="1"/>
  <c r="G48" i="44"/>
  <c r="H21" i="44"/>
  <c r="J18" i="45"/>
  <c r="G39" i="44"/>
  <c r="H40" i="45"/>
  <c r="H44" i="45" s="1"/>
  <c r="D18" i="45"/>
  <c r="D22" i="45" s="1"/>
  <c r="D21" i="44"/>
  <c r="C18" i="45"/>
  <c r="C22" i="45" s="1"/>
  <c r="C21" i="44"/>
  <c r="E30" i="44"/>
  <c r="F29" i="45"/>
  <c r="F33" i="45" s="1"/>
  <c r="G21" i="44"/>
  <c r="H18" i="45"/>
  <c r="H22" i="45" s="1"/>
  <c r="E12" i="44"/>
  <c r="F7" i="45"/>
  <c r="F11" i="45" s="1"/>
  <c r="P9" i="8"/>
  <c r="I33" i="45" l="1"/>
  <c r="E22" i="45"/>
  <c r="F60" i="45"/>
  <c r="F66" i="45" s="1"/>
  <c r="I22" i="45"/>
  <c r="B60" i="45"/>
  <c r="B66" i="45" s="1"/>
  <c r="E11" i="45"/>
  <c r="G60" i="45"/>
  <c r="M40" i="45"/>
  <c r="K44" i="45"/>
  <c r="M44" i="45" s="1"/>
  <c r="F73" i="45"/>
  <c r="C60" i="45"/>
  <c r="I55" i="45"/>
  <c r="I11" i="45"/>
  <c r="H60" i="45"/>
  <c r="M18" i="45"/>
  <c r="J22" i="45"/>
  <c r="M22" i="45" s="1"/>
  <c r="E33" i="45"/>
  <c r="K33" i="45"/>
  <c r="E51" i="45"/>
  <c r="D55" i="45"/>
  <c r="I44" i="45"/>
  <c r="E44" i="45"/>
  <c r="I51" i="45"/>
  <c r="E7" i="45"/>
  <c r="E18" i="45"/>
  <c r="E40" i="45"/>
  <c r="E29" i="45"/>
  <c r="I7" i="45"/>
  <c r="I18" i="45"/>
  <c r="I29" i="45"/>
  <c r="I40" i="45"/>
  <c r="P60" i="8"/>
  <c r="P59" i="8"/>
  <c r="P58" i="8"/>
  <c r="P57" i="8"/>
  <c r="P56" i="8"/>
  <c r="P46" i="8"/>
  <c r="P45" i="8"/>
  <c r="P44" i="8"/>
  <c r="P43" i="8"/>
  <c r="P42" i="8"/>
  <c r="BJ7" i="17"/>
  <c r="BJ39" i="17" s="1"/>
  <c r="BI7" i="17"/>
  <c r="BI39" i="17" s="1"/>
  <c r="BH7" i="17"/>
  <c r="BH39" i="17" s="1"/>
  <c r="AN7" i="17"/>
  <c r="AN39" i="17" s="1"/>
  <c r="AM7" i="17"/>
  <c r="AM39" i="17" s="1"/>
  <c r="AL7" i="17"/>
  <c r="AL39" i="17" s="1"/>
  <c r="O7" i="17"/>
  <c r="BJ6" i="17"/>
  <c r="Q51" i="14"/>
  <c r="U71" i="46" s="1"/>
  <c r="W71" i="46" s="1"/>
  <c r="Q41" i="14"/>
  <c r="U56" i="46" s="1"/>
  <c r="W56" i="46" s="1"/>
  <c r="Q31" i="14"/>
  <c r="U41" i="46" s="1"/>
  <c r="Q21" i="14"/>
  <c r="U26" i="46" s="1"/>
  <c r="Q11" i="14"/>
  <c r="U12" i="46" s="1"/>
  <c r="R45" i="14"/>
  <c r="V64" i="46" s="1"/>
  <c r="R35" i="14"/>
  <c r="V49" i="46" s="1"/>
  <c r="V34" i="46"/>
  <c r="R15" i="14"/>
  <c r="V19" i="46" s="1"/>
  <c r="R5" i="14"/>
  <c r="V4" i="46" s="1"/>
  <c r="AN6" i="17"/>
  <c r="O37" i="17"/>
  <c r="K37" i="17"/>
  <c r="G37" i="17"/>
  <c r="B13" i="8"/>
  <c r="O6" i="17"/>
  <c r="V11" i="8"/>
  <c r="V13" i="8"/>
  <c r="V15" i="8"/>
  <c r="V17" i="8"/>
  <c r="V9" i="8"/>
  <c r="W13" i="8" l="1"/>
  <c r="S31" i="14" s="1"/>
  <c r="R31" i="14"/>
  <c r="S25" i="14"/>
  <c r="V30" i="8"/>
  <c r="S13" i="8"/>
  <c r="S14" i="8"/>
  <c r="V32" i="8"/>
  <c r="W32" i="8" s="1"/>
  <c r="V31" i="8"/>
  <c r="W31" i="8" s="1"/>
  <c r="V29" i="8"/>
  <c r="V43" i="8" s="1"/>
  <c r="V57" i="8" s="1"/>
  <c r="X10" i="8"/>
  <c r="V28" i="8"/>
  <c r="S9" i="8"/>
  <c r="M11" i="34"/>
  <c r="M54" i="34" s="1"/>
  <c r="M97" i="34" s="1"/>
  <c r="M140" i="34" s="1"/>
  <c r="M183" i="34" s="1"/>
  <c r="M226" i="34" s="1"/>
  <c r="M269" i="34" s="1"/>
  <c r="M312" i="34" s="1"/>
  <c r="M355" i="34" s="1"/>
  <c r="M398" i="34" s="1"/>
  <c r="M441" i="34" s="1"/>
  <c r="M484" i="34" s="1"/>
  <c r="M11" i="24"/>
  <c r="M54" i="24" s="1"/>
  <c r="M97" i="24" s="1"/>
  <c r="M140" i="24" s="1"/>
  <c r="M183" i="24" s="1"/>
  <c r="M226" i="24" s="1"/>
  <c r="M269" i="24" s="1"/>
  <c r="M312" i="24" s="1"/>
  <c r="M355" i="24" s="1"/>
  <c r="M398" i="24" s="1"/>
  <c r="M441" i="24" s="1"/>
  <c r="M484" i="24" s="1"/>
  <c r="M11" i="27"/>
  <c r="M54" i="27" s="1"/>
  <c r="M97" i="27" s="1"/>
  <c r="M140" i="27" s="1"/>
  <c r="M183" i="27" s="1"/>
  <c r="M226" i="27" s="1"/>
  <c r="M269" i="27" s="1"/>
  <c r="M312" i="27" s="1"/>
  <c r="M355" i="27" s="1"/>
  <c r="M398" i="27" s="1"/>
  <c r="M441" i="27" s="1"/>
  <c r="M484" i="27" s="1"/>
  <c r="B73" i="45"/>
  <c r="J60" i="45"/>
  <c r="J73" i="45" s="1"/>
  <c r="H73" i="45"/>
  <c r="H66" i="45"/>
  <c r="I60" i="45"/>
  <c r="I66" i="45" s="1"/>
  <c r="G66" i="45"/>
  <c r="G73" i="45"/>
  <c r="E55" i="45"/>
  <c r="E60" i="45" s="1"/>
  <c r="E66" i="45" s="1"/>
  <c r="D60" i="45"/>
  <c r="K60" i="45"/>
  <c r="C66" i="45"/>
  <c r="C73" i="45"/>
  <c r="H17" i="7"/>
  <c r="AL40" i="17"/>
  <c r="V46" i="8"/>
  <c r="Q46" i="44"/>
  <c r="Q46" i="42"/>
  <c r="R41" i="44"/>
  <c r="R41" i="42"/>
  <c r="Q46" i="41"/>
  <c r="R41" i="41"/>
  <c r="S35" i="14"/>
  <c r="W49" i="46" s="1"/>
  <c r="R32" i="44"/>
  <c r="Q37" i="42"/>
  <c r="R32" i="42"/>
  <c r="Q37" i="41"/>
  <c r="Q37" i="44"/>
  <c r="R32" i="41"/>
  <c r="Q28" i="44"/>
  <c r="R23" i="44"/>
  <c r="Q28" i="42"/>
  <c r="R23" i="42"/>
  <c r="Q28" i="41"/>
  <c r="R23" i="41"/>
  <c r="BH40" i="17"/>
  <c r="A24" i="41"/>
  <c r="A27" i="39" s="1"/>
  <c r="A24" i="44"/>
  <c r="A27" i="45" s="1"/>
  <c r="A24" i="42"/>
  <c r="A27" i="43" s="1"/>
  <c r="Q2" i="42"/>
  <c r="Q2" i="44"/>
  <c r="Q2" i="41"/>
  <c r="Q19" i="41"/>
  <c r="R14" i="42"/>
  <c r="Q19" i="44"/>
  <c r="R14" i="44"/>
  <c r="Q19" i="42"/>
  <c r="R14" i="41"/>
  <c r="R5" i="42"/>
  <c r="Q10" i="44"/>
  <c r="R5" i="44"/>
  <c r="R5" i="41"/>
  <c r="Q10" i="42"/>
  <c r="Q10" i="41"/>
  <c r="V45" i="8"/>
  <c r="S15" i="14"/>
  <c r="W19" i="46" s="1"/>
  <c r="R21" i="14"/>
  <c r="R41" i="14"/>
  <c r="R11" i="14"/>
  <c r="R51" i="14"/>
  <c r="S45" i="14"/>
  <c r="W64" i="46" s="1"/>
  <c r="P47" i="8"/>
  <c r="V42" i="8"/>
  <c r="V56" i="8" s="1"/>
  <c r="S5" i="14"/>
  <c r="W4" i="46" s="1"/>
  <c r="P61" i="8"/>
  <c r="O39" i="17"/>
  <c r="W34" i="46" l="1"/>
  <c r="Q37" i="46" s="1"/>
  <c r="T25" i="14"/>
  <c r="L7" i="46"/>
  <c r="I7" i="46"/>
  <c r="E7" i="46"/>
  <c r="P7" i="46"/>
  <c r="K7" i="46"/>
  <c r="G7" i="46"/>
  <c r="D7" i="46"/>
  <c r="H7" i="46"/>
  <c r="O7" i="46"/>
  <c r="M7" i="46"/>
  <c r="Q7" i="46"/>
  <c r="C7" i="46"/>
  <c r="I37" i="46"/>
  <c r="H37" i="46"/>
  <c r="G37" i="46"/>
  <c r="P22" i="46"/>
  <c r="G22" i="46"/>
  <c r="H22" i="46"/>
  <c r="Q22" i="46"/>
  <c r="D22" i="46"/>
  <c r="K22" i="46"/>
  <c r="O22" i="46"/>
  <c r="E22" i="46"/>
  <c r="I22" i="46"/>
  <c r="L22" i="46"/>
  <c r="C22" i="46"/>
  <c r="M22" i="46"/>
  <c r="M67" i="46"/>
  <c r="H67" i="46"/>
  <c r="I67" i="46"/>
  <c r="P67" i="46"/>
  <c r="Q67" i="46"/>
  <c r="D67" i="46"/>
  <c r="O67" i="46"/>
  <c r="C67" i="46"/>
  <c r="K67" i="46"/>
  <c r="G67" i="46"/>
  <c r="E67" i="46"/>
  <c r="L67" i="46"/>
  <c r="H52" i="46"/>
  <c r="I52" i="46"/>
  <c r="P52" i="46"/>
  <c r="G52" i="46"/>
  <c r="Q52" i="46"/>
  <c r="E52" i="46"/>
  <c r="L52" i="46"/>
  <c r="D52" i="46"/>
  <c r="O52" i="46"/>
  <c r="K52" i="46"/>
  <c r="M52" i="46"/>
  <c r="C52" i="46"/>
  <c r="P37" i="46"/>
  <c r="E37" i="46"/>
  <c r="M37" i="46"/>
  <c r="K37" i="46"/>
  <c r="O37" i="46"/>
  <c r="D37" i="46"/>
  <c r="L37" i="46"/>
  <c r="C37" i="46"/>
  <c r="C36" i="46"/>
  <c r="X13" i="8"/>
  <c r="X14" i="8"/>
  <c r="X12" i="8"/>
  <c r="X9" i="8"/>
  <c r="Z9" i="8" s="1"/>
  <c r="AA9" i="8" s="1"/>
  <c r="AI4" i="17"/>
  <c r="AR5" i="17" s="1"/>
  <c r="D36" i="7"/>
  <c r="D35" i="7"/>
  <c r="D34" i="7"/>
  <c r="D33" i="7"/>
  <c r="D32" i="7"/>
  <c r="I27" i="7"/>
  <c r="C27" i="7"/>
  <c r="V59" i="8"/>
  <c r="S45" i="8"/>
  <c r="W45" i="8"/>
  <c r="V60" i="8"/>
  <c r="S46" i="8"/>
  <c r="W46" i="8"/>
  <c r="E51" i="46"/>
  <c r="E57" i="46" s="1"/>
  <c r="C51" i="46"/>
  <c r="L51" i="46"/>
  <c r="L57" i="46" s="1"/>
  <c r="V56" i="46"/>
  <c r="I51" i="46"/>
  <c r="I57" i="46" s="1"/>
  <c r="Q51" i="46"/>
  <c r="Q57" i="46" s="1"/>
  <c r="G51" i="46"/>
  <c r="H51" i="46"/>
  <c r="H57" i="46" s="1"/>
  <c r="P51" i="46"/>
  <c r="P57" i="46" s="1"/>
  <c r="O51" i="46"/>
  <c r="K51" i="46"/>
  <c r="M51" i="46"/>
  <c r="M57" i="46" s="1"/>
  <c r="D51" i="46"/>
  <c r="D57" i="46" s="1"/>
  <c r="Q66" i="46"/>
  <c r="Q72" i="46" s="1"/>
  <c r="G66" i="46"/>
  <c r="I66" i="46"/>
  <c r="I72" i="46" s="1"/>
  <c r="D66" i="46"/>
  <c r="D72" i="46" s="1"/>
  <c r="M66" i="46"/>
  <c r="M72" i="46" s="1"/>
  <c r="H66" i="46"/>
  <c r="H72" i="46" s="1"/>
  <c r="K66" i="46"/>
  <c r="V71" i="46"/>
  <c r="L66" i="46"/>
  <c r="L72" i="46" s="1"/>
  <c r="P66" i="46"/>
  <c r="P72" i="46" s="1"/>
  <c r="O66" i="46"/>
  <c r="E66" i="46"/>
  <c r="E72" i="46" s="1"/>
  <c r="C66" i="46"/>
  <c r="V70" i="8"/>
  <c r="S56" i="8"/>
  <c r="S43" i="8"/>
  <c r="L21" i="46"/>
  <c r="E21" i="46"/>
  <c r="Q21" i="46"/>
  <c r="V26" i="46"/>
  <c r="W26" i="46" s="1"/>
  <c r="D21" i="46"/>
  <c r="G21" i="46"/>
  <c r="C21" i="46"/>
  <c r="I21" i="46"/>
  <c r="M21" i="46"/>
  <c r="O21" i="46"/>
  <c r="H21" i="46"/>
  <c r="K21" i="46"/>
  <c r="P21" i="46"/>
  <c r="V71" i="8"/>
  <c r="S57" i="8"/>
  <c r="Q6" i="46"/>
  <c r="H6" i="46"/>
  <c r="P6" i="46"/>
  <c r="C6" i="46"/>
  <c r="V12" i="46"/>
  <c r="W12" i="46" s="1"/>
  <c r="G6" i="46"/>
  <c r="L6" i="46"/>
  <c r="L10" i="46" s="1"/>
  <c r="E6" i="46"/>
  <c r="I6" i="46"/>
  <c r="I10" i="46" s="1"/>
  <c r="M6" i="46"/>
  <c r="O6" i="46"/>
  <c r="K6" i="46"/>
  <c r="D6" i="46"/>
  <c r="S42" i="8"/>
  <c r="J66" i="45"/>
  <c r="Q36" i="46"/>
  <c r="O36" i="46"/>
  <c r="K36" i="46"/>
  <c r="E36" i="46"/>
  <c r="H36" i="46"/>
  <c r="L36" i="46"/>
  <c r="D36" i="46"/>
  <c r="I36" i="46"/>
  <c r="G36" i="46"/>
  <c r="M36" i="46"/>
  <c r="V41" i="46"/>
  <c r="W41" i="46" s="1"/>
  <c r="P36" i="46"/>
  <c r="V44" i="8"/>
  <c r="K66" i="45"/>
  <c r="K73" i="45"/>
  <c r="D73" i="45"/>
  <c r="D66" i="45"/>
  <c r="H18" i="7"/>
  <c r="S23" i="42"/>
  <c r="V26" i="43"/>
  <c r="V37" i="43"/>
  <c r="S32" i="42"/>
  <c r="V48" i="45"/>
  <c r="S41" i="44"/>
  <c r="V37" i="39"/>
  <c r="S32" i="41"/>
  <c r="S41" i="41"/>
  <c r="V48" i="39"/>
  <c r="V26" i="39"/>
  <c r="S23" i="41"/>
  <c r="S23" i="44"/>
  <c r="V26" i="45"/>
  <c r="V37" i="45"/>
  <c r="S32" i="44"/>
  <c r="V48" i="43"/>
  <c r="S41" i="42"/>
  <c r="B2" i="39"/>
  <c r="V15" i="43"/>
  <c r="S14" i="42"/>
  <c r="V15" i="45"/>
  <c r="S14" i="44"/>
  <c r="S14" i="41"/>
  <c r="V15" i="39"/>
  <c r="V4" i="39"/>
  <c r="S5" i="41"/>
  <c r="V4" i="45"/>
  <c r="S5" i="44"/>
  <c r="V4" i="43"/>
  <c r="S5" i="42"/>
  <c r="N7" i="46" l="1"/>
  <c r="C10" i="46"/>
  <c r="N22" i="46"/>
  <c r="E10" i="46"/>
  <c r="R66" i="46"/>
  <c r="R52" i="46"/>
  <c r="P11" i="17"/>
  <c r="P12" i="17"/>
  <c r="P13" i="17"/>
  <c r="P14" i="17"/>
  <c r="P15" i="17"/>
  <c r="P9" i="17"/>
  <c r="P8" i="17"/>
  <c r="P10" i="17"/>
  <c r="V28" i="14"/>
  <c r="K10" i="46"/>
  <c r="F66" i="46"/>
  <c r="N37" i="46"/>
  <c r="F7" i="46"/>
  <c r="J7" i="46"/>
  <c r="J67" i="46"/>
  <c r="N66" i="46"/>
  <c r="N67" i="46"/>
  <c r="J66" i="46"/>
  <c r="R22" i="46"/>
  <c r="N51" i="46"/>
  <c r="K57" i="46"/>
  <c r="F52" i="46"/>
  <c r="J52" i="46"/>
  <c r="F67" i="46"/>
  <c r="J51" i="46"/>
  <c r="G57" i="46"/>
  <c r="R51" i="46"/>
  <c r="O57" i="46"/>
  <c r="F51" i="46"/>
  <c r="C57" i="46"/>
  <c r="R67" i="46"/>
  <c r="F22" i="46"/>
  <c r="D10" i="46"/>
  <c r="R37" i="46"/>
  <c r="N52" i="46"/>
  <c r="J22" i="46"/>
  <c r="R7" i="46"/>
  <c r="Z14" i="8"/>
  <c r="AA14" i="8" s="1"/>
  <c r="Z13" i="8"/>
  <c r="AA13" i="8" s="1"/>
  <c r="Z12" i="8"/>
  <c r="AA12" i="8" s="1"/>
  <c r="Z11" i="8"/>
  <c r="AA11" i="8" s="1"/>
  <c r="N36" i="46"/>
  <c r="F37" i="46"/>
  <c r="J37" i="46"/>
  <c r="R36" i="46"/>
  <c r="C45" i="46"/>
  <c r="O45" i="46"/>
  <c r="Q45" i="46"/>
  <c r="M45" i="46"/>
  <c r="L45" i="46"/>
  <c r="P43" i="46"/>
  <c r="D45" i="46"/>
  <c r="P45" i="46"/>
  <c r="I45" i="46"/>
  <c r="E45" i="46"/>
  <c r="Q43" i="46"/>
  <c r="H45" i="46"/>
  <c r="G45" i="46"/>
  <c r="O43" i="46"/>
  <c r="L43" i="46"/>
  <c r="M43" i="46"/>
  <c r="H43" i="46"/>
  <c r="G43" i="46"/>
  <c r="D43" i="46"/>
  <c r="E43" i="46"/>
  <c r="C43" i="46"/>
  <c r="K43" i="46"/>
  <c r="I43" i="46"/>
  <c r="K45" i="46"/>
  <c r="P30" i="46"/>
  <c r="H30" i="46"/>
  <c r="O30" i="46"/>
  <c r="C30" i="46"/>
  <c r="L30" i="46"/>
  <c r="Q30" i="46"/>
  <c r="D30" i="46"/>
  <c r="M30" i="46"/>
  <c r="E30" i="46"/>
  <c r="G30" i="46"/>
  <c r="P28" i="46"/>
  <c r="G28" i="46"/>
  <c r="Q28" i="46"/>
  <c r="D28" i="46"/>
  <c r="O28" i="46"/>
  <c r="E28" i="46"/>
  <c r="L28" i="46"/>
  <c r="C28" i="46"/>
  <c r="M28" i="46"/>
  <c r="K28" i="46"/>
  <c r="H28" i="46"/>
  <c r="I28" i="46"/>
  <c r="I30" i="46"/>
  <c r="K30" i="46"/>
  <c r="P15" i="46"/>
  <c r="O13" i="46"/>
  <c r="E13" i="46"/>
  <c r="D13" i="46"/>
  <c r="O15" i="46"/>
  <c r="M13" i="46"/>
  <c r="C13" i="46"/>
  <c r="M15" i="46"/>
  <c r="L13" i="46"/>
  <c r="C12" i="46"/>
  <c r="L15" i="46"/>
  <c r="K13" i="46"/>
  <c r="Q15" i="46"/>
  <c r="I15" i="46"/>
  <c r="I13" i="46"/>
  <c r="Q13" i="46"/>
  <c r="H15" i="46"/>
  <c r="H13" i="46"/>
  <c r="G13" i="46"/>
  <c r="P13" i="46"/>
  <c r="D15" i="46"/>
  <c r="C15" i="46"/>
  <c r="K15" i="46"/>
  <c r="G15" i="46"/>
  <c r="E15" i="46"/>
  <c r="C14" i="46"/>
  <c r="O27" i="46"/>
  <c r="H27" i="46"/>
  <c r="D27" i="46"/>
  <c r="M12" i="46"/>
  <c r="P27" i="46"/>
  <c r="C27" i="46"/>
  <c r="K27" i="46"/>
  <c r="G27" i="46"/>
  <c r="BE4" i="17"/>
  <c r="BN5" i="17" s="1"/>
  <c r="E36" i="7"/>
  <c r="E35" i="7"/>
  <c r="E34" i="7"/>
  <c r="E33" i="7"/>
  <c r="E32" i="7"/>
  <c r="I31" i="7"/>
  <c r="D27" i="7"/>
  <c r="P12" i="46"/>
  <c r="Q12" i="46"/>
  <c r="L27" i="46"/>
  <c r="M27" i="46"/>
  <c r="I27" i="46"/>
  <c r="E27" i="46"/>
  <c r="I14" i="46"/>
  <c r="K14" i="46"/>
  <c r="L14" i="46"/>
  <c r="D14" i="46"/>
  <c r="E14" i="46"/>
  <c r="X45" i="8"/>
  <c r="Z45" i="8" s="1"/>
  <c r="AA45" i="8" s="1"/>
  <c r="X46" i="8"/>
  <c r="Z46" i="8" s="1"/>
  <c r="AA46" i="8" s="1"/>
  <c r="V74" i="8"/>
  <c r="S60" i="8"/>
  <c r="W60" i="8"/>
  <c r="V73" i="8"/>
  <c r="S59" i="8"/>
  <c r="W59" i="8"/>
  <c r="B64" i="39"/>
  <c r="C64" i="39" s="1"/>
  <c r="D64" i="39" s="1"/>
  <c r="F64" i="39" s="1"/>
  <c r="G64" i="39" s="1"/>
  <c r="H64" i="39" s="1"/>
  <c r="J64" i="39" s="1"/>
  <c r="K64" i="39" s="1"/>
  <c r="L64" i="39" s="1"/>
  <c r="N64" i="39" s="1"/>
  <c r="O64" i="39" s="1"/>
  <c r="P64" i="39" s="1"/>
  <c r="B5" i="39"/>
  <c r="C5" i="39" s="1"/>
  <c r="D5" i="39" s="1"/>
  <c r="F5" i="39" s="1"/>
  <c r="G5" i="39" s="1"/>
  <c r="H5" i="39" s="1"/>
  <c r="J5" i="39" s="1"/>
  <c r="K5" i="39" s="1"/>
  <c r="L5" i="39" s="1"/>
  <c r="N5" i="39" s="1"/>
  <c r="O5" i="39" s="1"/>
  <c r="P5" i="39" s="1"/>
  <c r="B70" i="39"/>
  <c r="C70" i="39" s="1"/>
  <c r="D70" i="39" s="1"/>
  <c r="F70" i="39" s="1"/>
  <c r="G70" i="39" s="1"/>
  <c r="H70" i="39" s="1"/>
  <c r="J70" i="39" s="1"/>
  <c r="K70" i="39" s="1"/>
  <c r="L70" i="39" s="1"/>
  <c r="N70" i="39" s="1"/>
  <c r="O70" i="39" s="1"/>
  <c r="P70" i="39" s="1"/>
  <c r="D42" i="46"/>
  <c r="O42" i="46"/>
  <c r="P42" i="46"/>
  <c r="L42" i="46"/>
  <c r="Q42" i="46"/>
  <c r="H42" i="46"/>
  <c r="G72" i="46"/>
  <c r="Q27" i="46"/>
  <c r="M42" i="46"/>
  <c r="C42" i="46"/>
  <c r="C72" i="46"/>
  <c r="K72" i="46"/>
  <c r="G42" i="46"/>
  <c r="E42" i="46"/>
  <c r="I42" i="46"/>
  <c r="K42" i="46"/>
  <c r="O72" i="46"/>
  <c r="J6" i="46"/>
  <c r="G12" i="46"/>
  <c r="R6" i="46"/>
  <c r="O12" i="46"/>
  <c r="F21" i="46"/>
  <c r="I12" i="46"/>
  <c r="N21" i="46"/>
  <c r="J21" i="46"/>
  <c r="E12" i="46"/>
  <c r="H12" i="46"/>
  <c r="N6" i="46"/>
  <c r="K12" i="46"/>
  <c r="F6" i="46"/>
  <c r="D12" i="46"/>
  <c r="L12" i="46"/>
  <c r="R21" i="46"/>
  <c r="J36" i="46"/>
  <c r="F36" i="46"/>
  <c r="V58" i="8"/>
  <c r="S44" i="8"/>
  <c r="H19" i="7"/>
  <c r="B2" i="45" s="1"/>
  <c r="N39" i="43"/>
  <c r="N43" i="43" s="1"/>
  <c r="U42" i="43"/>
  <c r="C39" i="43"/>
  <c r="C43" i="43" s="1"/>
  <c r="P39" i="43"/>
  <c r="P43" i="43" s="1"/>
  <c r="G39" i="43"/>
  <c r="G43" i="43" s="1"/>
  <c r="O39" i="43"/>
  <c r="O43" i="43" s="1"/>
  <c r="H39" i="43"/>
  <c r="H43" i="43" s="1"/>
  <c r="L39" i="43"/>
  <c r="L43" i="43" s="1"/>
  <c r="J39" i="43"/>
  <c r="B39" i="43"/>
  <c r="B43" i="43" s="1"/>
  <c r="F39" i="43"/>
  <c r="F43" i="43" s="1"/>
  <c r="D39" i="43"/>
  <c r="D43" i="43" s="1"/>
  <c r="K39" i="43"/>
  <c r="K43" i="43" s="1"/>
  <c r="O50" i="39"/>
  <c r="O54" i="39" s="1"/>
  <c r="J50" i="39"/>
  <c r="J54" i="39" s="1"/>
  <c r="D50" i="39"/>
  <c r="D54" i="39" s="1"/>
  <c r="N50" i="39"/>
  <c r="N54" i="39" s="1"/>
  <c r="H50" i="39"/>
  <c r="H54" i="39" s="1"/>
  <c r="C50" i="39"/>
  <c r="C54" i="39" s="1"/>
  <c r="L50" i="39"/>
  <c r="L54" i="39" s="1"/>
  <c r="G50" i="39"/>
  <c r="G54" i="39" s="1"/>
  <c r="B50" i="39"/>
  <c r="B54" i="39" s="1"/>
  <c r="P50" i="39"/>
  <c r="P54" i="39" s="1"/>
  <c r="K50" i="39"/>
  <c r="K54" i="39" s="1"/>
  <c r="F50" i="39"/>
  <c r="F54" i="39" s="1"/>
  <c r="U53" i="39"/>
  <c r="D28" i="43"/>
  <c r="O28" i="43"/>
  <c r="B28" i="43"/>
  <c r="P28" i="43"/>
  <c r="K28" i="43"/>
  <c r="L28" i="43"/>
  <c r="J28" i="43"/>
  <c r="F28" i="43"/>
  <c r="C28" i="43"/>
  <c r="N28" i="43"/>
  <c r="U31" i="43"/>
  <c r="V31" i="43" s="1"/>
  <c r="H28" i="43"/>
  <c r="G28" i="43"/>
  <c r="O39" i="39"/>
  <c r="O43" i="39" s="1"/>
  <c r="J39" i="39"/>
  <c r="J43" i="39" s="1"/>
  <c r="D39" i="39"/>
  <c r="D43" i="39" s="1"/>
  <c r="N39" i="39"/>
  <c r="N43" i="39" s="1"/>
  <c r="H39" i="39"/>
  <c r="H43" i="39" s="1"/>
  <c r="C39" i="39"/>
  <c r="C43" i="39" s="1"/>
  <c r="L39" i="39"/>
  <c r="L43" i="39" s="1"/>
  <c r="G39" i="39"/>
  <c r="G43" i="39" s="1"/>
  <c r="B39" i="39"/>
  <c r="B43" i="39" s="1"/>
  <c r="K39" i="39"/>
  <c r="K43" i="39" s="1"/>
  <c r="F39" i="39"/>
  <c r="F43" i="39" s="1"/>
  <c r="P39" i="39"/>
  <c r="P43" i="39" s="1"/>
  <c r="U42" i="39"/>
  <c r="B50" i="43"/>
  <c r="B54" i="43" s="1"/>
  <c r="L50" i="43"/>
  <c r="L54" i="43" s="1"/>
  <c r="J50" i="43"/>
  <c r="C50" i="43"/>
  <c r="C54" i="43" s="1"/>
  <c r="D50" i="43"/>
  <c r="D54" i="43" s="1"/>
  <c r="G50" i="43"/>
  <c r="G54" i="43" s="1"/>
  <c r="U53" i="43"/>
  <c r="F50" i="43"/>
  <c r="F54" i="43" s="1"/>
  <c r="H50" i="43"/>
  <c r="H54" i="43" s="1"/>
  <c r="N50" i="43"/>
  <c r="N54" i="43" s="1"/>
  <c r="K50" i="43"/>
  <c r="K54" i="43" s="1"/>
  <c r="P50" i="43"/>
  <c r="P54" i="43" s="1"/>
  <c r="O50" i="43"/>
  <c r="O54" i="43" s="1"/>
  <c r="O39" i="45"/>
  <c r="J39" i="45"/>
  <c r="J43" i="45" s="1"/>
  <c r="D39" i="45"/>
  <c r="N39" i="45"/>
  <c r="N43" i="45" s="1"/>
  <c r="H39" i="45"/>
  <c r="C39" i="45"/>
  <c r="L39" i="45"/>
  <c r="G39" i="45"/>
  <c r="B39" i="45"/>
  <c r="B43" i="45" s="1"/>
  <c r="F39" i="45"/>
  <c r="F43" i="45" s="1"/>
  <c r="P39" i="45"/>
  <c r="K39" i="45"/>
  <c r="U42" i="45"/>
  <c r="O28" i="39"/>
  <c r="J28" i="39"/>
  <c r="D28" i="39"/>
  <c r="N28" i="39"/>
  <c r="H28" i="39"/>
  <c r="C28" i="39"/>
  <c r="L28" i="39"/>
  <c r="G28" i="39"/>
  <c r="B28" i="39"/>
  <c r="F28" i="39"/>
  <c r="P28" i="39"/>
  <c r="K28" i="39"/>
  <c r="U31" i="39"/>
  <c r="V31" i="39" s="1"/>
  <c r="O50" i="45"/>
  <c r="J50" i="45"/>
  <c r="J54" i="45" s="1"/>
  <c r="D50" i="45"/>
  <c r="N50" i="45"/>
  <c r="N54" i="45" s="1"/>
  <c r="H50" i="45"/>
  <c r="C50" i="45"/>
  <c r="L50" i="45"/>
  <c r="G50" i="45"/>
  <c r="B50" i="45"/>
  <c r="B54" i="45" s="1"/>
  <c r="K50" i="45"/>
  <c r="F50" i="45"/>
  <c r="F54" i="45" s="1"/>
  <c r="P50" i="45"/>
  <c r="U53" i="45"/>
  <c r="O28" i="45"/>
  <c r="J28" i="45"/>
  <c r="D28" i="45"/>
  <c r="N28" i="45"/>
  <c r="H28" i="45"/>
  <c r="C28" i="45"/>
  <c r="L28" i="45"/>
  <c r="G28" i="45"/>
  <c r="B28" i="45"/>
  <c r="P28" i="45"/>
  <c r="K28" i="45"/>
  <c r="F28" i="45"/>
  <c r="U31" i="45"/>
  <c r="V31" i="45" s="1"/>
  <c r="B2" i="43"/>
  <c r="B64" i="43" s="1"/>
  <c r="C64" i="43" s="1"/>
  <c r="D64" i="43" s="1"/>
  <c r="F64" i="43" s="1"/>
  <c r="G64" i="43" s="1"/>
  <c r="H64" i="43" s="1"/>
  <c r="J64" i="43" s="1"/>
  <c r="K64" i="43" s="1"/>
  <c r="L64" i="43" s="1"/>
  <c r="N64" i="43" s="1"/>
  <c r="O64" i="43" s="1"/>
  <c r="P64" i="43" s="1"/>
  <c r="AQ112" i="17"/>
  <c r="AQ93" i="17"/>
  <c r="AQ104" i="17"/>
  <c r="AQ113" i="17"/>
  <c r="AQ105" i="17"/>
  <c r="AQ90" i="17"/>
  <c r="AQ91" i="17"/>
  <c r="AQ98" i="17"/>
  <c r="AQ99" i="17"/>
  <c r="AQ109" i="17"/>
  <c r="AQ103" i="17"/>
  <c r="AR6" i="17"/>
  <c r="AQ114" i="17"/>
  <c r="AQ110" i="17"/>
  <c r="AQ88" i="17"/>
  <c r="AQ108" i="17"/>
  <c r="AQ89" i="17"/>
  <c r="AQ107" i="17"/>
  <c r="AQ86" i="17"/>
  <c r="AQ101" i="17"/>
  <c r="AQ106" i="17"/>
  <c r="AQ87" i="17"/>
  <c r="AQ97" i="17"/>
  <c r="AQ102" i="17"/>
  <c r="AQ100" i="17"/>
  <c r="AQ92" i="17"/>
  <c r="AQ95" i="17"/>
  <c r="AQ111" i="17"/>
  <c r="O17" i="45"/>
  <c r="G17" i="45"/>
  <c r="L17" i="45"/>
  <c r="D17" i="45"/>
  <c r="C17" i="45"/>
  <c r="N17" i="45"/>
  <c r="F17" i="45"/>
  <c r="K17" i="45"/>
  <c r="J17" i="45"/>
  <c r="B17" i="45"/>
  <c r="P17" i="45"/>
  <c r="H17" i="45"/>
  <c r="U20" i="45"/>
  <c r="V20" i="45" s="1"/>
  <c r="O17" i="39"/>
  <c r="G17" i="39"/>
  <c r="L17" i="39"/>
  <c r="C17" i="39"/>
  <c r="N17" i="39"/>
  <c r="F17" i="39"/>
  <c r="D17" i="39"/>
  <c r="K17" i="39"/>
  <c r="J17" i="39"/>
  <c r="B17" i="39"/>
  <c r="U20" i="39"/>
  <c r="V20" i="39" s="1"/>
  <c r="P17" i="39"/>
  <c r="H17" i="39"/>
  <c r="C17" i="43"/>
  <c r="B17" i="43"/>
  <c r="J17" i="43"/>
  <c r="O17" i="43"/>
  <c r="F17" i="43"/>
  <c r="P17" i="43"/>
  <c r="U20" i="43"/>
  <c r="V20" i="43" s="1"/>
  <c r="D17" i="43"/>
  <c r="N17" i="43"/>
  <c r="K17" i="43"/>
  <c r="L17" i="43"/>
  <c r="G17" i="43"/>
  <c r="H17" i="43"/>
  <c r="D6" i="43"/>
  <c r="C6" i="43"/>
  <c r="F6" i="43"/>
  <c r="U9" i="43"/>
  <c r="V9" i="43" s="1"/>
  <c r="P6" i="43"/>
  <c r="K6" i="43"/>
  <c r="J6" i="43"/>
  <c r="O6" i="43"/>
  <c r="N6" i="43"/>
  <c r="G6" i="43"/>
  <c r="H6" i="43"/>
  <c r="L6" i="43"/>
  <c r="B6" i="43"/>
  <c r="O6" i="45"/>
  <c r="G6" i="45"/>
  <c r="N6" i="45"/>
  <c r="F6" i="45"/>
  <c r="L6" i="45"/>
  <c r="D6" i="45"/>
  <c r="K6" i="45"/>
  <c r="C6" i="45"/>
  <c r="J6" i="45"/>
  <c r="B6" i="45"/>
  <c r="P6" i="45"/>
  <c r="H6" i="45"/>
  <c r="U9" i="45"/>
  <c r="V9" i="45" s="1"/>
  <c r="O6" i="39"/>
  <c r="G6" i="39"/>
  <c r="N6" i="39"/>
  <c r="F6" i="39"/>
  <c r="L6" i="39"/>
  <c r="D6" i="39"/>
  <c r="K6" i="39"/>
  <c r="C6" i="39"/>
  <c r="J6" i="39"/>
  <c r="B6" i="39"/>
  <c r="P6" i="39"/>
  <c r="H6" i="39"/>
  <c r="U9" i="39"/>
  <c r="V9" i="39" s="1"/>
  <c r="L18" i="43"/>
  <c r="L22" i="43" s="1"/>
  <c r="L18" i="39"/>
  <c r="L22" i="39" s="1"/>
  <c r="A11" i="18"/>
  <c r="J11" i="41"/>
  <c r="J8" i="41"/>
  <c r="AI375" i="18"/>
  <c r="AH375" i="18"/>
  <c r="AG375" i="18"/>
  <c r="AF375" i="18"/>
  <c r="AE375" i="18"/>
  <c r="AD375" i="18"/>
  <c r="AC375" i="18"/>
  <c r="AB375" i="18"/>
  <c r="AA375" i="18"/>
  <c r="Z375" i="18"/>
  <c r="Y375" i="18"/>
  <c r="X375" i="18"/>
  <c r="W375" i="18"/>
  <c r="V375" i="18"/>
  <c r="U375" i="18"/>
  <c r="T375" i="18"/>
  <c r="S375" i="18"/>
  <c r="R375" i="18"/>
  <c r="Q375" i="18"/>
  <c r="P375" i="18"/>
  <c r="O375" i="18"/>
  <c r="N375" i="18"/>
  <c r="M375" i="18"/>
  <c r="L375" i="18"/>
  <c r="K375" i="18"/>
  <c r="J375" i="18"/>
  <c r="I375" i="18"/>
  <c r="H375" i="18"/>
  <c r="G375" i="18"/>
  <c r="F375" i="18"/>
  <c r="E375" i="18"/>
  <c r="C374" i="18"/>
  <c r="C373" i="18"/>
  <c r="C372" i="18"/>
  <c r="C371" i="18"/>
  <c r="C370" i="18"/>
  <c r="C369" i="18"/>
  <c r="C368" i="18"/>
  <c r="C367" i="18"/>
  <c r="C366" i="18"/>
  <c r="C365" i="18"/>
  <c r="C364" i="18"/>
  <c r="C363" i="18"/>
  <c r="A352" i="18"/>
  <c r="I10" i="41"/>
  <c r="I11" i="41"/>
  <c r="I8" i="41"/>
  <c r="AI332" i="18"/>
  <c r="AH332" i="18"/>
  <c r="AG332" i="18"/>
  <c r="AF332" i="18"/>
  <c r="AE332" i="18"/>
  <c r="AD332" i="18"/>
  <c r="AC332" i="18"/>
  <c r="AB332" i="18"/>
  <c r="AA332" i="18"/>
  <c r="Z332" i="18"/>
  <c r="Y332" i="18"/>
  <c r="X332" i="18"/>
  <c r="W332" i="18"/>
  <c r="V332" i="18"/>
  <c r="U332" i="18"/>
  <c r="T332" i="18"/>
  <c r="S332" i="18"/>
  <c r="R332" i="18"/>
  <c r="Q332" i="18"/>
  <c r="P332" i="18"/>
  <c r="O332" i="18"/>
  <c r="N332" i="18"/>
  <c r="M332" i="18"/>
  <c r="L332" i="18"/>
  <c r="K332" i="18"/>
  <c r="J332" i="18"/>
  <c r="I332" i="18"/>
  <c r="H332" i="18"/>
  <c r="G332" i="18"/>
  <c r="F332" i="18"/>
  <c r="E332" i="18"/>
  <c r="C331" i="18"/>
  <c r="C330" i="18"/>
  <c r="C329" i="18"/>
  <c r="C328" i="18"/>
  <c r="C327" i="18"/>
  <c r="C326" i="18"/>
  <c r="C325" i="18"/>
  <c r="C324" i="18"/>
  <c r="C323" i="18"/>
  <c r="C322" i="18"/>
  <c r="C321" i="18"/>
  <c r="C320" i="18"/>
  <c r="A309" i="18"/>
  <c r="H11" i="41"/>
  <c r="H8" i="41"/>
  <c r="AI289" i="18"/>
  <c r="AH289" i="18"/>
  <c r="AG289" i="18"/>
  <c r="AF289" i="18"/>
  <c r="AE289" i="18"/>
  <c r="AD289" i="18"/>
  <c r="AC289" i="18"/>
  <c r="AB289" i="18"/>
  <c r="AA289" i="18"/>
  <c r="Z289" i="18"/>
  <c r="Y289" i="18"/>
  <c r="X289" i="18"/>
  <c r="W289" i="18"/>
  <c r="V289" i="18"/>
  <c r="U289" i="18"/>
  <c r="T289" i="18"/>
  <c r="S289" i="18"/>
  <c r="R289" i="18"/>
  <c r="Q289" i="18"/>
  <c r="P289" i="18"/>
  <c r="O289" i="18"/>
  <c r="N289" i="18"/>
  <c r="M289" i="18"/>
  <c r="L289" i="18"/>
  <c r="K289" i="18"/>
  <c r="J289" i="18"/>
  <c r="I289" i="18"/>
  <c r="H289" i="18"/>
  <c r="G289" i="18"/>
  <c r="F289" i="18"/>
  <c r="E289" i="18"/>
  <c r="C288" i="18"/>
  <c r="C287" i="18"/>
  <c r="C286" i="18"/>
  <c r="C285" i="18"/>
  <c r="C284" i="18"/>
  <c r="C283" i="18"/>
  <c r="C282" i="18"/>
  <c r="C281" i="18"/>
  <c r="C280" i="18"/>
  <c r="C279" i="18"/>
  <c r="C278" i="18"/>
  <c r="C277" i="18"/>
  <c r="A266" i="18"/>
  <c r="G11" i="41"/>
  <c r="G8" i="41"/>
  <c r="AI246" i="18"/>
  <c r="AH246" i="18"/>
  <c r="AG246" i="18"/>
  <c r="AF246" i="18"/>
  <c r="AE246" i="18"/>
  <c r="AD246" i="18"/>
  <c r="AC246" i="18"/>
  <c r="AB246" i="18"/>
  <c r="AA246" i="18"/>
  <c r="Z246" i="18"/>
  <c r="Y246" i="18"/>
  <c r="X246" i="18"/>
  <c r="W246" i="18"/>
  <c r="V246" i="18"/>
  <c r="U246" i="18"/>
  <c r="T246" i="18"/>
  <c r="S246" i="18"/>
  <c r="R246" i="18"/>
  <c r="Q246" i="18"/>
  <c r="P246" i="18"/>
  <c r="O246" i="18"/>
  <c r="N246" i="18"/>
  <c r="M246" i="18"/>
  <c r="L246" i="18"/>
  <c r="K246" i="18"/>
  <c r="J246" i="18"/>
  <c r="I246" i="18"/>
  <c r="H246" i="18"/>
  <c r="G246" i="18"/>
  <c r="F246" i="18"/>
  <c r="E246" i="18"/>
  <c r="C245" i="18"/>
  <c r="C244" i="18"/>
  <c r="C243" i="18"/>
  <c r="C242" i="18"/>
  <c r="C241" i="18"/>
  <c r="C240" i="18"/>
  <c r="C239" i="18"/>
  <c r="C238" i="18"/>
  <c r="C237" i="18"/>
  <c r="C236" i="18"/>
  <c r="C235" i="18"/>
  <c r="C234" i="18"/>
  <c r="A223" i="18"/>
  <c r="F11" i="41"/>
  <c r="F8" i="41"/>
  <c r="AI203" i="18"/>
  <c r="AH203" i="18"/>
  <c r="AG203" i="18"/>
  <c r="AF203" i="18"/>
  <c r="AE203" i="18"/>
  <c r="AD203" i="18"/>
  <c r="AC203" i="18"/>
  <c r="AB203" i="18"/>
  <c r="AA203" i="18"/>
  <c r="Z203" i="18"/>
  <c r="Y203" i="18"/>
  <c r="X203" i="18"/>
  <c r="W203" i="18"/>
  <c r="V203" i="18"/>
  <c r="U203" i="18"/>
  <c r="T203" i="18"/>
  <c r="S203" i="18"/>
  <c r="R203" i="18"/>
  <c r="Q203" i="18"/>
  <c r="P203" i="18"/>
  <c r="O203" i="18"/>
  <c r="N203" i="18"/>
  <c r="M203" i="18"/>
  <c r="L203" i="18"/>
  <c r="K203" i="18"/>
  <c r="J203" i="18"/>
  <c r="I203" i="18"/>
  <c r="H203" i="18"/>
  <c r="G203" i="18"/>
  <c r="F203" i="18"/>
  <c r="E203" i="18"/>
  <c r="C202" i="18"/>
  <c r="C201" i="18"/>
  <c r="C200" i="18"/>
  <c r="C199" i="18"/>
  <c r="C198" i="18"/>
  <c r="C197" i="18"/>
  <c r="C196" i="18"/>
  <c r="C195" i="18"/>
  <c r="C194" i="18"/>
  <c r="C193" i="18"/>
  <c r="C192" i="18"/>
  <c r="C191" i="18"/>
  <c r="A180" i="18"/>
  <c r="E10" i="41"/>
  <c r="E11" i="41"/>
  <c r="E8" i="41"/>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C159" i="18"/>
  <c r="C158" i="18"/>
  <c r="C157" i="18"/>
  <c r="C156" i="18"/>
  <c r="C155" i="18"/>
  <c r="C154" i="18"/>
  <c r="C153" i="18"/>
  <c r="C152" i="18"/>
  <c r="C151" i="18"/>
  <c r="C150" i="18"/>
  <c r="C149" i="18"/>
  <c r="C148" i="18"/>
  <c r="A137" i="18"/>
  <c r="D11" i="41"/>
  <c r="D8" i="41"/>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K117" i="18"/>
  <c r="J117" i="18"/>
  <c r="I117" i="18"/>
  <c r="H117" i="18"/>
  <c r="G117" i="18"/>
  <c r="F117" i="18"/>
  <c r="E117" i="18"/>
  <c r="C116" i="18"/>
  <c r="C115" i="18"/>
  <c r="C114" i="18"/>
  <c r="C113" i="18"/>
  <c r="C112" i="18"/>
  <c r="C111" i="18"/>
  <c r="C110" i="18"/>
  <c r="C109" i="18"/>
  <c r="C108" i="18"/>
  <c r="C107" i="18"/>
  <c r="C106" i="18"/>
  <c r="C105" i="18"/>
  <c r="A94" i="18"/>
  <c r="C10" i="41"/>
  <c r="C11" i="41"/>
  <c r="C8" i="41"/>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G74" i="18"/>
  <c r="F74" i="18"/>
  <c r="E74" i="18"/>
  <c r="C73" i="18"/>
  <c r="C72" i="18"/>
  <c r="C71" i="18"/>
  <c r="C70" i="18"/>
  <c r="C69" i="18"/>
  <c r="C68" i="18"/>
  <c r="C67" i="18"/>
  <c r="C66" i="18"/>
  <c r="C65" i="18"/>
  <c r="C64" i="18"/>
  <c r="C63" i="18"/>
  <c r="C62" i="18"/>
  <c r="A51" i="18"/>
  <c r="B11" i="41"/>
  <c r="B8" i="41"/>
  <c r="AI31" i="18"/>
  <c r="AH31" i="18"/>
  <c r="AG31" i="18"/>
  <c r="AF31" i="18"/>
  <c r="AE31" i="18"/>
  <c r="AD31" i="18"/>
  <c r="AC31" i="18"/>
  <c r="AB31" i="18"/>
  <c r="AA31" i="18"/>
  <c r="Z31" i="18"/>
  <c r="Y31" i="18"/>
  <c r="X31" i="18"/>
  <c r="W31" i="18"/>
  <c r="V31" i="18"/>
  <c r="U31" i="18"/>
  <c r="T31" i="18"/>
  <c r="S31" i="18"/>
  <c r="R31" i="18"/>
  <c r="Q31" i="18"/>
  <c r="P31" i="18"/>
  <c r="O31" i="18"/>
  <c r="N31" i="18"/>
  <c r="M31" i="18"/>
  <c r="L31" i="18"/>
  <c r="K31" i="18"/>
  <c r="J31" i="18"/>
  <c r="I31" i="18"/>
  <c r="H31" i="18"/>
  <c r="G31" i="18"/>
  <c r="F31" i="18"/>
  <c r="E31" i="18"/>
  <c r="C30" i="18"/>
  <c r="C29" i="18"/>
  <c r="C28" i="18"/>
  <c r="C27" i="18"/>
  <c r="C26" i="18"/>
  <c r="C25" i="18"/>
  <c r="C24" i="18"/>
  <c r="C23" i="18"/>
  <c r="C22" i="18"/>
  <c r="C21" i="18"/>
  <c r="C20" i="18"/>
  <c r="C19" i="18"/>
  <c r="A8" i="18"/>
  <c r="N51" i="14"/>
  <c r="N52" i="14"/>
  <c r="N49" i="14"/>
  <c r="M51" i="14"/>
  <c r="M52" i="14"/>
  <c r="M49" i="14"/>
  <c r="L51" i="14"/>
  <c r="L52" i="14"/>
  <c r="L49" i="14"/>
  <c r="K52" i="14"/>
  <c r="K49" i="14"/>
  <c r="J51" i="14"/>
  <c r="J52" i="14"/>
  <c r="J49" i="14"/>
  <c r="AJ332" i="31"/>
  <c r="AI332" i="31"/>
  <c r="AH332" i="31"/>
  <c r="AG332" i="31"/>
  <c r="AF332" i="31"/>
  <c r="AE332" i="31"/>
  <c r="AD332" i="31"/>
  <c r="AC332" i="31"/>
  <c r="AB332" i="31"/>
  <c r="AA332" i="31"/>
  <c r="Z332" i="31"/>
  <c r="Y332" i="31"/>
  <c r="X332" i="31"/>
  <c r="W332" i="31"/>
  <c r="V332" i="31"/>
  <c r="U332" i="31"/>
  <c r="T332" i="31"/>
  <c r="S332" i="31"/>
  <c r="R332" i="31"/>
  <c r="Q332" i="31"/>
  <c r="P332" i="31"/>
  <c r="O332" i="31"/>
  <c r="N332" i="31"/>
  <c r="M332" i="31"/>
  <c r="L332" i="31"/>
  <c r="K332" i="31"/>
  <c r="J332" i="31"/>
  <c r="I332" i="31"/>
  <c r="H332" i="31"/>
  <c r="G332" i="31"/>
  <c r="F332" i="31"/>
  <c r="C331" i="31"/>
  <c r="C330" i="31"/>
  <c r="C329" i="31"/>
  <c r="C328" i="31"/>
  <c r="C327" i="31"/>
  <c r="C326" i="31"/>
  <c r="C325" i="31"/>
  <c r="C324" i="31"/>
  <c r="C323" i="31"/>
  <c r="C322" i="31"/>
  <c r="C321" i="31"/>
  <c r="C320" i="31"/>
  <c r="A309" i="31"/>
  <c r="I52" i="14"/>
  <c r="I49" i="14"/>
  <c r="AJ289" i="31"/>
  <c r="AI289" i="31"/>
  <c r="AH289" i="31"/>
  <c r="AG289" i="31"/>
  <c r="AF289" i="31"/>
  <c r="AE289" i="31"/>
  <c r="AD289" i="31"/>
  <c r="AC289" i="31"/>
  <c r="AB289" i="31"/>
  <c r="AA289" i="31"/>
  <c r="Z289" i="31"/>
  <c r="Y289" i="31"/>
  <c r="X289" i="31"/>
  <c r="W289" i="31"/>
  <c r="V289" i="31"/>
  <c r="U289" i="31"/>
  <c r="T289" i="31"/>
  <c r="S289" i="31"/>
  <c r="R289" i="31"/>
  <c r="Q289" i="31"/>
  <c r="P289" i="31"/>
  <c r="O289" i="31"/>
  <c r="N289" i="31"/>
  <c r="M289" i="31"/>
  <c r="L289" i="31"/>
  <c r="K289" i="31"/>
  <c r="J289" i="31"/>
  <c r="I289" i="31"/>
  <c r="H289" i="31"/>
  <c r="G289" i="31"/>
  <c r="F289" i="31"/>
  <c r="C288" i="31"/>
  <c r="C287" i="31"/>
  <c r="C286" i="31"/>
  <c r="C285" i="31"/>
  <c r="C284" i="31"/>
  <c r="C283" i="31"/>
  <c r="C282" i="31"/>
  <c r="C281" i="31"/>
  <c r="C280" i="31"/>
  <c r="C279" i="31"/>
  <c r="C278" i="31"/>
  <c r="C277" i="31"/>
  <c r="A266" i="31"/>
  <c r="H52" i="14"/>
  <c r="H49" i="14"/>
  <c r="AJ246" i="31"/>
  <c r="AI246" i="31"/>
  <c r="AH246" i="31"/>
  <c r="AG246" i="31"/>
  <c r="AF246" i="31"/>
  <c r="AE246" i="31"/>
  <c r="AD246" i="31"/>
  <c r="AC246" i="31"/>
  <c r="AB246" i="31"/>
  <c r="AA246" i="31"/>
  <c r="Z246" i="31"/>
  <c r="Y246" i="31"/>
  <c r="X246" i="31"/>
  <c r="W246" i="31"/>
  <c r="V246" i="31"/>
  <c r="U246" i="31"/>
  <c r="T246" i="31"/>
  <c r="S246" i="31"/>
  <c r="R246" i="31"/>
  <c r="Q246" i="31"/>
  <c r="P246" i="31"/>
  <c r="O246" i="31"/>
  <c r="N246" i="31"/>
  <c r="M246" i="31"/>
  <c r="L246" i="31"/>
  <c r="K246" i="31"/>
  <c r="J246" i="31"/>
  <c r="I246" i="31"/>
  <c r="H246" i="31"/>
  <c r="G246" i="31"/>
  <c r="F246" i="31"/>
  <c r="C245" i="31"/>
  <c r="C244" i="31"/>
  <c r="C243" i="31"/>
  <c r="C242" i="31"/>
  <c r="C241" i="31"/>
  <c r="C240" i="31"/>
  <c r="C239" i="31"/>
  <c r="C238" i="31"/>
  <c r="C237" i="31"/>
  <c r="C236" i="31"/>
  <c r="C235" i="31"/>
  <c r="C234" i="31"/>
  <c r="A223" i="31"/>
  <c r="G52" i="14"/>
  <c r="G49" i="14"/>
  <c r="AJ203" i="31"/>
  <c r="AI203" i="31"/>
  <c r="AH203" i="31"/>
  <c r="AG203" i="31"/>
  <c r="AF203" i="31"/>
  <c r="AE203" i="31"/>
  <c r="AD203" i="31"/>
  <c r="AC203" i="31"/>
  <c r="AB203" i="31"/>
  <c r="AA203" i="31"/>
  <c r="Z203" i="31"/>
  <c r="Y203" i="31"/>
  <c r="X203" i="31"/>
  <c r="W203" i="31"/>
  <c r="V203" i="31"/>
  <c r="U203" i="31"/>
  <c r="T203" i="31"/>
  <c r="S203" i="31"/>
  <c r="R203" i="31"/>
  <c r="Q203" i="31"/>
  <c r="P203" i="31"/>
  <c r="O203" i="31"/>
  <c r="N203" i="31"/>
  <c r="M203" i="31"/>
  <c r="L203" i="31"/>
  <c r="K203" i="31"/>
  <c r="J203" i="31"/>
  <c r="I203" i="31"/>
  <c r="H203" i="31"/>
  <c r="G203" i="31"/>
  <c r="F203" i="31"/>
  <c r="C202" i="31"/>
  <c r="C201" i="31"/>
  <c r="C200" i="31"/>
  <c r="C199" i="31"/>
  <c r="C198" i="31"/>
  <c r="C197" i="31"/>
  <c r="C196" i="31"/>
  <c r="C195" i="31"/>
  <c r="C194" i="31"/>
  <c r="C193" i="31"/>
  <c r="C192" i="31"/>
  <c r="C191" i="31"/>
  <c r="A180" i="31"/>
  <c r="F52" i="14"/>
  <c r="F49" i="14"/>
  <c r="AJ160" i="31"/>
  <c r="AI160" i="31"/>
  <c r="AH160" i="31"/>
  <c r="AG160" i="31"/>
  <c r="AF160" i="31"/>
  <c r="AE160" i="31"/>
  <c r="AD160" i="31"/>
  <c r="AC160" i="31"/>
  <c r="AB160" i="31"/>
  <c r="AA160" i="31"/>
  <c r="Z160" i="31"/>
  <c r="Y160" i="31"/>
  <c r="X160" i="31"/>
  <c r="W160" i="31"/>
  <c r="V160" i="31"/>
  <c r="U160" i="31"/>
  <c r="T160" i="31"/>
  <c r="S160" i="31"/>
  <c r="R160" i="31"/>
  <c r="Q160" i="31"/>
  <c r="P160" i="31"/>
  <c r="O160" i="31"/>
  <c r="N160" i="31"/>
  <c r="M160" i="31"/>
  <c r="L160" i="31"/>
  <c r="K160" i="31"/>
  <c r="J160" i="31"/>
  <c r="I160" i="31"/>
  <c r="H160" i="31"/>
  <c r="G160" i="31"/>
  <c r="F160" i="31"/>
  <c r="C159" i="31"/>
  <c r="C158" i="31"/>
  <c r="C157" i="31"/>
  <c r="C156" i="31"/>
  <c r="C155" i="31"/>
  <c r="C154" i="31"/>
  <c r="C153" i="31"/>
  <c r="C152" i="31"/>
  <c r="C151" i="31"/>
  <c r="C150" i="31"/>
  <c r="C149" i="31"/>
  <c r="F47" i="14"/>
  <c r="G68" i="46" s="1"/>
  <c r="C148" i="31"/>
  <c r="A137" i="31"/>
  <c r="E52" i="14"/>
  <c r="E49" i="14"/>
  <c r="AJ117" i="31"/>
  <c r="AI117" i="31"/>
  <c r="AH117" i="31"/>
  <c r="AG117" i="31"/>
  <c r="AF117" i="31"/>
  <c r="AE117" i="31"/>
  <c r="AD117" i="31"/>
  <c r="AC117" i="31"/>
  <c r="AB117" i="31"/>
  <c r="AA117" i="31"/>
  <c r="Z117" i="31"/>
  <c r="Y117" i="31"/>
  <c r="X117" i="31"/>
  <c r="W117" i="31"/>
  <c r="V117" i="31"/>
  <c r="U117" i="31"/>
  <c r="T117" i="31"/>
  <c r="S117" i="31"/>
  <c r="R117" i="31"/>
  <c r="Q117" i="31"/>
  <c r="P117" i="31"/>
  <c r="O117" i="31"/>
  <c r="N117" i="31"/>
  <c r="M117" i="31"/>
  <c r="L117" i="31"/>
  <c r="K117" i="31"/>
  <c r="J117" i="31"/>
  <c r="I117" i="31"/>
  <c r="H117" i="31"/>
  <c r="G117" i="31"/>
  <c r="F117" i="31"/>
  <c r="C116" i="31"/>
  <c r="C115" i="31"/>
  <c r="C114" i="31"/>
  <c r="C113" i="31"/>
  <c r="C112" i="31"/>
  <c r="C111" i="31"/>
  <c r="C110" i="31"/>
  <c r="C109" i="31"/>
  <c r="C108" i="31"/>
  <c r="C107" i="31"/>
  <c r="C106" i="31"/>
  <c r="C105" i="31"/>
  <c r="A94" i="31"/>
  <c r="D52" i="14"/>
  <c r="D49" i="14"/>
  <c r="AJ74" i="31"/>
  <c r="AI74" i="31"/>
  <c r="AH74" i="31"/>
  <c r="AG74" i="31"/>
  <c r="AF74" i="31"/>
  <c r="AE74" i="31"/>
  <c r="AD74" i="31"/>
  <c r="AC74" i="31"/>
  <c r="AB74" i="31"/>
  <c r="AA74" i="31"/>
  <c r="Z74" i="31"/>
  <c r="Y74" i="31"/>
  <c r="X74" i="31"/>
  <c r="W74" i="31"/>
  <c r="V74" i="31"/>
  <c r="U74" i="31"/>
  <c r="T74" i="31"/>
  <c r="S74" i="31"/>
  <c r="R74" i="31"/>
  <c r="Q74" i="31"/>
  <c r="P74" i="31"/>
  <c r="O74" i="31"/>
  <c r="N74" i="31"/>
  <c r="M74" i="31"/>
  <c r="L74" i="31"/>
  <c r="K74" i="31"/>
  <c r="J74" i="31"/>
  <c r="I74" i="31"/>
  <c r="H74" i="31"/>
  <c r="G74" i="31"/>
  <c r="F74" i="31"/>
  <c r="C73" i="31"/>
  <c r="C72" i="31"/>
  <c r="C71" i="31"/>
  <c r="C70" i="31"/>
  <c r="C69" i="31"/>
  <c r="C68" i="31"/>
  <c r="C67" i="31"/>
  <c r="C66" i="31"/>
  <c r="C65" i="31"/>
  <c r="C64" i="31"/>
  <c r="C63" i="31"/>
  <c r="C62" i="31"/>
  <c r="A51" i="31"/>
  <c r="C52" i="14"/>
  <c r="C49" i="14"/>
  <c r="AJ31" i="31"/>
  <c r="AI31" i="31"/>
  <c r="AH31" i="31"/>
  <c r="AG31" i="31"/>
  <c r="AF31" i="31"/>
  <c r="AE31" i="31"/>
  <c r="AD31" i="31"/>
  <c r="AC31" i="31"/>
  <c r="AB31" i="31"/>
  <c r="AA31" i="31"/>
  <c r="Z31" i="31"/>
  <c r="Y31" i="31"/>
  <c r="X31" i="31"/>
  <c r="W31" i="31"/>
  <c r="V31" i="31"/>
  <c r="U31" i="31"/>
  <c r="T31" i="31"/>
  <c r="S31" i="31"/>
  <c r="R31" i="31"/>
  <c r="Q31" i="31"/>
  <c r="P31" i="31"/>
  <c r="O31" i="31"/>
  <c r="N31" i="31"/>
  <c r="M31" i="31"/>
  <c r="L31" i="31"/>
  <c r="K31" i="31"/>
  <c r="J31" i="31"/>
  <c r="I31" i="31"/>
  <c r="H31" i="31"/>
  <c r="G31" i="31"/>
  <c r="F31" i="31"/>
  <c r="C30" i="31"/>
  <c r="C29" i="31"/>
  <c r="C28" i="31"/>
  <c r="C27" i="31"/>
  <c r="C26" i="31"/>
  <c r="C25" i="31"/>
  <c r="C24" i="31"/>
  <c r="C23" i="31"/>
  <c r="C22" i="31"/>
  <c r="C21" i="31"/>
  <c r="C20" i="31"/>
  <c r="C19" i="31"/>
  <c r="F16" i="31"/>
  <c r="G16" i="31" s="1"/>
  <c r="H16" i="31" s="1"/>
  <c r="I16" i="31" s="1"/>
  <c r="J16" i="31" s="1"/>
  <c r="K16" i="31" s="1"/>
  <c r="L16" i="31" s="1"/>
  <c r="M16" i="31" s="1"/>
  <c r="N16" i="31" s="1"/>
  <c r="O16" i="31" s="1"/>
  <c r="P16" i="31" s="1"/>
  <c r="Q16" i="31" s="1"/>
  <c r="R16" i="31" s="1"/>
  <c r="S16" i="31" s="1"/>
  <c r="T16" i="31" s="1"/>
  <c r="U16" i="31" s="1"/>
  <c r="V16" i="31" s="1"/>
  <c r="W16" i="31" s="1"/>
  <c r="X16" i="31" s="1"/>
  <c r="Y16" i="31" s="1"/>
  <c r="Z16" i="31" s="1"/>
  <c r="AA16" i="31" s="1"/>
  <c r="AB16" i="31" s="1"/>
  <c r="AC16" i="31" s="1"/>
  <c r="AD16" i="31" s="1"/>
  <c r="AE16" i="31" s="1"/>
  <c r="AF16" i="31" s="1"/>
  <c r="AG16" i="31" s="1"/>
  <c r="AH16" i="31" s="1"/>
  <c r="AI16" i="31" s="1"/>
  <c r="AJ16" i="31" s="1"/>
  <c r="A8" i="31"/>
  <c r="N41" i="14"/>
  <c r="N42" i="14"/>
  <c r="N39" i="14"/>
  <c r="M41" i="14"/>
  <c r="M42" i="14"/>
  <c r="M39" i="14"/>
  <c r="L42" i="14"/>
  <c r="L39" i="14"/>
  <c r="K42" i="14"/>
  <c r="K39" i="14"/>
  <c r="K37" i="14"/>
  <c r="M53" i="46" s="1"/>
  <c r="J42" i="14"/>
  <c r="J39" i="14"/>
  <c r="AJ332" i="30"/>
  <c r="AI332" i="30"/>
  <c r="AH332" i="30"/>
  <c r="AG332" i="30"/>
  <c r="AF332" i="30"/>
  <c r="AE332" i="30"/>
  <c r="AD332" i="30"/>
  <c r="AC332" i="30"/>
  <c r="AB332" i="30"/>
  <c r="AA332" i="30"/>
  <c r="Z332" i="30"/>
  <c r="Y332" i="30"/>
  <c r="X332" i="30"/>
  <c r="W332" i="30"/>
  <c r="V332" i="30"/>
  <c r="U332" i="30"/>
  <c r="T332" i="30"/>
  <c r="S332" i="30"/>
  <c r="R332" i="30"/>
  <c r="Q332" i="30"/>
  <c r="P332" i="30"/>
  <c r="O332" i="30"/>
  <c r="N332" i="30"/>
  <c r="M332" i="30"/>
  <c r="L332" i="30"/>
  <c r="K332" i="30"/>
  <c r="J332" i="30"/>
  <c r="I332" i="30"/>
  <c r="H332" i="30"/>
  <c r="G332" i="30"/>
  <c r="F332" i="30"/>
  <c r="C331" i="30"/>
  <c r="C330" i="30"/>
  <c r="C329" i="30"/>
  <c r="C328" i="30"/>
  <c r="C327" i="30"/>
  <c r="C326" i="30"/>
  <c r="C325" i="30"/>
  <c r="C324" i="30"/>
  <c r="C323" i="30"/>
  <c r="C322" i="30"/>
  <c r="C321" i="30"/>
  <c r="C320" i="30"/>
  <c r="A309" i="30"/>
  <c r="I42" i="14"/>
  <c r="I39" i="14"/>
  <c r="AJ289" i="30"/>
  <c r="AI289" i="30"/>
  <c r="AH289" i="30"/>
  <c r="AG289" i="30"/>
  <c r="AF289" i="30"/>
  <c r="AE289" i="30"/>
  <c r="AD289" i="30"/>
  <c r="AC289" i="30"/>
  <c r="AB289" i="30"/>
  <c r="AA289" i="30"/>
  <c r="Z289" i="30"/>
  <c r="Y289" i="30"/>
  <c r="X289" i="30"/>
  <c r="W289" i="30"/>
  <c r="V289" i="30"/>
  <c r="U289" i="30"/>
  <c r="T289" i="30"/>
  <c r="S289" i="30"/>
  <c r="R289" i="30"/>
  <c r="Q289" i="30"/>
  <c r="P289" i="30"/>
  <c r="O289" i="30"/>
  <c r="N289" i="30"/>
  <c r="M289" i="30"/>
  <c r="L289" i="30"/>
  <c r="K289" i="30"/>
  <c r="J289" i="30"/>
  <c r="I289" i="30"/>
  <c r="H289" i="30"/>
  <c r="G289" i="30"/>
  <c r="F289" i="30"/>
  <c r="C288" i="30"/>
  <c r="C287" i="30"/>
  <c r="C286" i="30"/>
  <c r="C285" i="30"/>
  <c r="C284" i="30"/>
  <c r="C283" i="30"/>
  <c r="C282" i="30"/>
  <c r="C281" i="30"/>
  <c r="C280" i="30"/>
  <c r="C279" i="30"/>
  <c r="C278" i="30"/>
  <c r="C277" i="30"/>
  <c r="A266" i="30"/>
  <c r="H42" i="14"/>
  <c r="H39" i="14"/>
  <c r="AJ246" i="30"/>
  <c r="AI246" i="30"/>
  <c r="AH246" i="30"/>
  <c r="AG246" i="30"/>
  <c r="AF246" i="30"/>
  <c r="AE246" i="30"/>
  <c r="AD246" i="30"/>
  <c r="AC246" i="30"/>
  <c r="AB246" i="30"/>
  <c r="AA246" i="30"/>
  <c r="Z246" i="30"/>
  <c r="Y246" i="30"/>
  <c r="X246" i="30"/>
  <c r="W246" i="30"/>
  <c r="V246" i="30"/>
  <c r="U246" i="30"/>
  <c r="T246" i="30"/>
  <c r="S246" i="30"/>
  <c r="R246" i="30"/>
  <c r="Q246" i="30"/>
  <c r="P246" i="30"/>
  <c r="O246" i="30"/>
  <c r="N246" i="30"/>
  <c r="M246" i="30"/>
  <c r="L246" i="30"/>
  <c r="K246" i="30"/>
  <c r="J246" i="30"/>
  <c r="I246" i="30"/>
  <c r="H246" i="30"/>
  <c r="G246" i="30"/>
  <c r="F246" i="30"/>
  <c r="C245" i="30"/>
  <c r="C244" i="30"/>
  <c r="C243" i="30"/>
  <c r="C242" i="30"/>
  <c r="C241" i="30"/>
  <c r="C240" i="30"/>
  <c r="C239" i="30"/>
  <c r="C238" i="30"/>
  <c r="C237" i="30"/>
  <c r="C236" i="30"/>
  <c r="C235" i="30"/>
  <c r="C234" i="30"/>
  <c r="A223" i="30"/>
  <c r="G42" i="14"/>
  <c r="G39" i="14"/>
  <c r="AJ203" i="30"/>
  <c r="AI203" i="30"/>
  <c r="AH203" i="30"/>
  <c r="AG203" i="30"/>
  <c r="AF203" i="30"/>
  <c r="AE203" i="30"/>
  <c r="AD203" i="30"/>
  <c r="AC203" i="30"/>
  <c r="AB203" i="30"/>
  <c r="AA203" i="30"/>
  <c r="Z203" i="30"/>
  <c r="Y203" i="30"/>
  <c r="X203" i="30"/>
  <c r="W203" i="30"/>
  <c r="V203" i="30"/>
  <c r="U203" i="30"/>
  <c r="T203" i="30"/>
  <c r="S203" i="30"/>
  <c r="R203" i="30"/>
  <c r="Q203" i="30"/>
  <c r="P203" i="30"/>
  <c r="O203" i="30"/>
  <c r="N203" i="30"/>
  <c r="M203" i="30"/>
  <c r="L203" i="30"/>
  <c r="K203" i="30"/>
  <c r="J203" i="30"/>
  <c r="I203" i="30"/>
  <c r="H203" i="30"/>
  <c r="G203" i="30"/>
  <c r="F203" i="30"/>
  <c r="C202" i="30"/>
  <c r="C201" i="30"/>
  <c r="C200" i="30"/>
  <c r="C199" i="30"/>
  <c r="C198" i="30"/>
  <c r="C197" i="30"/>
  <c r="C196" i="30"/>
  <c r="C195" i="30"/>
  <c r="C194" i="30"/>
  <c r="C193" i="30"/>
  <c r="C192" i="30"/>
  <c r="C191" i="30"/>
  <c r="A180" i="30"/>
  <c r="F42" i="14"/>
  <c r="F39" i="14"/>
  <c r="AJ160" i="30"/>
  <c r="AI160" i="30"/>
  <c r="AH160" i="30"/>
  <c r="AG160" i="30"/>
  <c r="AF160" i="30"/>
  <c r="AE160" i="30"/>
  <c r="AD160" i="30"/>
  <c r="AC160" i="30"/>
  <c r="AB160" i="30"/>
  <c r="AA160" i="30"/>
  <c r="Z160" i="30"/>
  <c r="Y160" i="30"/>
  <c r="X160" i="30"/>
  <c r="W160" i="30"/>
  <c r="V160" i="30"/>
  <c r="U160" i="30"/>
  <c r="T160" i="30"/>
  <c r="S160" i="30"/>
  <c r="R160" i="30"/>
  <c r="Q160" i="30"/>
  <c r="P160" i="30"/>
  <c r="O160" i="30"/>
  <c r="N160" i="30"/>
  <c r="M160" i="30"/>
  <c r="L160" i="30"/>
  <c r="K160" i="30"/>
  <c r="J160" i="30"/>
  <c r="I160" i="30"/>
  <c r="H160" i="30"/>
  <c r="G160" i="30"/>
  <c r="F160" i="30"/>
  <c r="C159" i="30"/>
  <c r="C158" i="30"/>
  <c r="C157" i="30"/>
  <c r="C156" i="30"/>
  <c r="C155" i="30"/>
  <c r="C154" i="30"/>
  <c r="C153" i="30"/>
  <c r="C152" i="30"/>
  <c r="C151" i="30"/>
  <c r="C150" i="30"/>
  <c r="C149" i="30"/>
  <c r="C148" i="30"/>
  <c r="A137" i="30"/>
  <c r="E42" i="14"/>
  <c r="E39" i="14"/>
  <c r="AJ117" i="30"/>
  <c r="AI117" i="30"/>
  <c r="AH117" i="30"/>
  <c r="AG117" i="30"/>
  <c r="AF117" i="30"/>
  <c r="AE117" i="30"/>
  <c r="AD117" i="30"/>
  <c r="AC117" i="30"/>
  <c r="AB117" i="30"/>
  <c r="AA117" i="30"/>
  <c r="Z117" i="30"/>
  <c r="Y117" i="30"/>
  <c r="X117" i="30"/>
  <c r="W117" i="30"/>
  <c r="V117" i="30"/>
  <c r="U117" i="30"/>
  <c r="T117" i="30"/>
  <c r="S117" i="30"/>
  <c r="R117" i="30"/>
  <c r="Q117" i="30"/>
  <c r="P117" i="30"/>
  <c r="O117" i="30"/>
  <c r="N117" i="30"/>
  <c r="M117" i="30"/>
  <c r="L117" i="30"/>
  <c r="K117" i="30"/>
  <c r="J117" i="30"/>
  <c r="I117" i="30"/>
  <c r="H117" i="30"/>
  <c r="G117" i="30"/>
  <c r="F117" i="30"/>
  <c r="C116" i="30"/>
  <c r="C115" i="30"/>
  <c r="C114" i="30"/>
  <c r="C113" i="30"/>
  <c r="C112" i="30"/>
  <c r="C111" i="30"/>
  <c r="C110" i="30"/>
  <c r="C109" i="30"/>
  <c r="C108" i="30"/>
  <c r="C107" i="30"/>
  <c r="C106" i="30"/>
  <c r="C105" i="30"/>
  <c r="A94" i="30"/>
  <c r="D42" i="14"/>
  <c r="D39" i="14"/>
  <c r="AJ74" i="30"/>
  <c r="AI74" i="30"/>
  <c r="AH74" i="30"/>
  <c r="AG74" i="30"/>
  <c r="AF74" i="30"/>
  <c r="AE74" i="30"/>
  <c r="AD74" i="30"/>
  <c r="AC74" i="30"/>
  <c r="AB74" i="30"/>
  <c r="AA74" i="30"/>
  <c r="Z74" i="30"/>
  <c r="Y74" i="30"/>
  <c r="X74" i="30"/>
  <c r="W74" i="30"/>
  <c r="V74" i="30"/>
  <c r="U74" i="30"/>
  <c r="T74" i="30"/>
  <c r="S74" i="30"/>
  <c r="R74" i="30"/>
  <c r="Q74" i="30"/>
  <c r="P74" i="30"/>
  <c r="O74" i="30"/>
  <c r="N74" i="30"/>
  <c r="M74" i="30"/>
  <c r="L74" i="30"/>
  <c r="K74" i="30"/>
  <c r="J74" i="30"/>
  <c r="I74" i="30"/>
  <c r="H74" i="30"/>
  <c r="G74" i="30"/>
  <c r="F74" i="30"/>
  <c r="C73" i="30"/>
  <c r="C72" i="30"/>
  <c r="C71" i="30"/>
  <c r="C70" i="30"/>
  <c r="C69" i="30"/>
  <c r="C68" i="30"/>
  <c r="C67" i="30"/>
  <c r="C66" i="30"/>
  <c r="C65" i="30"/>
  <c r="C64" i="30"/>
  <c r="C63" i="30"/>
  <c r="C62" i="30"/>
  <c r="A51" i="30"/>
  <c r="C42" i="14"/>
  <c r="C39" i="14"/>
  <c r="AJ31" i="30"/>
  <c r="AI31" i="30"/>
  <c r="AH31" i="30"/>
  <c r="AG31" i="30"/>
  <c r="AF31" i="30"/>
  <c r="AE31" i="30"/>
  <c r="AD31" i="30"/>
  <c r="AC31" i="30"/>
  <c r="AB31" i="30"/>
  <c r="AA31" i="30"/>
  <c r="Z31" i="30"/>
  <c r="Y31" i="30"/>
  <c r="X31" i="30"/>
  <c r="W31" i="30"/>
  <c r="V31" i="30"/>
  <c r="U31" i="30"/>
  <c r="T31" i="30"/>
  <c r="S31" i="30"/>
  <c r="R31" i="30"/>
  <c r="Q31" i="30"/>
  <c r="P31" i="30"/>
  <c r="O31" i="30"/>
  <c r="N31" i="30"/>
  <c r="M31" i="30"/>
  <c r="L31" i="30"/>
  <c r="K31" i="30"/>
  <c r="J31" i="30"/>
  <c r="I31" i="30"/>
  <c r="H31" i="30"/>
  <c r="G31" i="30"/>
  <c r="F31" i="30"/>
  <c r="C30" i="30"/>
  <c r="C29" i="30"/>
  <c r="C28" i="30"/>
  <c r="C27" i="30"/>
  <c r="C26" i="30"/>
  <c r="C25" i="30"/>
  <c r="C24" i="30"/>
  <c r="C23" i="30"/>
  <c r="C22" i="30"/>
  <c r="C21" i="30"/>
  <c r="C20" i="30"/>
  <c r="C19" i="30"/>
  <c r="A54" i="30"/>
  <c r="A97" i="30" s="1"/>
  <c r="A8" i="30"/>
  <c r="N31" i="14"/>
  <c r="N32" i="14"/>
  <c r="N29" i="14"/>
  <c r="M32" i="14"/>
  <c r="M29" i="14"/>
  <c r="L32" i="14"/>
  <c r="L29" i="14"/>
  <c r="K31" i="14"/>
  <c r="K32" i="14"/>
  <c r="K29" i="14"/>
  <c r="J32" i="14"/>
  <c r="J29" i="14"/>
  <c r="C338" i="12"/>
  <c r="C337" i="12"/>
  <c r="C336" i="12"/>
  <c r="C335" i="12"/>
  <c r="C334" i="12"/>
  <c r="C333" i="12"/>
  <c r="C332" i="12"/>
  <c r="C331" i="12"/>
  <c r="C330" i="12"/>
  <c r="C329" i="12"/>
  <c r="C328" i="12"/>
  <c r="C327" i="12"/>
  <c r="A316" i="12"/>
  <c r="I31" i="14"/>
  <c r="I32" i="14"/>
  <c r="I29" i="14"/>
  <c r="C294" i="12"/>
  <c r="C293" i="12"/>
  <c r="C292" i="12"/>
  <c r="C291" i="12"/>
  <c r="C290" i="12"/>
  <c r="C289" i="12"/>
  <c r="C288" i="12"/>
  <c r="C287" i="12"/>
  <c r="C286" i="12"/>
  <c r="C285" i="12"/>
  <c r="C284" i="12"/>
  <c r="C283" i="12"/>
  <c r="A272" i="12"/>
  <c r="H32" i="14"/>
  <c r="H29" i="14"/>
  <c r="C250" i="12"/>
  <c r="C249" i="12"/>
  <c r="C248" i="12"/>
  <c r="C247" i="12"/>
  <c r="C246" i="12"/>
  <c r="C245" i="12"/>
  <c r="C244" i="12"/>
  <c r="C243" i="12"/>
  <c r="C242" i="12"/>
  <c r="C241" i="12"/>
  <c r="C240" i="12"/>
  <c r="C239" i="12"/>
  <c r="A228" i="12"/>
  <c r="G31" i="14"/>
  <c r="G32" i="14"/>
  <c r="G29" i="14"/>
  <c r="C206" i="12"/>
  <c r="C205" i="12"/>
  <c r="C204" i="12"/>
  <c r="C203" i="12"/>
  <c r="C202" i="12"/>
  <c r="C201" i="12"/>
  <c r="C200" i="12"/>
  <c r="C199" i="12"/>
  <c r="C198" i="12"/>
  <c r="C197" i="12"/>
  <c r="C196" i="12"/>
  <c r="C195" i="12"/>
  <c r="A184" i="12"/>
  <c r="F32" i="14"/>
  <c r="F29" i="14"/>
  <c r="C162" i="12"/>
  <c r="C161" i="12"/>
  <c r="C160" i="12"/>
  <c r="C159" i="12"/>
  <c r="C158" i="12"/>
  <c r="C157" i="12"/>
  <c r="C156" i="12"/>
  <c r="C155" i="12"/>
  <c r="C154" i="12"/>
  <c r="C153" i="12"/>
  <c r="C152" i="12"/>
  <c r="C151" i="12"/>
  <c r="A140" i="12"/>
  <c r="E31" i="14"/>
  <c r="E32" i="14"/>
  <c r="E29" i="14"/>
  <c r="C118" i="12"/>
  <c r="C117" i="12"/>
  <c r="C116" i="12"/>
  <c r="C115" i="12"/>
  <c r="C114" i="12"/>
  <c r="C113" i="12"/>
  <c r="C112" i="12"/>
  <c r="C111" i="12"/>
  <c r="C110" i="12"/>
  <c r="C109" i="12"/>
  <c r="C108" i="12"/>
  <c r="C107" i="12"/>
  <c r="A96" i="12"/>
  <c r="D32" i="14"/>
  <c r="D29" i="14"/>
  <c r="C74" i="12"/>
  <c r="C73" i="12"/>
  <c r="C72" i="12"/>
  <c r="C71" i="12"/>
  <c r="C70" i="12"/>
  <c r="C69" i="12"/>
  <c r="C68" i="12"/>
  <c r="C67" i="12"/>
  <c r="C66" i="12"/>
  <c r="C65" i="12"/>
  <c r="C64" i="12"/>
  <c r="C63" i="12"/>
  <c r="A52" i="12"/>
  <c r="C21" i="12"/>
  <c r="C22" i="12"/>
  <c r="C23" i="12"/>
  <c r="C24" i="12"/>
  <c r="C336" i="11"/>
  <c r="C337" i="11"/>
  <c r="C247" i="11"/>
  <c r="C248" i="11"/>
  <c r="C249" i="11"/>
  <c r="C245" i="11"/>
  <c r="C246" i="11"/>
  <c r="C201" i="11"/>
  <c r="C202" i="11"/>
  <c r="C203" i="11"/>
  <c r="C204" i="11"/>
  <c r="C205" i="11"/>
  <c r="C157" i="11"/>
  <c r="C158" i="11"/>
  <c r="C159" i="11"/>
  <c r="C160" i="11"/>
  <c r="C161" i="11"/>
  <c r="C113" i="11"/>
  <c r="C114" i="11"/>
  <c r="C115" i="11"/>
  <c r="C116" i="11"/>
  <c r="C65" i="11"/>
  <c r="C66" i="11"/>
  <c r="C67" i="11"/>
  <c r="C68" i="11"/>
  <c r="C69" i="11"/>
  <c r="C70" i="11"/>
  <c r="C20" i="11"/>
  <c r="C21" i="11"/>
  <c r="C22" i="11"/>
  <c r="C23" i="11"/>
  <c r="C24" i="11"/>
  <c r="C25" i="11"/>
  <c r="N22" i="14"/>
  <c r="N19" i="14"/>
  <c r="C514" i="11"/>
  <c r="C513" i="11"/>
  <c r="C512" i="11"/>
  <c r="C511" i="11"/>
  <c r="C510" i="11"/>
  <c r="C509" i="11"/>
  <c r="C508" i="11"/>
  <c r="C507" i="11"/>
  <c r="C506" i="11"/>
  <c r="C505" i="11"/>
  <c r="C504" i="11"/>
  <c r="C503" i="11"/>
  <c r="A492" i="11"/>
  <c r="M22" i="14"/>
  <c r="M19" i="14"/>
  <c r="C470" i="11"/>
  <c r="C469" i="11"/>
  <c r="C468" i="11"/>
  <c r="C467" i="11"/>
  <c r="C466" i="11"/>
  <c r="C465" i="11"/>
  <c r="C464" i="11"/>
  <c r="C463" i="11"/>
  <c r="C462" i="11"/>
  <c r="C461" i="11"/>
  <c r="C460" i="11"/>
  <c r="C459" i="11"/>
  <c r="A448" i="11"/>
  <c r="L22" i="14"/>
  <c r="L19" i="14"/>
  <c r="C426" i="11"/>
  <c r="C425" i="11"/>
  <c r="C424" i="11"/>
  <c r="C423" i="11"/>
  <c r="C422" i="11"/>
  <c r="C421" i="11"/>
  <c r="C420" i="11"/>
  <c r="C419" i="11"/>
  <c r="C418" i="11"/>
  <c r="C417" i="11"/>
  <c r="C416" i="11"/>
  <c r="C415" i="11"/>
  <c r="A404" i="11"/>
  <c r="C378" i="11"/>
  <c r="C379" i="11"/>
  <c r="C380" i="11"/>
  <c r="C381" i="11"/>
  <c r="C374" i="11"/>
  <c r="C373" i="11"/>
  <c r="C372" i="11"/>
  <c r="C371" i="11"/>
  <c r="C335" i="11"/>
  <c r="C334" i="11"/>
  <c r="C291" i="11"/>
  <c r="C292" i="11"/>
  <c r="C293" i="11"/>
  <c r="C290" i="11"/>
  <c r="CA8" i="17"/>
  <c r="CA9" i="17"/>
  <c r="CB36" i="17"/>
  <c r="CB35" i="17"/>
  <c r="CB34" i="17"/>
  <c r="CB33" i="17"/>
  <c r="CB32" i="17"/>
  <c r="CB31" i="17"/>
  <c r="CB30" i="17"/>
  <c r="CB29" i="17"/>
  <c r="CB28" i="17"/>
  <c r="CB27" i="17"/>
  <c r="CB26" i="17"/>
  <c r="CB25" i="17"/>
  <c r="CB24" i="17"/>
  <c r="CB23" i="17"/>
  <c r="CB22" i="17"/>
  <c r="CB21" i="17"/>
  <c r="CB20" i="17"/>
  <c r="CB19" i="17"/>
  <c r="CB18" i="17"/>
  <c r="CB17" i="17"/>
  <c r="CB16" i="17"/>
  <c r="CB15" i="17"/>
  <c r="CB14" i="17"/>
  <c r="CB13" i="17"/>
  <c r="CB12" i="17"/>
  <c r="CB10" i="17"/>
  <c r="CB9" i="17"/>
  <c r="CB8" i="17"/>
  <c r="CA36" i="17"/>
  <c r="CA35" i="17"/>
  <c r="CA34" i="17"/>
  <c r="CA33" i="17"/>
  <c r="CA32" i="17"/>
  <c r="CA31" i="17"/>
  <c r="CA30" i="17"/>
  <c r="CA29" i="17"/>
  <c r="CA28" i="17"/>
  <c r="CA27" i="17"/>
  <c r="CA26" i="17"/>
  <c r="CA25" i="17"/>
  <c r="K22" i="14"/>
  <c r="K19" i="14"/>
  <c r="C382" i="11"/>
  <c r="C377" i="11"/>
  <c r="C376" i="11"/>
  <c r="C375" i="11"/>
  <c r="A360" i="11"/>
  <c r="J22" i="14"/>
  <c r="J19" i="14"/>
  <c r="C338" i="11"/>
  <c r="C333" i="11"/>
  <c r="C332" i="11"/>
  <c r="C331" i="11"/>
  <c r="C330" i="11"/>
  <c r="C329" i="11"/>
  <c r="C328" i="11"/>
  <c r="C327" i="11"/>
  <c r="A316" i="11"/>
  <c r="I22" i="14"/>
  <c r="I19" i="14"/>
  <c r="C294" i="11"/>
  <c r="C289" i="11"/>
  <c r="C288" i="11"/>
  <c r="C287" i="11"/>
  <c r="C286" i="11"/>
  <c r="C285" i="11"/>
  <c r="C284" i="11"/>
  <c r="C283" i="11"/>
  <c r="A272" i="11"/>
  <c r="C32" i="14"/>
  <c r="C29" i="14"/>
  <c r="C30" i="12"/>
  <c r="C29" i="12"/>
  <c r="C28" i="12"/>
  <c r="C27" i="12"/>
  <c r="C26" i="12"/>
  <c r="C25" i="12"/>
  <c r="C20" i="12"/>
  <c r="C19" i="12"/>
  <c r="A55" i="12"/>
  <c r="A8" i="12"/>
  <c r="AA19" i="8" l="1"/>
  <c r="N28" i="46"/>
  <c r="P81" i="46"/>
  <c r="D81" i="46"/>
  <c r="S7" i="46"/>
  <c r="S37" i="46"/>
  <c r="S22" i="46"/>
  <c r="M59" i="46"/>
  <c r="M61" i="46" s="1"/>
  <c r="G74" i="46"/>
  <c r="G76" i="46" s="1"/>
  <c r="S52" i="46"/>
  <c r="Q8" i="17"/>
  <c r="R8" i="17" s="1"/>
  <c r="A99" i="12"/>
  <c r="Q84" i="12"/>
  <c r="Q86" i="12" s="1"/>
  <c r="F43" i="46"/>
  <c r="N30" i="46"/>
  <c r="R28" i="46"/>
  <c r="D80" i="46"/>
  <c r="J28" i="46"/>
  <c r="H81" i="46"/>
  <c r="M81" i="46"/>
  <c r="L84" i="46"/>
  <c r="P84" i="46"/>
  <c r="N43" i="46"/>
  <c r="R43" i="46"/>
  <c r="H32" i="43"/>
  <c r="J45" i="46"/>
  <c r="J43" i="46"/>
  <c r="R45" i="46"/>
  <c r="I81" i="46"/>
  <c r="E84" i="46"/>
  <c r="L81" i="46"/>
  <c r="Q81" i="46"/>
  <c r="M84" i="46"/>
  <c r="N45" i="46"/>
  <c r="F45" i="46"/>
  <c r="I84" i="46"/>
  <c r="D84" i="46"/>
  <c r="Q84" i="46"/>
  <c r="F30" i="46"/>
  <c r="E81" i="46"/>
  <c r="R30" i="46"/>
  <c r="E80" i="46"/>
  <c r="C80" i="46"/>
  <c r="F28" i="46"/>
  <c r="J30" i="46"/>
  <c r="H84" i="46"/>
  <c r="J15" i="46"/>
  <c r="G84" i="46"/>
  <c r="K84" i="46"/>
  <c r="N15" i="46"/>
  <c r="C81" i="46"/>
  <c r="F13" i="46"/>
  <c r="C84" i="46"/>
  <c r="F15" i="46"/>
  <c r="O84" i="46"/>
  <c r="R15" i="46"/>
  <c r="N13" i="46"/>
  <c r="K81" i="46"/>
  <c r="J13" i="46"/>
  <c r="G81" i="46"/>
  <c r="R13" i="46"/>
  <c r="O81" i="46"/>
  <c r="F14" i="46"/>
  <c r="L16" i="46"/>
  <c r="P80" i="46"/>
  <c r="F27" i="46"/>
  <c r="R12" i="46"/>
  <c r="N27" i="46"/>
  <c r="K16" i="46"/>
  <c r="J27" i="46"/>
  <c r="M80" i="46"/>
  <c r="S6" i="46"/>
  <c r="I16" i="46"/>
  <c r="G32" i="39"/>
  <c r="L32" i="43"/>
  <c r="F36" i="7"/>
  <c r="F35" i="7"/>
  <c r="F34" i="7"/>
  <c r="F33" i="7"/>
  <c r="F32" i="7"/>
  <c r="I35" i="7"/>
  <c r="E27" i="7"/>
  <c r="R42" i="46"/>
  <c r="X59" i="8"/>
  <c r="Z59" i="8" s="1"/>
  <c r="AA59" i="8" s="1"/>
  <c r="X60" i="8"/>
  <c r="Z60" i="8" s="1"/>
  <c r="AA60" i="8" s="1"/>
  <c r="R27" i="46"/>
  <c r="J42" i="46"/>
  <c r="J57" i="46"/>
  <c r="N42" i="46"/>
  <c r="R57" i="46"/>
  <c r="N72" i="46"/>
  <c r="Q80" i="46"/>
  <c r="J72" i="46"/>
  <c r="S51" i="46"/>
  <c r="S66" i="46"/>
  <c r="F32" i="39"/>
  <c r="N32" i="39"/>
  <c r="F32" i="43"/>
  <c r="O32" i="43"/>
  <c r="R72" i="46"/>
  <c r="F57" i="46"/>
  <c r="F72" i="46"/>
  <c r="F42" i="46"/>
  <c r="N57" i="46"/>
  <c r="B32" i="39"/>
  <c r="D32" i="39"/>
  <c r="G32" i="43"/>
  <c r="D32" i="43"/>
  <c r="L80" i="46"/>
  <c r="H80" i="46"/>
  <c r="N21" i="43"/>
  <c r="N12" i="46"/>
  <c r="F10" i="46"/>
  <c r="S21" i="46"/>
  <c r="F12" i="46"/>
  <c r="C16" i="46"/>
  <c r="D16" i="46"/>
  <c r="E16" i="46"/>
  <c r="J12" i="46"/>
  <c r="D21" i="43"/>
  <c r="I80" i="46"/>
  <c r="B21" i="45"/>
  <c r="B23" i="45" s="1"/>
  <c r="N32" i="45"/>
  <c r="K32" i="39"/>
  <c r="C32" i="39"/>
  <c r="N32" i="43"/>
  <c r="P32" i="43"/>
  <c r="B32" i="45"/>
  <c r="B34" i="45" s="1"/>
  <c r="P32" i="39"/>
  <c r="H32" i="39"/>
  <c r="C32" i="43"/>
  <c r="B32" i="43"/>
  <c r="N29" i="41"/>
  <c r="F32" i="45"/>
  <c r="F34" i="45" s="1"/>
  <c r="V72" i="8"/>
  <c r="S58" i="8"/>
  <c r="O80" i="46"/>
  <c r="S36" i="46"/>
  <c r="L32" i="39"/>
  <c r="O32" i="39"/>
  <c r="K32" i="43"/>
  <c r="K80" i="46"/>
  <c r="G80" i="46"/>
  <c r="L10" i="43"/>
  <c r="O10" i="43"/>
  <c r="G70" i="46"/>
  <c r="N38" i="41"/>
  <c r="M55" i="46"/>
  <c r="E7" i="41"/>
  <c r="E12" i="41" s="1"/>
  <c r="G10" i="41"/>
  <c r="B10" i="45"/>
  <c r="B12" i="45" s="1"/>
  <c r="G21" i="43"/>
  <c r="L21" i="43"/>
  <c r="F21" i="45"/>
  <c r="F23" i="45" s="1"/>
  <c r="H21" i="43"/>
  <c r="K21" i="43"/>
  <c r="O21" i="43"/>
  <c r="N21" i="45"/>
  <c r="A54" i="18"/>
  <c r="E59" i="18" s="1"/>
  <c r="F59" i="18" s="1"/>
  <c r="G59" i="18" s="1"/>
  <c r="H59" i="18" s="1"/>
  <c r="I59" i="18" s="1"/>
  <c r="J59" i="18" s="1"/>
  <c r="K59" i="18" s="1"/>
  <c r="L59" i="18" s="1"/>
  <c r="M59" i="18" s="1"/>
  <c r="N59" i="18" s="1"/>
  <c r="O59" i="18" s="1"/>
  <c r="P59" i="18" s="1"/>
  <c r="Q59" i="18" s="1"/>
  <c r="R59" i="18" s="1"/>
  <c r="S59" i="18" s="1"/>
  <c r="T59" i="18" s="1"/>
  <c r="U59" i="18" s="1"/>
  <c r="V59" i="18" s="1"/>
  <c r="W59" i="18" s="1"/>
  <c r="X59" i="18" s="1"/>
  <c r="Y59" i="18" s="1"/>
  <c r="Z59" i="18" s="1"/>
  <c r="AA59" i="18" s="1"/>
  <c r="AB59" i="18" s="1"/>
  <c r="AC59" i="18" s="1"/>
  <c r="AD59" i="18" s="1"/>
  <c r="AE59" i="18" s="1"/>
  <c r="AF59" i="18" s="1"/>
  <c r="AG59" i="18"/>
  <c r="H10" i="43"/>
  <c r="I54" i="43"/>
  <c r="G10" i="43"/>
  <c r="K10" i="43"/>
  <c r="P10" i="43"/>
  <c r="P21" i="43"/>
  <c r="P10" i="45"/>
  <c r="K8" i="45"/>
  <c r="K10" i="45"/>
  <c r="N10" i="45"/>
  <c r="P21" i="45"/>
  <c r="L19" i="45"/>
  <c r="L21" i="45"/>
  <c r="L23" i="45" s="1"/>
  <c r="H30" i="45"/>
  <c r="H32" i="45"/>
  <c r="H34" i="45" s="1"/>
  <c r="O32" i="45"/>
  <c r="K52" i="45"/>
  <c r="K54" i="45"/>
  <c r="K56" i="45" s="1"/>
  <c r="C52" i="45"/>
  <c r="C54" i="45"/>
  <c r="C56" i="45" s="1"/>
  <c r="J56" i="45"/>
  <c r="K41" i="45"/>
  <c r="K43" i="45"/>
  <c r="K45" i="45" s="1"/>
  <c r="G41" i="45"/>
  <c r="G43" i="45"/>
  <c r="G45" i="45" s="1"/>
  <c r="D8" i="45"/>
  <c r="D10" i="45"/>
  <c r="G8" i="45"/>
  <c r="G10" i="45"/>
  <c r="G19" i="45"/>
  <c r="G21" i="45"/>
  <c r="G23" i="45" s="1"/>
  <c r="G30" i="45"/>
  <c r="G32" i="45"/>
  <c r="G34" i="45" s="1"/>
  <c r="B56" i="45"/>
  <c r="H52" i="45"/>
  <c r="H54" i="45"/>
  <c r="H56" i="45" s="1"/>
  <c r="O54" i="45"/>
  <c r="P43" i="45"/>
  <c r="L41" i="45"/>
  <c r="L43" i="45"/>
  <c r="L45" i="45" s="1"/>
  <c r="D41" i="45"/>
  <c r="D43" i="45"/>
  <c r="D45" i="45" s="1"/>
  <c r="J10" i="45"/>
  <c r="L10" i="45"/>
  <c r="O10" i="45"/>
  <c r="J21" i="45"/>
  <c r="M17" i="45"/>
  <c r="J19" i="45"/>
  <c r="C19" i="45"/>
  <c r="C21" i="45"/>
  <c r="C23" i="45" s="1"/>
  <c r="O21" i="45"/>
  <c r="K30" i="45"/>
  <c r="K32" i="45"/>
  <c r="K34" i="45" s="1"/>
  <c r="L32" i="45"/>
  <c r="D30" i="45"/>
  <c r="D32" i="45"/>
  <c r="D34" i="45" s="1"/>
  <c r="P54" i="45"/>
  <c r="G52" i="45"/>
  <c r="G54" i="45"/>
  <c r="G56" i="45" s="1"/>
  <c r="F45" i="45"/>
  <c r="C41" i="45"/>
  <c r="C43" i="45"/>
  <c r="C45" i="45" s="1"/>
  <c r="J45" i="45"/>
  <c r="H8" i="45"/>
  <c r="H10" i="45"/>
  <c r="C8" i="45"/>
  <c r="C10" i="45"/>
  <c r="F10" i="45"/>
  <c r="H19" i="45"/>
  <c r="H21" i="45"/>
  <c r="H23" i="45" s="1"/>
  <c r="K19" i="45"/>
  <c r="K21" i="45"/>
  <c r="K23" i="45" s="1"/>
  <c r="D19" i="45"/>
  <c r="D21" i="45"/>
  <c r="D23" i="45" s="1"/>
  <c r="P32" i="45"/>
  <c r="C30" i="45"/>
  <c r="C32" i="45"/>
  <c r="C34" i="45" s="1"/>
  <c r="J32" i="45"/>
  <c r="M28" i="45"/>
  <c r="F56" i="45"/>
  <c r="L54" i="45"/>
  <c r="D52" i="45"/>
  <c r="D54" i="45"/>
  <c r="D56" i="45" s="1"/>
  <c r="B45" i="45"/>
  <c r="H41" i="45"/>
  <c r="H43" i="45"/>
  <c r="H45" i="45" s="1"/>
  <c r="O43" i="45"/>
  <c r="M6" i="43"/>
  <c r="J10" i="43"/>
  <c r="F10" i="43"/>
  <c r="I6" i="43"/>
  <c r="C10" i="43"/>
  <c r="M17" i="43"/>
  <c r="J21" i="43"/>
  <c r="M50" i="43"/>
  <c r="J54" i="43"/>
  <c r="M54" i="43" s="1"/>
  <c r="I43" i="43"/>
  <c r="B10" i="43"/>
  <c r="E6" i="43"/>
  <c r="N10" i="43"/>
  <c r="Q6" i="43"/>
  <c r="D10" i="43"/>
  <c r="B21" i="43"/>
  <c r="Q54" i="43"/>
  <c r="E43" i="43"/>
  <c r="F21" i="43"/>
  <c r="C21" i="43"/>
  <c r="E54" i="43"/>
  <c r="J32" i="43"/>
  <c r="M28" i="43"/>
  <c r="M39" i="43"/>
  <c r="J43" i="43"/>
  <c r="M43" i="43" s="1"/>
  <c r="Q43" i="43"/>
  <c r="J10" i="39"/>
  <c r="L10" i="39"/>
  <c r="O10" i="39"/>
  <c r="H21" i="39"/>
  <c r="M17" i="39"/>
  <c r="J21" i="39"/>
  <c r="N21" i="39"/>
  <c r="O21" i="39"/>
  <c r="M28" i="39"/>
  <c r="J32" i="39"/>
  <c r="E43" i="39"/>
  <c r="H10" i="39"/>
  <c r="C10" i="39"/>
  <c r="F10" i="39"/>
  <c r="P21" i="39"/>
  <c r="K21" i="39"/>
  <c r="C21" i="39"/>
  <c r="Q43" i="39"/>
  <c r="M54" i="39"/>
  <c r="P10" i="39"/>
  <c r="K10" i="39"/>
  <c r="Q6" i="39"/>
  <c r="N10" i="39"/>
  <c r="D21" i="39"/>
  <c r="L21" i="39"/>
  <c r="L23" i="39" s="1"/>
  <c r="I43" i="39"/>
  <c r="E54" i="39"/>
  <c r="B10" i="39"/>
  <c r="D10" i="39"/>
  <c r="G10" i="39"/>
  <c r="B21" i="39"/>
  <c r="F21" i="39"/>
  <c r="G21" i="39"/>
  <c r="M43" i="39"/>
  <c r="I54" i="39"/>
  <c r="Q54" i="39"/>
  <c r="I7" i="41"/>
  <c r="J30" i="45"/>
  <c r="E28" i="43"/>
  <c r="L21" i="14"/>
  <c r="D41" i="14"/>
  <c r="F41" i="14"/>
  <c r="H41" i="14"/>
  <c r="J41" i="14"/>
  <c r="L41" i="14"/>
  <c r="D51" i="14"/>
  <c r="F51" i="14"/>
  <c r="H51" i="14"/>
  <c r="C18" i="39"/>
  <c r="C22" i="39" s="1"/>
  <c r="C21" i="41"/>
  <c r="H18" i="39"/>
  <c r="H22" i="39" s="1"/>
  <c r="G21" i="41"/>
  <c r="K18" i="39"/>
  <c r="I21" i="41"/>
  <c r="C29" i="39"/>
  <c r="C33" i="39" s="1"/>
  <c r="H29" i="39"/>
  <c r="G30" i="41"/>
  <c r="K29" i="39"/>
  <c r="K33" i="39" s="1"/>
  <c r="I30" i="41"/>
  <c r="C40" i="39"/>
  <c r="C39" i="41"/>
  <c r="H40" i="39"/>
  <c r="G39" i="41"/>
  <c r="K40" i="39"/>
  <c r="I39" i="41"/>
  <c r="L40" i="39"/>
  <c r="L44" i="39" s="1"/>
  <c r="L45" i="39" s="1"/>
  <c r="C51" i="39"/>
  <c r="K51" i="39"/>
  <c r="I48" i="41"/>
  <c r="B30" i="45"/>
  <c r="E28" i="45"/>
  <c r="B52" i="45"/>
  <c r="E50" i="45"/>
  <c r="Q39" i="45"/>
  <c r="E50" i="43"/>
  <c r="I39" i="39"/>
  <c r="Q28" i="43"/>
  <c r="Q39" i="43"/>
  <c r="K38" i="46"/>
  <c r="M50" i="45"/>
  <c r="J52" i="45"/>
  <c r="Q28" i="39"/>
  <c r="E39" i="45"/>
  <c r="B41" i="45"/>
  <c r="C31" i="14"/>
  <c r="C33" i="14" s="1"/>
  <c r="D31" i="14"/>
  <c r="F31" i="14"/>
  <c r="H31" i="14"/>
  <c r="J31" i="14"/>
  <c r="L31" i="14"/>
  <c r="B10" i="41"/>
  <c r="D10" i="41"/>
  <c r="F10" i="41"/>
  <c r="H10" i="41"/>
  <c r="J10" i="41"/>
  <c r="N8" i="41"/>
  <c r="N20" i="41"/>
  <c r="N47" i="41"/>
  <c r="L40" i="43"/>
  <c r="L44" i="43" s="1"/>
  <c r="L45" i="43" s="1"/>
  <c r="I28" i="45"/>
  <c r="F30" i="45"/>
  <c r="Q28" i="45"/>
  <c r="Q50" i="45"/>
  <c r="I28" i="39"/>
  <c r="I50" i="43"/>
  <c r="M39" i="39"/>
  <c r="M50" i="39"/>
  <c r="E38" i="46"/>
  <c r="H38" i="46"/>
  <c r="G7" i="41"/>
  <c r="Q50" i="43"/>
  <c r="Q39" i="39"/>
  <c r="I50" i="39"/>
  <c r="Q50" i="39"/>
  <c r="E39" i="43"/>
  <c r="M31" i="14"/>
  <c r="C41" i="14"/>
  <c r="E41" i="14"/>
  <c r="G37" i="14"/>
  <c r="H53" i="46" s="1"/>
  <c r="G41" i="14"/>
  <c r="I41" i="14"/>
  <c r="C51" i="14"/>
  <c r="E51" i="14"/>
  <c r="G51" i="14"/>
  <c r="I51" i="14"/>
  <c r="K51" i="14"/>
  <c r="N11" i="41"/>
  <c r="D7" i="43"/>
  <c r="N11" i="42"/>
  <c r="N20" i="42"/>
  <c r="N29" i="42"/>
  <c r="N38" i="42"/>
  <c r="N47" i="42"/>
  <c r="L19" i="43"/>
  <c r="F52" i="45"/>
  <c r="I50" i="45"/>
  <c r="E28" i="39"/>
  <c r="I39" i="45"/>
  <c r="F41" i="45"/>
  <c r="J41" i="45"/>
  <c r="M39" i="45"/>
  <c r="E39" i="39"/>
  <c r="I28" i="43"/>
  <c r="E50" i="39"/>
  <c r="I39" i="43"/>
  <c r="AK31" i="17"/>
  <c r="AP109" i="17"/>
  <c r="AP96" i="17"/>
  <c r="AK30" i="17"/>
  <c r="AP108" i="17"/>
  <c r="AK21" i="17"/>
  <c r="AP99" i="17"/>
  <c r="AP94" i="17"/>
  <c r="AK22" i="17"/>
  <c r="AP100" i="17"/>
  <c r="AK25" i="17"/>
  <c r="AP103" i="17"/>
  <c r="AK8" i="17"/>
  <c r="AP86" i="17"/>
  <c r="AK23" i="17"/>
  <c r="AP101" i="17"/>
  <c r="BN6" i="17"/>
  <c r="BM88" i="17"/>
  <c r="BM105" i="17"/>
  <c r="BM114" i="17"/>
  <c r="BM95" i="17"/>
  <c r="BM97" i="17"/>
  <c r="BM99" i="17"/>
  <c r="BM100" i="17"/>
  <c r="BM107" i="17"/>
  <c r="BM90" i="17"/>
  <c r="BM106" i="17"/>
  <c r="BM108" i="17"/>
  <c r="BM89" i="17"/>
  <c r="BM98" i="17"/>
  <c r="BM87" i="17"/>
  <c r="BM86" i="17"/>
  <c r="BM110" i="17"/>
  <c r="BM113" i="17"/>
  <c r="BM96" i="17"/>
  <c r="BM111" i="17"/>
  <c r="BM103" i="17"/>
  <c r="BM92" i="17"/>
  <c r="BM109" i="17"/>
  <c r="BM91" i="17"/>
  <c r="AK29" i="17"/>
  <c r="AP107" i="17"/>
  <c r="AK26" i="17"/>
  <c r="AP104" i="17"/>
  <c r="AK24" i="17"/>
  <c r="AP102" i="17"/>
  <c r="AK32" i="17"/>
  <c r="AP110" i="17"/>
  <c r="AR24" i="17"/>
  <c r="AR32" i="17"/>
  <c r="AR11" i="17"/>
  <c r="AR9" i="17"/>
  <c r="AR25" i="17"/>
  <c r="AR103" i="17" s="1"/>
  <c r="AR36" i="17"/>
  <c r="AR33" i="17"/>
  <c r="AS6" i="17"/>
  <c r="AR26" i="17"/>
  <c r="AR28" i="17"/>
  <c r="AR14" i="17"/>
  <c r="AR17" i="17"/>
  <c r="AR23" i="17"/>
  <c r="AR19" i="17"/>
  <c r="AR21" i="17"/>
  <c r="AR22" i="17"/>
  <c r="AR8" i="17"/>
  <c r="AR86" i="17" s="1"/>
  <c r="AR35" i="17"/>
  <c r="AR20" i="17"/>
  <c r="AR10" i="17"/>
  <c r="AR13" i="17"/>
  <c r="AR91" i="17" s="1"/>
  <c r="AR29" i="17"/>
  <c r="AR31" i="17"/>
  <c r="AR109" i="17" s="1"/>
  <c r="AR34" i="17"/>
  <c r="AR30" i="17"/>
  <c r="AR15" i="17"/>
  <c r="AR27" i="17"/>
  <c r="AR12" i="17"/>
  <c r="AR85" i="17"/>
  <c r="AK34" i="17"/>
  <c r="AP112" i="17"/>
  <c r="AK9" i="17"/>
  <c r="AP87" i="17"/>
  <c r="AK13" i="17"/>
  <c r="AP91" i="17"/>
  <c r="AK17" i="17"/>
  <c r="AP95" i="17"/>
  <c r="AK28" i="17"/>
  <c r="AP106" i="17"/>
  <c r="AK14" i="17"/>
  <c r="AP92" i="17"/>
  <c r="AK35" i="17"/>
  <c r="AP113" i="17"/>
  <c r="AK10" i="17"/>
  <c r="AP88" i="17"/>
  <c r="AK33" i="17"/>
  <c r="AP111" i="17"/>
  <c r="AK27" i="17"/>
  <c r="AP105" i="17"/>
  <c r="AK36" i="17"/>
  <c r="AP114" i="17"/>
  <c r="AK12" i="17"/>
  <c r="AP90" i="17"/>
  <c r="AK11" i="17"/>
  <c r="AP89" i="17"/>
  <c r="AK20" i="17"/>
  <c r="AP98" i="17"/>
  <c r="AK19" i="17"/>
  <c r="AP97" i="17"/>
  <c r="AK15" i="17"/>
  <c r="AP93" i="17"/>
  <c r="Q17" i="43"/>
  <c r="B19" i="45"/>
  <c r="E17" i="45"/>
  <c r="E17" i="39"/>
  <c r="E17" i="43"/>
  <c r="I17" i="43"/>
  <c r="I17" i="39"/>
  <c r="F19" i="45"/>
  <c r="I17" i="45"/>
  <c r="Q17" i="39"/>
  <c r="Q17" i="45"/>
  <c r="M6" i="45"/>
  <c r="J8" i="45"/>
  <c r="E6" i="39"/>
  <c r="I6" i="39"/>
  <c r="M6" i="39"/>
  <c r="B8" i="45"/>
  <c r="E6" i="45"/>
  <c r="I6" i="45"/>
  <c r="F8" i="45"/>
  <c r="E16" i="18"/>
  <c r="F16" i="18" s="1"/>
  <c r="G16" i="18" s="1"/>
  <c r="H16" i="18" s="1"/>
  <c r="I16" i="18" s="1"/>
  <c r="J16" i="18" s="1"/>
  <c r="K16" i="18" s="1"/>
  <c r="L16" i="18" s="1"/>
  <c r="M16" i="18" s="1"/>
  <c r="N16" i="18" s="1"/>
  <c r="O16" i="18" s="1"/>
  <c r="P16" i="18" s="1"/>
  <c r="Q16" i="18" s="1"/>
  <c r="R16" i="18" s="1"/>
  <c r="S16" i="18" s="1"/>
  <c r="T16" i="18" s="1"/>
  <c r="U16" i="18" s="1"/>
  <c r="V16" i="18" s="1"/>
  <c r="W16" i="18" s="1"/>
  <c r="X16" i="18" s="1"/>
  <c r="Y16" i="18" s="1"/>
  <c r="Z16" i="18" s="1"/>
  <c r="AA16" i="18" s="1"/>
  <c r="AB16" i="18" s="1"/>
  <c r="AC16" i="18" s="1"/>
  <c r="AD16" i="18" s="1"/>
  <c r="AE16" i="18" s="1"/>
  <c r="AF16" i="18" s="1"/>
  <c r="AG16" i="18" s="1"/>
  <c r="AH16" i="18" s="1"/>
  <c r="AI16" i="18" s="1"/>
  <c r="I21" i="14"/>
  <c r="K21" i="14"/>
  <c r="N21" i="14"/>
  <c r="F60" i="12"/>
  <c r="G60" i="12" s="1"/>
  <c r="H60" i="12" s="1"/>
  <c r="I60" i="12" s="1"/>
  <c r="J60" i="12" s="1"/>
  <c r="K60" i="12" s="1"/>
  <c r="L60" i="12" s="1"/>
  <c r="M60" i="12" s="1"/>
  <c r="N60" i="12" s="1"/>
  <c r="O60" i="12" s="1"/>
  <c r="P60" i="12" s="1"/>
  <c r="Q60" i="12" s="1"/>
  <c r="R60" i="12" s="1"/>
  <c r="S60" i="12" s="1"/>
  <c r="T60" i="12" s="1"/>
  <c r="U60" i="12" s="1"/>
  <c r="V60" i="12" s="1"/>
  <c r="W60" i="12" s="1"/>
  <c r="X60" i="12" s="1"/>
  <c r="Y60" i="12" s="1"/>
  <c r="Z60" i="12" s="1"/>
  <c r="AA60" i="12" s="1"/>
  <c r="AB60" i="12" s="1"/>
  <c r="AC60" i="12" s="1"/>
  <c r="AD60" i="12" s="1"/>
  <c r="AE60" i="12" s="1"/>
  <c r="AF60" i="12" s="1"/>
  <c r="AG60" i="12" s="1"/>
  <c r="J21" i="14"/>
  <c r="M21" i="14"/>
  <c r="F59" i="30"/>
  <c r="G59" i="30" s="1"/>
  <c r="H59" i="30" s="1"/>
  <c r="I59" i="30" s="1"/>
  <c r="J59" i="30" s="1"/>
  <c r="K59" i="30" s="1"/>
  <c r="L59" i="30" s="1"/>
  <c r="M59" i="30" s="1"/>
  <c r="N59" i="30" s="1"/>
  <c r="O59" i="30" s="1"/>
  <c r="P59" i="30" s="1"/>
  <c r="Q59" i="30" s="1"/>
  <c r="R59" i="30" s="1"/>
  <c r="S59" i="30" s="1"/>
  <c r="T59" i="30" s="1"/>
  <c r="U59" i="30" s="1"/>
  <c r="V59" i="30" s="1"/>
  <c r="W59" i="30" s="1"/>
  <c r="X59" i="30" s="1"/>
  <c r="Y59" i="30" s="1"/>
  <c r="Z59" i="30" s="1"/>
  <c r="AA59" i="30" s="1"/>
  <c r="AB59" i="30" s="1"/>
  <c r="AC59" i="30" s="1"/>
  <c r="AD59" i="30" s="1"/>
  <c r="AE59" i="30" s="1"/>
  <c r="AF59" i="30" s="1"/>
  <c r="AG59" i="30" s="1"/>
  <c r="A140" i="30"/>
  <c r="F16" i="30"/>
  <c r="G16" i="30" s="1"/>
  <c r="H16" i="30" s="1"/>
  <c r="I16" i="30" s="1"/>
  <c r="J16" i="30" s="1"/>
  <c r="K16" i="30" s="1"/>
  <c r="L16" i="30" s="1"/>
  <c r="M16" i="30" s="1"/>
  <c r="N16" i="30" s="1"/>
  <c r="O16" i="30" s="1"/>
  <c r="P16" i="30" s="1"/>
  <c r="Q16" i="30" s="1"/>
  <c r="R16" i="30" s="1"/>
  <c r="S16" i="30" s="1"/>
  <c r="T16" i="30" s="1"/>
  <c r="U16" i="30" s="1"/>
  <c r="V16" i="30" s="1"/>
  <c r="W16" i="30" s="1"/>
  <c r="X16" i="30" s="1"/>
  <c r="Y16" i="30" s="1"/>
  <c r="Z16" i="30" s="1"/>
  <c r="AA16" i="30" s="1"/>
  <c r="AB16" i="30" s="1"/>
  <c r="AC16" i="30" s="1"/>
  <c r="AD16" i="30" s="1"/>
  <c r="AE16" i="30" s="1"/>
  <c r="AF16" i="30" s="1"/>
  <c r="AG16" i="30" s="1"/>
  <c r="AH16" i="30" s="1"/>
  <c r="AI16" i="30" s="1"/>
  <c r="AJ16" i="30" s="1"/>
  <c r="A54" i="31"/>
  <c r="A97" i="31" s="1"/>
  <c r="C37" i="14"/>
  <c r="C53" i="46" s="1"/>
  <c r="E37" i="14"/>
  <c r="E53" i="46" s="1"/>
  <c r="C47" i="14"/>
  <c r="C68" i="46" s="1"/>
  <c r="G47" i="14"/>
  <c r="H68" i="46" s="1"/>
  <c r="H74" i="46" s="1"/>
  <c r="H76" i="46" s="1"/>
  <c r="E47" i="14"/>
  <c r="E68" i="46" s="1"/>
  <c r="E74" i="46" s="1"/>
  <c r="E76" i="46" s="1"/>
  <c r="D47" i="14"/>
  <c r="D68" i="46" s="1"/>
  <c r="D74" i="46" s="1"/>
  <c r="D76" i="46" s="1"/>
  <c r="D37" i="14"/>
  <c r="D53" i="46" s="1"/>
  <c r="F37" i="14"/>
  <c r="G53" i="46" s="1"/>
  <c r="F16" i="12"/>
  <c r="R1" i="14"/>
  <c r="P82" i="46" l="1"/>
  <c r="D82" i="46"/>
  <c r="S28" i="46"/>
  <c r="E59" i="46"/>
  <c r="E61" i="46" s="1"/>
  <c r="H59" i="46"/>
  <c r="H61" i="46" s="1"/>
  <c r="C74" i="46"/>
  <c r="C76" i="46" s="1"/>
  <c r="F76" i="46" s="1"/>
  <c r="F68" i="46"/>
  <c r="F53" i="46"/>
  <c r="C59" i="46"/>
  <c r="C61" i="46" s="1"/>
  <c r="G59" i="46"/>
  <c r="G61" i="46" s="1"/>
  <c r="D59" i="46"/>
  <c r="G16" i="12"/>
  <c r="H16" i="12" s="1"/>
  <c r="I16" i="12" s="1"/>
  <c r="J16" i="12" s="1"/>
  <c r="K16" i="12" s="1"/>
  <c r="L16" i="12" s="1"/>
  <c r="M16" i="12" s="1"/>
  <c r="N16" i="12" s="1"/>
  <c r="O16" i="12" s="1"/>
  <c r="P16" i="12" s="1"/>
  <c r="Q16" i="12" s="1"/>
  <c r="R16" i="12" s="1"/>
  <c r="S16" i="12" s="1"/>
  <c r="T16" i="12" s="1"/>
  <c r="U16" i="12" s="1"/>
  <c r="V16" i="12" s="1"/>
  <c r="W16" i="12" s="1"/>
  <c r="X16" i="12" s="1"/>
  <c r="Y16" i="12" s="1"/>
  <c r="Z16" i="12" s="1"/>
  <c r="AA16" i="12" s="1"/>
  <c r="AB16" i="12" s="1"/>
  <c r="AC16" i="12" s="1"/>
  <c r="AD16" i="12" s="1"/>
  <c r="AE16" i="12" s="1"/>
  <c r="AF16" i="12" s="1"/>
  <c r="AG16" i="12" s="1"/>
  <c r="AH16" i="12" s="1"/>
  <c r="AI16" i="12" s="1"/>
  <c r="AJ16" i="12" s="1"/>
  <c r="AM38" i="12"/>
  <c r="Q128" i="12"/>
  <c r="Q130" i="12" s="1"/>
  <c r="AM82" i="12"/>
  <c r="E82" i="46"/>
  <c r="H82" i="46"/>
  <c r="C82" i="46"/>
  <c r="M82" i="46"/>
  <c r="Q82" i="46"/>
  <c r="S45" i="46"/>
  <c r="E44" i="46"/>
  <c r="E46" i="46" s="1"/>
  <c r="E40" i="46"/>
  <c r="H44" i="46"/>
  <c r="H46" i="46" s="1"/>
  <c r="H40" i="46"/>
  <c r="S15" i="46"/>
  <c r="L82" i="46"/>
  <c r="S43" i="46"/>
  <c r="F84" i="46"/>
  <c r="K82" i="46"/>
  <c r="O82" i="46"/>
  <c r="I82" i="46"/>
  <c r="S27" i="46"/>
  <c r="S30" i="46"/>
  <c r="H59" i="43"/>
  <c r="H65" i="43" s="1"/>
  <c r="J81" i="46"/>
  <c r="G82" i="46"/>
  <c r="N81" i="46"/>
  <c r="R81" i="46"/>
  <c r="N84" i="46"/>
  <c r="S13" i="46"/>
  <c r="R84" i="46"/>
  <c r="J84" i="46"/>
  <c r="K44" i="46"/>
  <c r="K40" i="46"/>
  <c r="J80" i="46"/>
  <c r="F80" i="46"/>
  <c r="R80" i="46"/>
  <c r="N80" i="46"/>
  <c r="Q32" i="39"/>
  <c r="I32" i="39"/>
  <c r="E43" i="45"/>
  <c r="S12" i="46"/>
  <c r="S57" i="46"/>
  <c r="I32" i="43"/>
  <c r="E32" i="43"/>
  <c r="E32" i="39"/>
  <c r="H19" i="39"/>
  <c r="C19" i="39"/>
  <c r="S72" i="46"/>
  <c r="R54" i="39"/>
  <c r="L59" i="43"/>
  <c r="L65" i="43" s="1"/>
  <c r="D59" i="43"/>
  <c r="D65" i="43" s="1"/>
  <c r="M43" i="45"/>
  <c r="P59" i="43"/>
  <c r="P65" i="43" s="1"/>
  <c r="K59" i="39"/>
  <c r="Q21" i="43"/>
  <c r="F16" i="46"/>
  <c r="O59" i="43"/>
  <c r="O65" i="43" s="1"/>
  <c r="Q32" i="43"/>
  <c r="C34" i="39"/>
  <c r="BL96" i="17"/>
  <c r="BN11" i="17"/>
  <c r="N46" i="42"/>
  <c r="N19" i="42"/>
  <c r="S42" i="46"/>
  <c r="K59" i="43"/>
  <c r="K65" i="43" s="1"/>
  <c r="G59" i="43"/>
  <c r="G65" i="43" s="1"/>
  <c r="B59" i="45"/>
  <c r="B65" i="45" s="1"/>
  <c r="B67" i="45" s="1"/>
  <c r="E45" i="45"/>
  <c r="I19" i="45"/>
  <c r="F7" i="39"/>
  <c r="F11" i="39" s="1"/>
  <c r="H70" i="46"/>
  <c r="E70" i="46"/>
  <c r="C70" i="46"/>
  <c r="D70" i="46"/>
  <c r="D55" i="46"/>
  <c r="E55" i="46"/>
  <c r="C55" i="46"/>
  <c r="H55" i="46"/>
  <c r="G55" i="46"/>
  <c r="N19" i="41"/>
  <c r="N10" i="41"/>
  <c r="C30" i="39"/>
  <c r="L23" i="43"/>
  <c r="A97" i="18"/>
  <c r="A140" i="18" s="1"/>
  <c r="A183" i="18" s="1"/>
  <c r="O59" i="39"/>
  <c r="K30" i="39"/>
  <c r="G59" i="39"/>
  <c r="L41" i="43"/>
  <c r="I34" i="45"/>
  <c r="F12" i="45"/>
  <c r="F59" i="45"/>
  <c r="F65" i="45" s="1"/>
  <c r="F67" i="45" s="1"/>
  <c r="I10" i="45"/>
  <c r="Q32" i="45"/>
  <c r="J34" i="45"/>
  <c r="M32" i="45"/>
  <c r="C59" i="45"/>
  <c r="C65" i="45" s="1"/>
  <c r="C67" i="45" s="1"/>
  <c r="C12" i="45"/>
  <c r="C61" i="45" s="1"/>
  <c r="I43" i="45"/>
  <c r="J23" i="45"/>
  <c r="M23" i="45" s="1"/>
  <c r="M21" i="45"/>
  <c r="E54" i="45"/>
  <c r="E21" i="45"/>
  <c r="D12" i="45"/>
  <c r="D61" i="45" s="1"/>
  <c r="D59" i="45"/>
  <c r="D65" i="45" s="1"/>
  <c r="D67" i="45" s="1"/>
  <c r="B61" i="45"/>
  <c r="L59" i="45"/>
  <c r="L65" i="45" s="1"/>
  <c r="M54" i="45"/>
  <c r="K59" i="45"/>
  <c r="K65" i="45" s="1"/>
  <c r="K67" i="45" s="1"/>
  <c r="K12" i="45"/>
  <c r="K61" i="45" s="1"/>
  <c r="I54" i="45"/>
  <c r="M45" i="45"/>
  <c r="I45" i="45"/>
  <c r="O59" i="45"/>
  <c r="O65" i="45" s="1"/>
  <c r="J12" i="45"/>
  <c r="J59" i="45"/>
  <c r="J65" i="45" s="1"/>
  <c r="J67" i="45" s="1"/>
  <c r="M10" i="45"/>
  <c r="E56" i="45"/>
  <c r="E23" i="45"/>
  <c r="Q43" i="45"/>
  <c r="E32" i="45"/>
  <c r="I21" i="45"/>
  <c r="N59" i="45"/>
  <c r="N65" i="45" s="1"/>
  <c r="Q10" i="45"/>
  <c r="P59" i="45"/>
  <c r="P65" i="45" s="1"/>
  <c r="I56" i="45"/>
  <c r="H12" i="45"/>
  <c r="H61" i="45" s="1"/>
  <c r="H59" i="45"/>
  <c r="H65" i="45" s="1"/>
  <c r="H67" i="45" s="1"/>
  <c r="Q54" i="45"/>
  <c r="R54" i="45" s="1"/>
  <c r="M19" i="45"/>
  <c r="I32" i="45"/>
  <c r="Q21" i="45"/>
  <c r="G59" i="45"/>
  <c r="G65" i="45" s="1"/>
  <c r="G67" i="45" s="1"/>
  <c r="G12" i="45"/>
  <c r="G61" i="45" s="1"/>
  <c r="E10" i="45"/>
  <c r="E34" i="45"/>
  <c r="I23" i="45"/>
  <c r="R43" i="43"/>
  <c r="M32" i="43"/>
  <c r="I10" i="43"/>
  <c r="F59" i="43"/>
  <c r="F65" i="43" s="1"/>
  <c r="Q10" i="43"/>
  <c r="N59" i="43"/>
  <c r="N65" i="43" s="1"/>
  <c r="J59" i="43"/>
  <c r="J65" i="43" s="1"/>
  <c r="M10" i="43"/>
  <c r="D8" i="43"/>
  <c r="D11" i="43"/>
  <c r="I21" i="43"/>
  <c r="R54" i="43"/>
  <c r="C59" i="43"/>
  <c r="C65" i="43" s="1"/>
  <c r="E21" i="43"/>
  <c r="B59" i="43"/>
  <c r="B65" i="43" s="1"/>
  <c r="E10" i="43"/>
  <c r="M21" i="43"/>
  <c r="C52" i="39"/>
  <c r="C55" i="39"/>
  <c r="C56" i="39" s="1"/>
  <c r="K41" i="39"/>
  <c r="K44" i="39"/>
  <c r="I21" i="39"/>
  <c r="D59" i="39"/>
  <c r="K34" i="39"/>
  <c r="H23" i="39"/>
  <c r="B59" i="39"/>
  <c r="E10" i="39"/>
  <c r="F59" i="39"/>
  <c r="I10" i="39"/>
  <c r="C41" i="39"/>
  <c r="C44" i="39"/>
  <c r="K19" i="39"/>
  <c r="K22" i="39"/>
  <c r="P59" i="39"/>
  <c r="E21" i="39"/>
  <c r="C23" i="39"/>
  <c r="C59" i="39"/>
  <c r="M32" i="39"/>
  <c r="L59" i="39"/>
  <c r="L41" i="39"/>
  <c r="K52" i="39"/>
  <c r="K55" i="39"/>
  <c r="K56" i="39" s="1"/>
  <c r="H41" i="39"/>
  <c r="H44" i="39"/>
  <c r="H45" i="39" s="1"/>
  <c r="H30" i="39"/>
  <c r="H33" i="39"/>
  <c r="H34" i="39" s="1"/>
  <c r="N59" i="39"/>
  <c r="Q10" i="39"/>
  <c r="R43" i="39"/>
  <c r="M21" i="39"/>
  <c r="K23" i="39"/>
  <c r="H59" i="39"/>
  <c r="Q21" i="39"/>
  <c r="J59" i="39"/>
  <c r="M10" i="39"/>
  <c r="R50" i="39"/>
  <c r="R39" i="39"/>
  <c r="R28" i="39"/>
  <c r="R6" i="43"/>
  <c r="I37" i="14"/>
  <c r="K53" i="46" s="1"/>
  <c r="N7" i="39"/>
  <c r="D7" i="41"/>
  <c r="I47" i="14"/>
  <c r="K68" i="46" s="1"/>
  <c r="M41" i="45"/>
  <c r="N28" i="42"/>
  <c r="N10" i="42"/>
  <c r="I38" i="46"/>
  <c r="D38" i="46"/>
  <c r="R50" i="45"/>
  <c r="K7" i="39"/>
  <c r="I12" i="41"/>
  <c r="J47" i="14"/>
  <c r="L68" i="46" s="1"/>
  <c r="L74" i="46" s="1"/>
  <c r="L76" i="46" s="1"/>
  <c r="H47" i="14"/>
  <c r="I68" i="46" s="1"/>
  <c r="I74" i="46" s="1"/>
  <c r="I76" i="46" s="1"/>
  <c r="J76" i="46" s="1"/>
  <c r="H37" i="14"/>
  <c r="I53" i="46" s="1"/>
  <c r="I59" i="46" s="1"/>
  <c r="I41" i="45"/>
  <c r="I52" i="45"/>
  <c r="B40" i="39"/>
  <c r="B44" i="39" s="1"/>
  <c r="B45" i="39" s="1"/>
  <c r="B39" i="41"/>
  <c r="E52" i="45"/>
  <c r="N46" i="41"/>
  <c r="N28" i="41"/>
  <c r="G29" i="43"/>
  <c r="C38" i="46"/>
  <c r="C7" i="41"/>
  <c r="D40" i="43"/>
  <c r="F18" i="43"/>
  <c r="F22" i="43" s="1"/>
  <c r="F23" i="43" s="1"/>
  <c r="J7" i="41"/>
  <c r="L7" i="39" s="1"/>
  <c r="J37" i="14"/>
  <c r="L53" i="46" s="1"/>
  <c r="G7" i="43"/>
  <c r="R39" i="43"/>
  <c r="B29" i="43"/>
  <c r="H7" i="39"/>
  <c r="G12" i="41"/>
  <c r="L38" i="46"/>
  <c r="G38" i="46"/>
  <c r="E41" i="45"/>
  <c r="R50" i="43"/>
  <c r="R28" i="45"/>
  <c r="F7" i="41"/>
  <c r="B7" i="41"/>
  <c r="H7" i="41"/>
  <c r="P7" i="39"/>
  <c r="I30" i="45"/>
  <c r="R39" i="45"/>
  <c r="E30" i="45"/>
  <c r="H51" i="39"/>
  <c r="G48" i="41"/>
  <c r="C48" i="41"/>
  <c r="C30" i="41"/>
  <c r="R28" i="43"/>
  <c r="BG27" i="17"/>
  <c r="BL105" i="17"/>
  <c r="BG17" i="17"/>
  <c r="BL95" i="17"/>
  <c r="BG31" i="17"/>
  <c r="BL109" i="17"/>
  <c r="BG36" i="17"/>
  <c r="BL114" i="17"/>
  <c r="BN24" i="17"/>
  <c r="BM102" i="17"/>
  <c r="BN16" i="17"/>
  <c r="BM94" i="17"/>
  <c r="BG11" i="17"/>
  <c r="BL89" i="17"/>
  <c r="BG22" i="17"/>
  <c r="BL100" i="17"/>
  <c r="BG35" i="17"/>
  <c r="BL113" i="17"/>
  <c r="BG28" i="17"/>
  <c r="BL106" i="17"/>
  <c r="BG9" i="17"/>
  <c r="BL87" i="17"/>
  <c r="BG8" i="17"/>
  <c r="BL86" i="17"/>
  <c r="BG26" i="17"/>
  <c r="BL104" i="17"/>
  <c r="BG21" i="17"/>
  <c r="BL99" i="17"/>
  <c r="BG29" i="17"/>
  <c r="BL107" i="17"/>
  <c r="BG34" i="17"/>
  <c r="BL112" i="17"/>
  <c r="BN26" i="17"/>
  <c r="BM104" i="17"/>
  <c r="BG14" i="17"/>
  <c r="BL92" i="17"/>
  <c r="BG20" i="17"/>
  <c r="BL98" i="17"/>
  <c r="BG33" i="17"/>
  <c r="BL111" i="17"/>
  <c r="AS29" i="17"/>
  <c r="AS17" i="17"/>
  <c r="AS24" i="17"/>
  <c r="AS20" i="17"/>
  <c r="AS33" i="17"/>
  <c r="AS26" i="17"/>
  <c r="AS28" i="17"/>
  <c r="AS21" i="17"/>
  <c r="AS25" i="17"/>
  <c r="AS103" i="17" s="1"/>
  <c r="AS12" i="17"/>
  <c r="AS19" i="17"/>
  <c r="AS11" i="17"/>
  <c r="AS35" i="17"/>
  <c r="AS31" i="17"/>
  <c r="AS109" i="17" s="1"/>
  <c r="AS36" i="17"/>
  <c r="AS34" i="17"/>
  <c r="AS32" i="17"/>
  <c r="AS13" i="17"/>
  <c r="AS91" i="17" s="1"/>
  <c r="AS30" i="17"/>
  <c r="AS27" i="17"/>
  <c r="AS8" i="17"/>
  <c r="AS86" i="17" s="1"/>
  <c r="AS23" i="17"/>
  <c r="AS14" i="17"/>
  <c r="AS10" i="17"/>
  <c r="AT6" i="17"/>
  <c r="AS9" i="17"/>
  <c r="AS15" i="17"/>
  <c r="AS22" i="17"/>
  <c r="AS85" i="17"/>
  <c r="BN34" i="17"/>
  <c r="BM112" i="17"/>
  <c r="BG25" i="17"/>
  <c r="BL103" i="17"/>
  <c r="BN15" i="17"/>
  <c r="BM93" i="17"/>
  <c r="BG24" i="17"/>
  <c r="BL102" i="17"/>
  <c r="BG30" i="17"/>
  <c r="BL108" i="17"/>
  <c r="BG32" i="17"/>
  <c r="BL110" i="17"/>
  <c r="BG16" i="17"/>
  <c r="BL94" i="17"/>
  <c r="BG13" i="17"/>
  <c r="BL91" i="17"/>
  <c r="BG12" i="17"/>
  <c r="BL90" i="17"/>
  <c r="BG19" i="17"/>
  <c r="BL97" i="17"/>
  <c r="BG15" i="17"/>
  <c r="BL93" i="17"/>
  <c r="BN23" i="17"/>
  <c r="BM101" i="17"/>
  <c r="BG23" i="17"/>
  <c r="BL101" i="17"/>
  <c r="BG10" i="17"/>
  <c r="BL88" i="17"/>
  <c r="BN25" i="17"/>
  <c r="BN103" i="17" s="1"/>
  <c r="BN21" i="17"/>
  <c r="BN17" i="17"/>
  <c r="BN13" i="17"/>
  <c r="BN91" i="17" s="1"/>
  <c r="BN30" i="17"/>
  <c r="BO6" i="17"/>
  <c r="BO11" i="17" s="1"/>
  <c r="BN36" i="17"/>
  <c r="BN22" i="17"/>
  <c r="BN14" i="17"/>
  <c r="BN10" i="17"/>
  <c r="BN27" i="17"/>
  <c r="BN20" i="17"/>
  <c r="BN19" i="17"/>
  <c r="BN33" i="17"/>
  <c r="BN12" i="17"/>
  <c r="BN9" i="17"/>
  <c r="BN28" i="17"/>
  <c r="BN35" i="17"/>
  <c r="BN32" i="17"/>
  <c r="BN29" i="17"/>
  <c r="BN31" i="17"/>
  <c r="BN109" i="17" s="1"/>
  <c r="BN8" i="17"/>
  <c r="BN86" i="17" s="1"/>
  <c r="BN18" i="17"/>
  <c r="BN96" i="17" s="1"/>
  <c r="BN85" i="17"/>
  <c r="F102" i="30"/>
  <c r="G102" i="30" s="1"/>
  <c r="H102" i="30" s="1"/>
  <c r="I102" i="30" s="1"/>
  <c r="J102" i="30" s="1"/>
  <c r="K102" i="30" s="1"/>
  <c r="L102" i="30" s="1"/>
  <c r="M102" i="30" s="1"/>
  <c r="N102" i="30" s="1"/>
  <c r="O102" i="30" s="1"/>
  <c r="P102" i="30" s="1"/>
  <c r="Q102" i="30" s="1"/>
  <c r="R102" i="30" s="1"/>
  <c r="S102" i="30" s="1"/>
  <c r="T102" i="30" s="1"/>
  <c r="U102" i="30" s="1"/>
  <c r="V102" i="30" s="1"/>
  <c r="W102" i="30" s="1"/>
  <c r="X102" i="30" s="1"/>
  <c r="Y102" i="30" s="1"/>
  <c r="Z102" i="30" s="1"/>
  <c r="AA102" i="30" s="1"/>
  <c r="AB102" i="30" s="1"/>
  <c r="AC102" i="30" s="1"/>
  <c r="AD102" i="30" s="1"/>
  <c r="AE102" i="30" s="1"/>
  <c r="AF102" i="30" s="1"/>
  <c r="AG102" i="30" s="1"/>
  <c r="AH102" i="30" s="1"/>
  <c r="AI102" i="30" s="1"/>
  <c r="AJ102" i="30" s="1"/>
  <c r="E19" i="45"/>
  <c r="I8" i="45"/>
  <c r="R6" i="39"/>
  <c r="E8" i="45"/>
  <c r="R6" i="45"/>
  <c r="K23" i="46"/>
  <c r="F59" i="31"/>
  <c r="G59" i="31" s="1"/>
  <c r="H59" i="31" s="1"/>
  <c r="I59" i="31" s="1"/>
  <c r="J59" i="31" s="1"/>
  <c r="K59" i="31" s="1"/>
  <c r="L59" i="31" s="1"/>
  <c r="M59" i="31" s="1"/>
  <c r="N59" i="31" s="1"/>
  <c r="O59" i="31" s="1"/>
  <c r="P59" i="31" s="1"/>
  <c r="Q59" i="31" s="1"/>
  <c r="R59" i="31" s="1"/>
  <c r="S59" i="31" s="1"/>
  <c r="T59" i="31" s="1"/>
  <c r="U59" i="31" s="1"/>
  <c r="V59" i="31" s="1"/>
  <c r="W59" i="31" s="1"/>
  <c r="X59" i="31" s="1"/>
  <c r="Y59" i="31" s="1"/>
  <c r="Z59" i="31" s="1"/>
  <c r="AA59" i="31" s="1"/>
  <c r="AB59" i="31" s="1"/>
  <c r="AC59" i="31" s="1"/>
  <c r="AD59" i="31" s="1"/>
  <c r="AE59" i="31" s="1"/>
  <c r="AF59" i="31" s="1"/>
  <c r="AG59" i="31" s="1"/>
  <c r="L23" i="46"/>
  <c r="L29" i="46" s="1"/>
  <c r="L31" i="46" s="1"/>
  <c r="F104" i="12"/>
  <c r="G104" i="12" s="1"/>
  <c r="H104" i="12" s="1"/>
  <c r="I104" i="12" s="1"/>
  <c r="J104" i="12" s="1"/>
  <c r="K104" i="12" s="1"/>
  <c r="L104" i="12" s="1"/>
  <c r="M104" i="12" s="1"/>
  <c r="N104" i="12" s="1"/>
  <c r="O104" i="12" s="1"/>
  <c r="P104" i="12" s="1"/>
  <c r="Q104" i="12" s="1"/>
  <c r="R104" i="12" s="1"/>
  <c r="S104" i="12" s="1"/>
  <c r="T104" i="12" s="1"/>
  <c r="U104" i="12" s="1"/>
  <c r="V104" i="12" s="1"/>
  <c r="W104" i="12" s="1"/>
  <c r="X104" i="12" s="1"/>
  <c r="Y104" i="12" s="1"/>
  <c r="Z104" i="12" s="1"/>
  <c r="AA104" i="12" s="1"/>
  <c r="AB104" i="12" s="1"/>
  <c r="AC104" i="12" s="1"/>
  <c r="AD104" i="12" s="1"/>
  <c r="AE104" i="12" s="1"/>
  <c r="AF104" i="12" s="1"/>
  <c r="AG104" i="12" s="1"/>
  <c r="AH104" i="12" s="1"/>
  <c r="AI104" i="12" s="1"/>
  <c r="AJ104" i="12" s="1"/>
  <c r="A143" i="12"/>
  <c r="A183" i="30"/>
  <c r="F145" i="30"/>
  <c r="G145" i="30" s="1"/>
  <c r="H145" i="30" s="1"/>
  <c r="I145" i="30" s="1"/>
  <c r="J145" i="30" s="1"/>
  <c r="K145" i="30" s="1"/>
  <c r="L145" i="30" s="1"/>
  <c r="M145" i="30" s="1"/>
  <c r="N145" i="30" s="1"/>
  <c r="O145" i="30" s="1"/>
  <c r="P145" i="30" s="1"/>
  <c r="Q145" i="30" s="1"/>
  <c r="R145" i="30" s="1"/>
  <c r="S145" i="30" s="1"/>
  <c r="T145" i="30" s="1"/>
  <c r="U145" i="30" s="1"/>
  <c r="V145" i="30" s="1"/>
  <c r="W145" i="30" s="1"/>
  <c r="X145" i="30" s="1"/>
  <c r="Y145" i="30" s="1"/>
  <c r="Z145" i="30" s="1"/>
  <c r="AA145" i="30" s="1"/>
  <c r="AB145" i="30" s="1"/>
  <c r="AC145" i="30" s="1"/>
  <c r="AD145" i="30" s="1"/>
  <c r="AE145" i="30" s="1"/>
  <c r="AF145" i="30" s="1"/>
  <c r="AG145" i="30" s="1"/>
  <c r="AH145" i="30" s="1"/>
  <c r="AI145" i="30" s="1"/>
  <c r="AJ145" i="30" s="1"/>
  <c r="F74" i="46" l="1"/>
  <c r="F59" i="46"/>
  <c r="J68" i="46"/>
  <c r="K74" i="46"/>
  <c r="K76" i="46" s="1"/>
  <c r="F70" i="46"/>
  <c r="J53" i="46"/>
  <c r="D61" i="46"/>
  <c r="F61" i="46" s="1"/>
  <c r="N53" i="46"/>
  <c r="K59" i="46"/>
  <c r="L59" i="46"/>
  <c r="L61" i="46" s="1"/>
  <c r="Q172" i="12"/>
  <c r="Q174" i="12" s="1"/>
  <c r="AM126" i="12"/>
  <c r="L44" i="46"/>
  <c r="L46" i="46" s="1"/>
  <c r="L40" i="46"/>
  <c r="J82" i="46"/>
  <c r="C40" i="46"/>
  <c r="C44" i="46"/>
  <c r="C46" i="46" s="1"/>
  <c r="D44" i="46"/>
  <c r="D46" i="46" s="1"/>
  <c r="D40" i="46"/>
  <c r="G44" i="46"/>
  <c r="G46" i="46" s="1"/>
  <c r="G40" i="46"/>
  <c r="I44" i="46"/>
  <c r="I46" i="46" s="1"/>
  <c r="I40" i="46"/>
  <c r="N82" i="46"/>
  <c r="R82" i="46"/>
  <c r="R32" i="39"/>
  <c r="S84" i="46"/>
  <c r="K46" i="46"/>
  <c r="K29" i="46"/>
  <c r="S80" i="46"/>
  <c r="R32" i="43"/>
  <c r="BG18" i="17"/>
  <c r="F8" i="39"/>
  <c r="J74" i="46"/>
  <c r="R43" i="45"/>
  <c r="I59" i="39"/>
  <c r="M59" i="39"/>
  <c r="K70" i="46"/>
  <c r="I70" i="46"/>
  <c r="J70" i="46" s="1"/>
  <c r="L70" i="46"/>
  <c r="I55" i="46"/>
  <c r="J55" i="46" s="1"/>
  <c r="L55" i="46"/>
  <c r="K55" i="46"/>
  <c r="F55" i="46"/>
  <c r="F38" i="46"/>
  <c r="J38" i="46"/>
  <c r="K25" i="46"/>
  <c r="L25" i="46"/>
  <c r="E145" i="18"/>
  <c r="F145" i="18" s="1"/>
  <c r="G145" i="18" s="1"/>
  <c r="H145" i="18" s="1"/>
  <c r="I145" i="18" s="1"/>
  <c r="J145" i="18" s="1"/>
  <c r="K145" i="18" s="1"/>
  <c r="L145" i="18" s="1"/>
  <c r="M145" i="18" s="1"/>
  <c r="N145" i="18" s="1"/>
  <c r="O145" i="18" s="1"/>
  <c r="P145" i="18" s="1"/>
  <c r="Q145" i="18" s="1"/>
  <c r="R145" i="18" s="1"/>
  <c r="S145" i="18" s="1"/>
  <c r="T145" i="18" s="1"/>
  <c r="U145" i="18" s="1"/>
  <c r="V145" i="18" s="1"/>
  <c r="W145" i="18" s="1"/>
  <c r="X145" i="18" s="1"/>
  <c r="Y145" i="18" s="1"/>
  <c r="Z145" i="18" s="1"/>
  <c r="AA145" i="18" s="1"/>
  <c r="AB145" i="18" s="1"/>
  <c r="AC145" i="18" s="1"/>
  <c r="AD145" i="18" s="1"/>
  <c r="AE145" i="18" s="1"/>
  <c r="AF145" i="18" s="1"/>
  <c r="AG145" i="18" s="1"/>
  <c r="AH145" i="18" s="1"/>
  <c r="AI145" i="18" s="1"/>
  <c r="E102" i="18"/>
  <c r="F102" i="18" s="1"/>
  <c r="G102" i="18" s="1"/>
  <c r="H102" i="18" s="1"/>
  <c r="I102" i="18" s="1"/>
  <c r="J102" i="18" s="1"/>
  <c r="K102" i="18" s="1"/>
  <c r="L102" i="18" s="1"/>
  <c r="M102" i="18" s="1"/>
  <c r="N102" i="18" s="1"/>
  <c r="O102" i="18" s="1"/>
  <c r="P102" i="18" s="1"/>
  <c r="Q102" i="18" s="1"/>
  <c r="R102" i="18" s="1"/>
  <c r="S102" i="18" s="1"/>
  <c r="T102" i="18" s="1"/>
  <c r="U102" i="18" s="1"/>
  <c r="V102" i="18" s="1"/>
  <c r="W102" i="18" s="1"/>
  <c r="X102" i="18" s="1"/>
  <c r="Y102" i="18" s="1"/>
  <c r="Z102" i="18" s="1"/>
  <c r="AA102" i="18" s="1"/>
  <c r="AB102" i="18" s="1"/>
  <c r="AC102" i="18" s="1"/>
  <c r="AD102" i="18" s="1"/>
  <c r="AE102" i="18" s="1"/>
  <c r="AF102" i="18" s="1"/>
  <c r="AG102" i="18" s="1"/>
  <c r="AH102" i="18" s="1"/>
  <c r="AI102" i="18" s="1"/>
  <c r="E59" i="43"/>
  <c r="E65" i="43" s="1"/>
  <c r="R21" i="45"/>
  <c r="R21" i="39"/>
  <c r="R21" i="43"/>
  <c r="R32" i="45"/>
  <c r="E59" i="45"/>
  <c r="E65" i="45" s="1"/>
  <c r="E67" i="45" s="1"/>
  <c r="E12" i="45"/>
  <c r="E61" i="45" s="1"/>
  <c r="I59" i="45"/>
  <c r="I65" i="45" s="1"/>
  <c r="I67" i="45" s="1"/>
  <c r="J61" i="45"/>
  <c r="R10" i="45"/>
  <c r="Q59" i="45"/>
  <c r="Q65" i="45" s="1"/>
  <c r="M59" i="45"/>
  <c r="M65" i="45" s="1"/>
  <c r="F61" i="45"/>
  <c r="I12" i="45"/>
  <c r="I61" i="45" s="1"/>
  <c r="G8" i="43"/>
  <c r="G11" i="43"/>
  <c r="D12" i="43"/>
  <c r="B30" i="43"/>
  <c r="B33" i="43"/>
  <c r="B34" i="43" s="1"/>
  <c r="I59" i="43"/>
  <c r="I65" i="43" s="1"/>
  <c r="M59" i="43"/>
  <c r="M65" i="43" s="1"/>
  <c r="D41" i="43"/>
  <c r="D44" i="43"/>
  <c r="D45" i="43" s="1"/>
  <c r="G30" i="43"/>
  <c r="G33" i="43"/>
  <c r="G34" i="43" s="1"/>
  <c r="R10" i="43"/>
  <c r="Q59" i="43"/>
  <c r="Q65" i="43" s="1"/>
  <c r="L8" i="39"/>
  <c r="L11" i="39"/>
  <c r="P8" i="39"/>
  <c r="P11" i="39"/>
  <c r="E59" i="39"/>
  <c r="H8" i="39"/>
  <c r="H11" i="39"/>
  <c r="K8" i="39"/>
  <c r="K11" i="39"/>
  <c r="N11" i="39"/>
  <c r="C45" i="39"/>
  <c r="F12" i="39"/>
  <c r="K45" i="39"/>
  <c r="H52" i="39"/>
  <c r="H55" i="39"/>
  <c r="H56" i="39" s="1"/>
  <c r="Q59" i="39"/>
  <c r="R10" i="39"/>
  <c r="H18" i="43"/>
  <c r="G18" i="39"/>
  <c r="F21" i="41"/>
  <c r="D40" i="39"/>
  <c r="D39" i="41"/>
  <c r="G18" i="43"/>
  <c r="J18" i="43"/>
  <c r="J29" i="43"/>
  <c r="B51" i="43"/>
  <c r="B48" i="42"/>
  <c r="B18" i="43"/>
  <c r="B22" i="43" s="1"/>
  <c r="B23" i="43" s="1"/>
  <c r="F40" i="39"/>
  <c r="F44" i="39" s="1"/>
  <c r="F45" i="39" s="1"/>
  <c r="E39" i="41"/>
  <c r="N8" i="39"/>
  <c r="J18" i="39"/>
  <c r="H21" i="41"/>
  <c r="G40" i="39"/>
  <c r="F39" i="41"/>
  <c r="J7" i="39"/>
  <c r="J11" i="39" s="1"/>
  <c r="H12" i="41"/>
  <c r="K29" i="43"/>
  <c r="D51" i="43"/>
  <c r="D55" i="43" s="1"/>
  <c r="D56" i="43" s="1"/>
  <c r="D48" i="42"/>
  <c r="B51" i="39"/>
  <c r="B55" i="39" s="1"/>
  <c r="B48" i="41"/>
  <c r="F12" i="41"/>
  <c r="G7" i="39"/>
  <c r="G11" i="39" s="1"/>
  <c r="J40" i="39"/>
  <c r="J44" i="39" s="1"/>
  <c r="J45" i="39" s="1"/>
  <c r="H39" i="41"/>
  <c r="H7" i="43"/>
  <c r="H48" i="42"/>
  <c r="J51" i="43"/>
  <c r="B40" i="43"/>
  <c r="B44" i="43" s="1"/>
  <c r="F7" i="43"/>
  <c r="B18" i="39"/>
  <c r="B22" i="39" s="1"/>
  <c r="B21" i="41"/>
  <c r="C29" i="43"/>
  <c r="C33" i="43" s="1"/>
  <c r="C34" i="43" s="1"/>
  <c r="D21" i="41"/>
  <c r="D18" i="39"/>
  <c r="D18" i="43"/>
  <c r="H40" i="43"/>
  <c r="K51" i="43"/>
  <c r="K55" i="43" s="1"/>
  <c r="K56" i="43" s="1"/>
  <c r="I48" i="42"/>
  <c r="D29" i="39"/>
  <c r="D30" i="41"/>
  <c r="D7" i="39"/>
  <c r="D11" i="39" s="1"/>
  <c r="D12" i="41"/>
  <c r="K18" i="43"/>
  <c r="J40" i="43"/>
  <c r="G51" i="43"/>
  <c r="F48" i="42"/>
  <c r="E48" i="42"/>
  <c r="F51" i="43"/>
  <c r="F55" i="43" s="1"/>
  <c r="J7" i="43"/>
  <c r="J29" i="39"/>
  <c r="H30" i="41"/>
  <c r="F18" i="39"/>
  <c r="F22" i="39" s="1"/>
  <c r="E21" i="41"/>
  <c r="G29" i="39"/>
  <c r="F30" i="41"/>
  <c r="D51" i="39"/>
  <c r="D48" i="41"/>
  <c r="C7" i="43"/>
  <c r="H29" i="43"/>
  <c r="C51" i="43"/>
  <c r="C48" i="42"/>
  <c r="F40" i="43"/>
  <c r="F44" i="43" s="1"/>
  <c r="B7" i="39"/>
  <c r="B11" i="39" s="1"/>
  <c r="B12" i="41"/>
  <c r="B29" i="39"/>
  <c r="B33" i="39" s="1"/>
  <c r="B30" i="41"/>
  <c r="C18" i="43"/>
  <c r="G51" i="39"/>
  <c r="F48" i="41"/>
  <c r="F19" i="43"/>
  <c r="C40" i="43"/>
  <c r="H51" i="43"/>
  <c r="G48" i="42"/>
  <c r="F29" i="43"/>
  <c r="F33" i="43" s="1"/>
  <c r="F34" i="43" s="1"/>
  <c r="C7" i="39"/>
  <c r="C11" i="39" s="1"/>
  <c r="C12" i="41"/>
  <c r="F51" i="39"/>
  <c r="F55" i="39" s="1"/>
  <c r="E48" i="41"/>
  <c r="B7" i="43"/>
  <c r="K40" i="43"/>
  <c r="B41" i="39"/>
  <c r="J51" i="39"/>
  <c r="J55" i="39" s="1"/>
  <c r="H48" i="41"/>
  <c r="K7" i="43"/>
  <c r="D29" i="43"/>
  <c r="G40" i="43"/>
  <c r="F29" i="39"/>
  <c r="F33" i="39" s="1"/>
  <c r="F34" i="39" s="1"/>
  <c r="E30" i="41"/>
  <c r="BO35" i="17"/>
  <c r="BO113" i="17" s="1"/>
  <c r="BO17" i="17"/>
  <c r="BO95" i="17" s="1"/>
  <c r="BO25" i="17"/>
  <c r="BO103" i="17" s="1"/>
  <c r="BO27" i="17"/>
  <c r="BO105" i="17" s="1"/>
  <c r="BO16" i="17"/>
  <c r="BO94" i="17" s="1"/>
  <c r="BO32" i="17"/>
  <c r="BO110" i="17" s="1"/>
  <c r="BO14" i="17"/>
  <c r="BO92" i="17" s="1"/>
  <c r="BO22" i="17"/>
  <c r="BO100" i="17" s="1"/>
  <c r="BO24" i="17"/>
  <c r="BO102" i="17" s="1"/>
  <c r="BO13" i="17"/>
  <c r="BO91" i="17" s="1"/>
  <c r="BP6" i="17"/>
  <c r="BP11" i="17" s="1"/>
  <c r="BO34" i="17"/>
  <c r="BO112" i="17" s="1"/>
  <c r="BO18" i="17"/>
  <c r="BO96" i="17" s="1"/>
  <c r="BO12" i="17"/>
  <c r="BO90" i="17" s="1"/>
  <c r="BO23" i="17"/>
  <c r="BO101" i="17" s="1"/>
  <c r="BO31" i="17"/>
  <c r="BO109" i="17" s="1"/>
  <c r="BO33" i="17"/>
  <c r="BO111" i="17" s="1"/>
  <c r="BO15" i="17"/>
  <c r="BO93" i="17" s="1"/>
  <c r="BO9" i="17"/>
  <c r="BO87" i="17" s="1"/>
  <c r="BO20" i="17"/>
  <c r="BO98" i="17" s="1"/>
  <c r="BO28" i="17"/>
  <c r="BO106" i="17" s="1"/>
  <c r="BO19" i="17"/>
  <c r="BO97" i="17" s="1"/>
  <c r="BO29" i="17"/>
  <c r="BO107" i="17" s="1"/>
  <c r="BO8" i="17"/>
  <c r="BO86" i="17" s="1"/>
  <c r="BO10" i="17"/>
  <c r="BO88" i="17" s="1"/>
  <c r="BO21" i="17"/>
  <c r="BO99" i="17" s="1"/>
  <c r="BO89" i="17"/>
  <c r="BO26" i="17"/>
  <c r="BO104" i="17" s="1"/>
  <c r="BO36" i="17"/>
  <c r="BO114" i="17" s="1"/>
  <c r="BO30" i="17"/>
  <c r="BO108" i="17" s="1"/>
  <c r="BO85" i="17"/>
  <c r="AT29" i="17"/>
  <c r="AT107" i="17" s="1"/>
  <c r="AT21" i="17"/>
  <c r="AT99" i="17" s="1"/>
  <c r="AT17" i="17"/>
  <c r="AT95" i="17" s="1"/>
  <c r="AT20" i="17"/>
  <c r="AT98" i="17" s="1"/>
  <c r="AT25" i="17"/>
  <c r="AT103" i="17" s="1"/>
  <c r="AT26" i="17"/>
  <c r="AT104" i="17" s="1"/>
  <c r="AT36" i="17"/>
  <c r="AT114" i="17" s="1"/>
  <c r="AT14" i="17"/>
  <c r="AT92" i="17" s="1"/>
  <c r="AT12" i="17"/>
  <c r="AT90" i="17" s="1"/>
  <c r="AT13" i="17"/>
  <c r="AT91" i="17" s="1"/>
  <c r="AT30" i="17"/>
  <c r="AT108" i="17" s="1"/>
  <c r="AT10" i="17"/>
  <c r="AT88" i="17" s="1"/>
  <c r="AT32" i="17"/>
  <c r="AT110" i="17" s="1"/>
  <c r="AT24" i="17"/>
  <c r="AT102" i="17" s="1"/>
  <c r="AT33" i="17"/>
  <c r="AT111" i="17" s="1"/>
  <c r="AT19" i="17"/>
  <c r="AT97" i="17" s="1"/>
  <c r="AT8" i="17"/>
  <c r="AT86" i="17" s="1"/>
  <c r="AT9" i="17"/>
  <c r="AT87" i="17" s="1"/>
  <c r="AT11" i="17"/>
  <c r="AT89" i="17" s="1"/>
  <c r="AT34" i="17"/>
  <c r="AT112" i="17" s="1"/>
  <c r="AU6" i="17"/>
  <c r="AT31" i="17"/>
  <c r="AT109" i="17" s="1"/>
  <c r="AT28" i="17"/>
  <c r="AT106" i="17" s="1"/>
  <c r="AT22" i="17"/>
  <c r="AT100" i="17" s="1"/>
  <c r="AT35" i="17"/>
  <c r="AT113" i="17" s="1"/>
  <c r="AT15" i="17"/>
  <c r="AT93" i="17" s="1"/>
  <c r="AT27" i="17"/>
  <c r="AT105" i="17" s="1"/>
  <c r="AT23" i="17"/>
  <c r="AT101" i="17" s="1"/>
  <c r="AT85" i="17"/>
  <c r="F148" i="12"/>
  <c r="G148" i="12" s="1"/>
  <c r="H148" i="12" s="1"/>
  <c r="I148" i="12" s="1"/>
  <c r="J148" i="12" s="1"/>
  <c r="K148" i="12" s="1"/>
  <c r="L148" i="12" s="1"/>
  <c r="M148" i="12" s="1"/>
  <c r="N148" i="12" s="1"/>
  <c r="O148" i="12" s="1"/>
  <c r="P148" i="12" s="1"/>
  <c r="Q148" i="12" s="1"/>
  <c r="R148" i="12" s="1"/>
  <c r="S148" i="12" s="1"/>
  <c r="T148" i="12" s="1"/>
  <c r="U148" i="12" s="1"/>
  <c r="V148" i="12" s="1"/>
  <c r="W148" i="12" s="1"/>
  <c r="X148" i="12" s="1"/>
  <c r="Y148" i="12" s="1"/>
  <c r="Z148" i="12" s="1"/>
  <c r="AA148" i="12" s="1"/>
  <c r="AB148" i="12" s="1"/>
  <c r="AC148" i="12" s="1"/>
  <c r="AD148" i="12" s="1"/>
  <c r="AE148" i="12" s="1"/>
  <c r="AF148" i="12" s="1"/>
  <c r="AG148" i="12" s="1"/>
  <c r="AH148" i="12" s="1"/>
  <c r="AI148" i="12" s="1"/>
  <c r="A187" i="12"/>
  <c r="A140" i="31"/>
  <c r="F102" i="31"/>
  <c r="G102" i="31" s="1"/>
  <c r="H102" i="31" s="1"/>
  <c r="I102" i="31" s="1"/>
  <c r="J102" i="31" s="1"/>
  <c r="K102" i="31" s="1"/>
  <c r="L102" i="31" s="1"/>
  <c r="M102" i="31" s="1"/>
  <c r="N102" i="31" s="1"/>
  <c r="O102" i="31" s="1"/>
  <c r="P102" i="31" s="1"/>
  <c r="Q102" i="31" s="1"/>
  <c r="R102" i="31" s="1"/>
  <c r="S102" i="31" s="1"/>
  <c r="T102" i="31" s="1"/>
  <c r="U102" i="31" s="1"/>
  <c r="V102" i="31" s="1"/>
  <c r="W102" i="31" s="1"/>
  <c r="X102" i="31" s="1"/>
  <c r="Y102" i="31" s="1"/>
  <c r="Z102" i="31" s="1"/>
  <c r="AA102" i="31" s="1"/>
  <c r="AB102" i="31" s="1"/>
  <c r="AC102" i="31" s="1"/>
  <c r="AD102" i="31" s="1"/>
  <c r="AE102" i="31" s="1"/>
  <c r="AF102" i="31" s="1"/>
  <c r="AG102" i="31" s="1"/>
  <c r="AH102" i="31" s="1"/>
  <c r="AI102" i="31" s="1"/>
  <c r="AJ102" i="31" s="1"/>
  <c r="E188" i="18"/>
  <c r="F188" i="18" s="1"/>
  <c r="G188" i="18" s="1"/>
  <c r="H188" i="18" s="1"/>
  <c r="I188" i="18" s="1"/>
  <c r="J188" i="18" s="1"/>
  <c r="K188" i="18" s="1"/>
  <c r="L188" i="18" s="1"/>
  <c r="M188" i="18" s="1"/>
  <c r="N188" i="18" s="1"/>
  <c r="O188" i="18" s="1"/>
  <c r="P188" i="18" s="1"/>
  <c r="Q188" i="18" s="1"/>
  <c r="R188" i="18" s="1"/>
  <c r="S188" i="18" s="1"/>
  <c r="T188" i="18" s="1"/>
  <c r="U188" i="18" s="1"/>
  <c r="V188" i="18" s="1"/>
  <c r="W188" i="18" s="1"/>
  <c r="X188" i="18" s="1"/>
  <c r="Y188" i="18" s="1"/>
  <c r="Z188" i="18" s="1"/>
  <c r="AA188" i="18" s="1"/>
  <c r="AB188" i="18" s="1"/>
  <c r="AC188" i="18" s="1"/>
  <c r="AD188" i="18" s="1"/>
  <c r="AE188" i="18" s="1"/>
  <c r="AF188" i="18" s="1"/>
  <c r="AG188" i="18" s="1"/>
  <c r="AH188" i="18" s="1"/>
  <c r="AI188" i="18" s="1"/>
  <c r="A226" i="18"/>
  <c r="A226" i="30"/>
  <c r="F188" i="30"/>
  <c r="G188" i="30" s="1"/>
  <c r="H188" i="30" s="1"/>
  <c r="I188" i="30" s="1"/>
  <c r="J188" i="30" s="1"/>
  <c r="K188" i="30" s="1"/>
  <c r="L188" i="30" s="1"/>
  <c r="M188" i="30" s="1"/>
  <c r="N188" i="30" s="1"/>
  <c r="O188" i="30" s="1"/>
  <c r="P188" i="30" s="1"/>
  <c r="Q188" i="30" s="1"/>
  <c r="R188" i="30" s="1"/>
  <c r="S188" i="30" s="1"/>
  <c r="T188" i="30" s="1"/>
  <c r="U188" i="30" s="1"/>
  <c r="V188" i="30" s="1"/>
  <c r="W188" i="30" s="1"/>
  <c r="X188" i="30" s="1"/>
  <c r="Y188" i="30" s="1"/>
  <c r="Z188" i="30" s="1"/>
  <c r="AA188" i="30" s="1"/>
  <c r="AB188" i="30" s="1"/>
  <c r="AC188" i="30" s="1"/>
  <c r="AD188" i="30" s="1"/>
  <c r="AE188" i="30" s="1"/>
  <c r="AF188" i="30" s="1"/>
  <c r="AG188" i="30" s="1"/>
  <c r="AH188" i="30" s="1"/>
  <c r="AI188" i="30" s="1"/>
  <c r="AJ188" i="30" s="1"/>
  <c r="C250" i="11"/>
  <c r="C244" i="11"/>
  <c r="C243" i="11"/>
  <c r="C242" i="11"/>
  <c r="C241" i="11"/>
  <c r="C240" i="11"/>
  <c r="C239" i="11"/>
  <c r="C206" i="11"/>
  <c r="C200" i="11"/>
  <c r="C199" i="11"/>
  <c r="C198" i="11"/>
  <c r="C197" i="11"/>
  <c r="C196" i="11"/>
  <c r="C195" i="11"/>
  <c r="C162" i="11"/>
  <c r="C156" i="11"/>
  <c r="C155" i="11"/>
  <c r="C154" i="11"/>
  <c r="C153" i="11"/>
  <c r="C152" i="11"/>
  <c r="C151" i="11"/>
  <c r="C118" i="11"/>
  <c r="C117" i="11"/>
  <c r="C112" i="11"/>
  <c r="C111" i="11"/>
  <c r="C110" i="11"/>
  <c r="C109" i="11"/>
  <c r="C108" i="11"/>
  <c r="C107" i="11"/>
  <c r="C74" i="11"/>
  <c r="C73" i="11"/>
  <c r="C72" i="11"/>
  <c r="C71" i="11"/>
  <c r="C64" i="11"/>
  <c r="C63" i="11"/>
  <c r="C30" i="11"/>
  <c r="C29" i="11"/>
  <c r="C28" i="11"/>
  <c r="C27" i="11"/>
  <c r="C26" i="11"/>
  <c r="C19" i="11"/>
  <c r="M8" i="17" s="1"/>
  <c r="BI6" i="17"/>
  <c r="BH6" i="17"/>
  <c r="AM6" i="17"/>
  <c r="K6" i="17"/>
  <c r="AL6" i="17"/>
  <c r="G6" i="17"/>
  <c r="BN114" i="17"/>
  <c r="AS114" i="17"/>
  <c r="AR114" i="17"/>
  <c r="BN113" i="17"/>
  <c r="AS113" i="17"/>
  <c r="AR113" i="17"/>
  <c r="AG113" i="17"/>
  <c r="AF113" i="17"/>
  <c r="AE113" i="17"/>
  <c r="AD113" i="17"/>
  <c r="AC113" i="17"/>
  <c r="AB113" i="17"/>
  <c r="AA113" i="17"/>
  <c r="Z113" i="17"/>
  <c r="Y113" i="17"/>
  <c r="X113" i="17"/>
  <c r="W113" i="17"/>
  <c r="V113" i="17"/>
  <c r="BN112" i="17"/>
  <c r="AS112" i="17"/>
  <c r="AR112" i="17"/>
  <c r="AG112" i="17"/>
  <c r="AF112" i="17"/>
  <c r="AE112" i="17"/>
  <c r="AD112" i="17"/>
  <c r="AC112" i="17"/>
  <c r="AB112" i="17"/>
  <c r="AA112" i="17"/>
  <c r="Z112" i="17"/>
  <c r="Y112" i="17"/>
  <c r="X112" i="17"/>
  <c r="W112" i="17"/>
  <c r="V112" i="17"/>
  <c r="BN111" i="17"/>
  <c r="AS111" i="17"/>
  <c r="AR111" i="17"/>
  <c r="AG111" i="17"/>
  <c r="AF111" i="17"/>
  <c r="AE111" i="17"/>
  <c r="AD111" i="17"/>
  <c r="AC111" i="17"/>
  <c r="AB111" i="17"/>
  <c r="AA111" i="17"/>
  <c r="Z111" i="17"/>
  <c r="Y111" i="17"/>
  <c r="X111" i="17"/>
  <c r="W111" i="17"/>
  <c r="V111" i="17"/>
  <c r="BN110" i="17"/>
  <c r="AS110" i="17"/>
  <c r="AR110" i="17"/>
  <c r="BN108" i="17"/>
  <c r="AS108" i="17"/>
  <c r="AR108" i="17"/>
  <c r="AG108" i="17"/>
  <c r="AF108" i="17"/>
  <c r="AE108" i="17"/>
  <c r="AD108" i="17"/>
  <c r="AC108" i="17"/>
  <c r="AB108" i="17"/>
  <c r="AA108" i="17"/>
  <c r="Z108" i="17"/>
  <c r="Y108" i="17"/>
  <c r="X108" i="17"/>
  <c r="W108" i="17"/>
  <c r="V108" i="17"/>
  <c r="BN107" i="17"/>
  <c r="AS107" i="17"/>
  <c r="AR107" i="17"/>
  <c r="AG107" i="17"/>
  <c r="AF107" i="17"/>
  <c r="AE107" i="17"/>
  <c r="AD107" i="17"/>
  <c r="AC107" i="17"/>
  <c r="AB107" i="17"/>
  <c r="AA107" i="17"/>
  <c r="Z107" i="17"/>
  <c r="Y107" i="17"/>
  <c r="X107" i="17"/>
  <c r="W107" i="17"/>
  <c r="V107" i="17"/>
  <c r="BN106" i="17"/>
  <c r="AS106" i="17"/>
  <c r="AR106" i="17"/>
  <c r="BN105" i="17"/>
  <c r="AS105" i="17"/>
  <c r="AR105" i="17"/>
  <c r="AG105" i="17"/>
  <c r="AF105" i="17"/>
  <c r="AE105" i="17"/>
  <c r="AD105" i="17"/>
  <c r="AC105" i="17"/>
  <c r="AB105" i="17"/>
  <c r="AA105" i="17"/>
  <c r="Z105" i="17"/>
  <c r="Y105" i="17"/>
  <c r="X105" i="17"/>
  <c r="W105" i="17"/>
  <c r="V105" i="17"/>
  <c r="BN104" i="17"/>
  <c r="AS104" i="17"/>
  <c r="AR104" i="17"/>
  <c r="AG104" i="17"/>
  <c r="AF104" i="17"/>
  <c r="AE104" i="17"/>
  <c r="AD104" i="17"/>
  <c r="AC104" i="17"/>
  <c r="AB104" i="17"/>
  <c r="AA104" i="17"/>
  <c r="Z104" i="17"/>
  <c r="Y104" i="17"/>
  <c r="X104" i="17"/>
  <c r="W104" i="17"/>
  <c r="V104" i="17"/>
  <c r="BN102" i="17"/>
  <c r="AS102" i="17"/>
  <c r="AR102" i="17"/>
  <c r="BN101" i="17"/>
  <c r="AS101" i="17"/>
  <c r="AR101" i="17"/>
  <c r="AG101" i="17"/>
  <c r="AF101" i="17"/>
  <c r="AE101" i="17"/>
  <c r="AD101" i="17"/>
  <c r="AC101" i="17"/>
  <c r="AB101" i="17"/>
  <c r="AA101" i="17"/>
  <c r="Z101" i="17"/>
  <c r="Y101" i="17"/>
  <c r="X101" i="17"/>
  <c r="W101" i="17"/>
  <c r="V101" i="17"/>
  <c r="BN100" i="17"/>
  <c r="AS100" i="17"/>
  <c r="AR100" i="17"/>
  <c r="AG100" i="17"/>
  <c r="AF100" i="17"/>
  <c r="AE100" i="17"/>
  <c r="AD100" i="17"/>
  <c r="AC100" i="17"/>
  <c r="AB100" i="17"/>
  <c r="AA100" i="17"/>
  <c r="Z100" i="17"/>
  <c r="Y100" i="17"/>
  <c r="X100" i="17"/>
  <c r="W100" i="17"/>
  <c r="V100" i="17"/>
  <c r="BN99" i="17"/>
  <c r="AS99" i="17"/>
  <c r="AR99" i="17"/>
  <c r="AG99" i="17"/>
  <c r="AF99" i="17"/>
  <c r="AE99" i="17"/>
  <c r="AD99" i="17"/>
  <c r="AC99" i="17"/>
  <c r="AB99" i="17"/>
  <c r="AA99" i="17"/>
  <c r="Z99" i="17"/>
  <c r="Y99" i="17"/>
  <c r="X99" i="17"/>
  <c r="W99" i="17"/>
  <c r="V99" i="17"/>
  <c r="BN98" i="17"/>
  <c r="AS98" i="17"/>
  <c r="AR98" i="17"/>
  <c r="BN97" i="17"/>
  <c r="AS97" i="17"/>
  <c r="AR97" i="17"/>
  <c r="AG97" i="17"/>
  <c r="AF97" i="17"/>
  <c r="AE97" i="17"/>
  <c r="AD97" i="17"/>
  <c r="AC97" i="17"/>
  <c r="AB97" i="17"/>
  <c r="AA97" i="17"/>
  <c r="Z97" i="17"/>
  <c r="Y97" i="17"/>
  <c r="X97" i="17"/>
  <c r="W97" i="17"/>
  <c r="V97" i="17"/>
  <c r="BN95" i="17"/>
  <c r="AS95" i="17"/>
  <c r="AR95" i="17"/>
  <c r="AG95" i="17"/>
  <c r="AF95" i="17"/>
  <c r="AE95" i="17"/>
  <c r="AD95" i="17"/>
  <c r="AC95" i="17"/>
  <c r="AB95" i="17"/>
  <c r="AA95" i="17"/>
  <c r="Z95" i="17"/>
  <c r="Y95" i="17"/>
  <c r="X95" i="17"/>
  <c r="W95" i="17"/>
  <c r="V95" i="17"/>
  <c r="BN94" i="17"/>
  <c r="BN93" i="17"/>
  <c r="AS93" i="17"/>
  <c r="AR93" i="17"/>
  <c r="AG93" i="17"/>
  <c r="AF93" i="17"/>
  <c r="AE93" i="17"/>
  <c r="AD93" i="17"/>
  <c r="AC93" i="17"/>
  <c r="AB93" i="17"/>
  <c r="AA93" i="17"/>
  <c r="Z93" i="17"/>
  <c r="Y93" i="17"/>
  <c r="X93" i="17"/>
  <c r="W93" i="17"/>
  <c r="V93" i="17"/>
  <c r="BN92" i="17"/>
  <c r="AS92" i="17"/>
  <c r="AR92" i="17"/>
  <c r="AG92" i="17"/>
  <c r="AF92" i="17"/>
  <c r="AE92" i="17"/>
  <c r="AD92" i="17"/>
  <c r="AC92" i="17"/>
  <c r="AB92" i="17"/>
  <c r="AA92" i="17"/>
  <c r="Z92" i="17"/>
  <c r="Y92" i="17"/>
  <c r="X92" i="17"/>
  <c r="W92" i="17"/>
  <c r="V92" i="17"/>
  <c r="BN90" i="17"/>
  <c r="AS90" i="17"/>
  <c r="AR90" i="17"/>
  <c r="BN89" i="17"/>
  <c r="AS89" i="17"/>
  <c r="AR89" i="17"/>
  <c r="AG89" i="17"/>
  <c r="AF89" i="17"/>
  <c r="AE89" i="17"/>
  <c r="AD89" i="17"/>
  <c r="AC89" i="17"/>
  <c r="AB89" i="17"/>
  <c r="AA89" i="17"/>
  <c r="Z89" i="17"/>
  <c r="Y89" i="17"/>
  <c r="X89" i="17"/>
  <c r="W89" i="17"/>
  <c r="V89" i="17"/>
  <c r="BN88" i="17"/>
  <c r="AS88" i="17"/>
  <c r="AR88" i="17"/>
  <c r="AG88" i="17"/>
  <c r="AF88" i="17"/>
  <c r="AE88" i="17"/>
  <c r="AD88" i="17"/>
  <c r="AC88" i="17"/>
  <c r="AB88" i="17"/>
  <c r="AA88" i="17"/>
  <c r="Z88" i="17"/>
  <c r="Y88" i="17"/>
  <c r="X88" i="17"/>
  <c r="W88" i="17"/>
  <c r="V88" i="17"/>
  <c r="BN87" i="17"/>
  <c r="AS87" i="17"/>
  <c r="AR87" i="17"/>
  <c r="AG87" i="17"/>
  <c r="AF87" i="17"/>
  <c r="AE87" i="17"/>
  <c r="AD87" i="17"/>
  <c r="AC87" i="17"/>
  <c r="AB87" i="17"/>
  <c r="AA87" i="17"/>
  <c r="Z87" i="17"/>
  <c r="Y87" i="17"/>
  <c r="X87" i="17"/>
  <c r="W87" i="17"/>
  <c r="V87" i="17"/>
  <c r="N59" i="46" l="1"/>
  <c r="K61" i="46"/>
  <c r="N61" i="46" s="1"/>
  <c r="Q216" i="12"/>
  <c r="Q218" i="12" s="1"/>
  <c r="AM170" i="12"/>
  <c r="J44" i="46"/>
  <c r="F44" i="46"/>
  <c r="J46" i="46"/>
  <c r="F46" i="46"/>
  <c r="K31" i="46"/>
  <c r="R59" i="39"/>
  <c r="R65" i="39" s="1"/>
  <c r="I61" i="46"/>
  <c r="J61" i="46" s="1"/>
  <c r="J59" i="46"/>
  <c r="N55" i="46"/>
  <c r="I18" i="43"/>
  <c r="F40" i="46"/>
  <c r="J40" i="46"/>
  <c r="K83" i="46"/>
  <c r="K85" i="46" s="1"/>
  <c r="L83" i="46"/>
  <c r="L85" i="46" s="1"/>
  <c r="L86" i="46" s="1"/>
  <c r="R59" i="43"/>
  <c r="R65" i="43" s="1"/>
  <c r="F60" i="39"/>
  <c r="R59" i="45"/>
  <c r="R65" i="45" s="1"/>
  <c r="E7" i="43"/>
  <c r="B11" i="43"/>
  <c r="H52" i="43"/>
  <c r="H55" i="43"/>
  <c r="H56" i="43" s="1"/>
  <c r="F45" i="43"/>
  <c r="B45" i="43"/>
  <c r="K41" i="43"/>
  <c r="K44" i="43"/>
  <c r="K45" i="43" s="1"/>
  <c r="H30" i="43"/>
  <c r="H33" i="43"/>
  <c r="J11" i="43"/>
  <c r="I7" i="43"/>
  <c r="F11" i="43"/>
  <c r="K30" i="43"/>
  <c r="K33" i="43"/>
  <c r="K34" i="43" s="1"/>
  <c r="G19" i="43"/>
  <c r="G22" i="43"/>
  <c r="G41" i="43"/>
  <c r="G44" i="43"/>
  <c r="G45" i="43" s="1"/>
  <c r="F56" i="43"/>
  <c r="H41" i="43"/>
  <c r="H44" i="43"/>
  <c r="H45" i="43" s="1"/>
  <c r="H8" i="43"/>
  <c r="H11" i="43"/>
  <c r="D30" i="43"/>
  <c r="D33" i="43"/>
  <c r="G52" i="43"/>
  <c r="G55" i="43"/>
  <c r="G56" i="43" s="1"/>
  <c r="K19" i="43"/>
  <c r="K22" i="43"/>
  <c r="D19" i="43"/>
  <c r="D22" i="43"/>
  <c r="B52" i="43"/>
  <c r="B55" i="43"/>
  <c r="J33" i="43"/>
  <c r="J34" i="43" s="1"/>
  <c r="H19" i="43"/>
  <c r="H22" i="43"/>
  <c r="H23" i="43" s="1"/>
  <c r="G12" i="43"/>
  <c r="C19" i="43"/>
  <c r="C22" i="43"/>
  <c r="K8" i="43"/>
  <c r="K11" i="43"/>
  <c r="C41" i="43"/>
  <c r="C44" i="43"/>
  <c r="C45" i="43" s="1"/>
  <c r="C52" i="43"/>
  <c r="C55" i="43"/>
  <c r="C56" i="43" s="1"/>
  <c r="C8" i="43"/>
  <c r="C11" i="43"/>
  <c r="M40" i="43"/>
  <c r="J44" i="43"/>
  <c r="J52" i="43"/>
  <c r="J55" i="43"/>
  <c r="M18" i="43"/>
  <c r="J22" i="43"/>
  <c r="J23" i="43" s="1"/>
  <c r="J19" i="43"/>
  <c r="C8" i="39"/>
  <c r="D19" i="39"/>
  <c r="D22" i="39"/>
  <c r="D23" i="39" s="1"/>
  <c r="B23" i="39"/>
  <c r="N12" i="39"/>
  <c r="B60" i="39"/>
  <c r="B12" i="39"/>
  <c r="G30" i="39"/>
  <c r="G33" i="39"/>
  <c r="J33" i="39"/>
  <c r="G12" i="39"/>
  <c r="B56" i="39"/>
  <c r="G41" i="39"/>
  <c r="G44" i="39"/>
  <c r="D41" i="39"/>
  <c r="E41" i="39" s="1"/>
  <c r="D44" i="39"/>
  <c r="M45" i="39"/>
  <c r="H60" i="39"/>
  <c r="H12" i="39"/>
  <c r="H61" i="39" s="1"/>
  <c r="P12" i="39"/>
  <c r="F56" i="39"/>
  <c r="G52" i="39"/>
  <c r="G55" i="39"/>
  <c r="G56" i="39" s="1"/>
  <c r="M44" i="39"/>
  <c r="I11" i="39"/>
  <c r="K12" i="39"/>
  <c r="K61" i="39" s="1"/>
  <c r="K60" i="39"/>
  <c r="L12" i="39"/>
  <c r="J56" i="39"/>
  <c r="B34" i="39"/>
  <c r="D52" i="39"/>
  <c r="D55" i="39"/>
  <c r="D56" i="39" s="1"/>
  <c r="F23" i="39"/>
  <c r="F61" i="39" s="1"/>
  <c r="D8" i="39"/>
  <c r="D30" i="39"/>
  <c r="D33" i="39"/>
  <c r="D34" i="39" s="1"/>
  <c r="M11" i="39"/>
  <c r="J12" i="39"/>
  <c r="J22" i="39"/>
  <c r="M18" i="39"/>
  <c r="J19" i="39"/>
  <c r="G19" i="39"/>
  <c r="G22" i="39"/>
  <c r="G23" i="39" s="1"/>
  <c r="E40" i="39"/>
  <c r="E29" i="39"/>
  <c r="B30" i="39"/>
  <c r="J30" i="39"/>
  <c r="J41" i="43"/>
  <c r="E18" i="39"/>
  <c r="B19" i="39"/>
  <c r="E40" i="43"/>
  <c r="B41" i="43"/>
  <c r="M40" i="39"/>
  <c r="J41" i="39"/>
  <c r="I29" i="39"/>
  <c r="F30" i="39"/>
  <c r="J52" i="39"/>
  <c r="I51" i="39"/>
  <c r="F52" i="39"/>
  <c r="I40" i="43"/>
  <c r="F41" i="43"/>
  <c r="J8" i="43"/>
  <c r="K52" i="43"/>
  <c r="E29" i="43"/>
  <c r="C30" i="43"/>
  <c r="G8" i="39"/>
  <c r="I7" i="39"/>
  <c r="M7" i="39"/>
  <c r="J8" i="39"/>
  <c r="E18" i="43"/>
  <c r="B19" i="43"/>
  <c r="J30" i="43"/>
  <c r="E7" i="39"/>
  <c r="B8" i="39"/>
  <c r="I18" i="39"/>
  <c r="F19" i="39"/>
  <c r="F8" i="43"/>
  <c r="B8" i="43"/>
  <c r="I29" i="43"/>
  <c r="F30" i="43"/>
  <c r="R17" i="45"/>
  <c r="I51" i="43"/>
  <c r="F52" i="43"/>
  <c r="E51" i="39"/>
  <c r="B52" i="39"/>
  <c r="E51" i="43"/>
  <c r="D52" i="43"/>
  <c r="I40" i="39"/>
  <c r="F41" i="39"/>
  <c r="BP33" i="17"/>
  <c r="BP111" i="17" s="1"/>
  <c r="BP15" i="17"/>
  <c r="BP93" i="17" s="1"/>
  <c r="BP19" i="17"/>
  <c r="BP97" i="17" s="1"/>
  <c r="BP26" i="17"/>
  <c r="BP104" i="17" s="1"/>
  <c r="BP23" i="17"/>
  <c r="BP101" i="17" s="1"/>
  <c r="BP30" i="17"/>
  <c r="BP108" i="17" s="1"/>
  <c r="BP34" i="17"/>
  <c r="BP112" i="17" s="1"/>
  <c r="BP16" i="17"/>
  <c r="BP94" i="17" s="1"/>
  <c r="BP17" i="17"/>
  <c r="BP95" i="17" s="1"/>
  <c r="BP14" i="17"/>
  <c r="BP92" i="17" s="1"/>
  <c r="BP89" i="17"/>
  <c r="BP36" i="17"/>
  <c r="BP114" i="17" s="1"/>
  <c r="BP18" i="17"/>
  <c r="BP96" i="17" s="1"/>
  <c r="BP22" i="17"/>
  <c r="BP100" i="17" s="1"/>
  <c r="BP35" i="17"/>
  <c r="BP113" i="17" s="1"/>
  <c r="BP27" i="17"/>
  <c r="BP105" i="17" s="1"/>
  <c r="BP31" i="17"/>
  <c r="BP109" i="17" s="1"/>
  <c r="BP13" i="17"/>
  <c r="BP91" i="17" s="1"/>
  <c r="BP8" i="17"/>
  <c r="BP86" i="17" s="1"/>
  <c r="BP29" i="17"/>
  <c r="BP107" i="17" s="1"/>
  <c r="BQ6" i="17"/>
  <c r="BQ11" i="17" s="1"/>
  <c r="BP24" i="17"/>
  <c r="BP102" i="17" s="1"/>
  <c r="BP28" i="17"/>
  <c r="BP106" i="17" s="1"/>
  <c r="BP12" i="17"/>
  <c r="BP90" i="17" s="1"/>
  <c r="BP20" i="17"/>
  <c r="BP98" i="17" s="1"/>
  <c r="BP10" i="17"/>
  <c r="BP88" i="17" s="1"/>
  <c r="BP21" i="17"/>
  <c r="BP99" i="17" s="1"/>
  <c r="BP25" i="17"/>
  <c r="BP103" i="17" s="1"/>
  <c r="BP9" i="17"/>
  <c r="BP87" i="17" s="1"/>
  <c r="BP32" i="17"/>
  <c r="BP110" i="17" s="1"/>
  <c r="BP85" i="17"/>
  <c r="AU32" i="17"/>
  <c r="AU110" i="17" s="1"/>
  <c r="AU26" i="17"/>
  <c r="AU104" i="17" s="1"/>
  <c r="AU12" i="17"/>
  <c r="AU90" i="17" s="1"/>
  <c r="AU13" i="17"/>
  <c r="AU91" i="17" s="1"/>
  <c r="AV6" i="17"/>
  <c r="AU31" i="17"/>
  <c r="AU109" i="17" s="1"/>
  <c r="AU25" i="17"/>
  <c r="AU103" i="17" s="1"/>
  <c r="AU10" i="17"/>
  <c r="AU88" i="17" s="1"/>
  <c r="AU22" i="17"/>
  <c r="AU100" i="17" s="1"/>
  <c r="AU34" i="17"/>
  <c r="AU112" i="17" s="1"/>
  <c r="AU28" i="17"/>
  <c r="AU106" i="17" s="1"/>
  <c r="AU14" i="17"/>
  <c r="AU92" i="17" s="1"/>
  <c r="AU9" i="17"/>
  <c r="AU87" i="17" s="1"/>
  <c r="AU33" i="17"/>
  <c r="AU111" i="17" s="1"/>
  <c r="AU11" i="17"/>
  <c r="AU89" i="17" s="1"/>
  <c r="AU15" i="17"/>
  <c r="AU93" i="17" s="1"/>
  <c r="AU36" i="17"/>
  <c r="AU114" i="17" s="1"/>
  <c r="AU30" i="17"/>
  <c r="AU108" i="17" s="1"/>
  <c r="AU8" i="17"/>
  <c r="AU86" i="17" s="1"/>
  <c r="AU23" i="17"/>
  <c r="AU101" i="17" s="1"/>
  <c r="AU35" i="17"/>
  <c r="AU113" i="17" s="1"/>
  <c r="AU29" i="17"/>
  <c r="AU107" i="17" s="1"/>
  <c r="AU17" i="17"/>
  <c r="AU95" i="17" s="1"/>
  <c r="AU20" i="17"/>
  <c r="AU98" i="17" s="1"/>
  <c r="AU19" i="17"/>
  <c r="AU97" i="17" s="1"/>
  <c r="AU24" i="17"/>
  <c r="AU102" i="17" s="1"/>
  <c r="AU27" i="17"/>
  <c r="AU105" i="17" s="1"/>
  <c r="AU21" i="17"/>
  <c r="AU99" i="17" s="1"/>
  <c r="AU85" i="17"/>
  <c r="A183" i="31"/>
  <c r="F145" i="31"/>
  <c r="G145" i="31" s="1"/>
  <c r="H145" i="31" s="1"/>
  <c r="I145" i="31" s="1"/>
  <c r="J145" i="31" s="1"/>
  <c r="K145" i="31" s="1"/>
  <c r="L145" i="31" s="1"/>
  <c r="M145" i="31" s="1"/>
  <c r="N145" i="31" s="1"/>
  <c r="O145" i="31" s="1"/>
  <c r="P145" i="31" s="1"/>
  <c r="Q145" i="31" s="1"/>
  <c r="R145" i="31" s="1"/>
  <c r="S145" i="31" s="1"/>
  <c r="T145" i="31" s="1"/>
  <c r="U145" i="31" s="1"/>
  <c r="V145" i="31" s="1"/>
  <c r="W145" i="31" s="1"/>
  <c r="X145" i="31" s="1"/>
  <c r="Y145" i="31" s="1"/>
  <c r="Z145" i="31" s="1"/>
  <c r="AA145" i="31" s="1"/>
  <c r="AB145" i="31" s="1"/>
  <c r="AC145" i="31" s="1"/>
  <c r="AD145" i="31" s="1"/>
  <c r="AE145" i="31" s="1"/>
  <c r="AF145" i="31" s="1"/>
  <c r="AG145" i="31" s="1"/>
  <c r="AH145" i="31" s="1"/>
  <c r="AI145" i="31" s="1"/>
  <c r="AJ145" i="31" s="1"/>
  <c r="A231" i="12"/>
  <c r="F192" i="12"/>
  <c r="G192" i="12" s="1"/>
  <c r="H192" i="12" s="1"/>
  <c r="I192" i="12" s="1"/>
  <c r="J192" i="12" s="1"/>
  <c r="K192" i="12" s="1"/>
  <c r="L192" i="12" s="1"/>
  <c r="M192" i="12" s="1"/>
  <c r="N192" i="12" s="1"/>
  <c r="O192" i="12" s="1"/>
  <c r="P192" i="12" s="1"/>
  <c r="Q192" i="12" s="1"/>
  <c r="R192" i="12" s="1"/>
  <c r="S192" i="12" s="1"/>
  <c r="T192" i="12" s="1"/>
  <c r="U192" i="12" s="1"/>
  <c r="V192" i="12" s="1"/>
  <c r="W192" i="12" s="1"/>
  <c r="X192" i="12" s="1"/>
  <c r="Y192" i="12" s="1"/>
  <c r="Z192" i="12" s="1"/>
  <c r="AA192" i="12" s="1"/>
  <c r="AB192" i="12" s="1"/>
  <c r="AC192" i="12" s="1"/>
  <c r="AD192" i="12" s="1"/>
  <c r="AE192" i="12" s="1"/>
  <c r="AF192" i="12" s="1"/>
  <c r="AG192" i="12" s="1"/>
  <c r="AH192" i="12" s="1"/>
  <c r="AI192" i="12" s="1"/>
  <c r="AJ192" i="12" s="1"/>
  <c r="A269" i="18"/>
  <c r="E231" i="18"/>
  <c r="F231" i="18" s="1"/>
  <c r="G231" i="18" s="1"/>
  <c r="H231" i="18" s="1"/>
  <c r="I231" i="18" s="1"/>
  <c r="J231" i="18" s="1"/>
  <c r="K231" i="18" s="1"/>
  <c r="L231" i="18" s="1"/>
  <c r="M231" i="18" s="1"/>
  <c r="N231" i="18" s="1"/>
  <c r="O231" i="18" s="1"/>
  <c r="P231" i="18" s="1"/>
  <c r="Q231" i="18" s="1"/>
  <c r="R231" i="18" s="1"/>
  <c r="S231" i="18" s="1"/>
  <c r="T231" i="18" s="1"/>
  <c r="U231" i="18" s="1"/>
  <c r="V231" i="18" s="1"/>
  <c r="W231" i="18" s="1"/>
  <c r="X231" i="18" s="1"/>
  <c r="Y231" i="18" s="1"/>
  <c r="Z231" i="18" s="1"/>
  <c r="AA231" i="18" s="1"/>
  <c r="AB231" i="18" s="1"/>
  <c r="AC231" i="18" s="1"/>
  <c r="AD231" i="18" s="1"/>
  <c r="AE231" i="18" s="1"/>
  <c r="AF231" i="18" s="1"/>
  <c r="AG231" i="18" s="1"/>
  <c r="AH231" i="18" s="1"/>
  <c r="AI231" i="18" s="1"/>
  <c r="A269" i="30"/>
  <c r="F231" i="30"/>
  <c r="G231" i="30" s="1"/>
  <c r="H231" i="30" s="1"/>
  <c r="I231" i="30" s="1"/>
  <c r="J231" i="30" s="1"/>
  <c r="K231" i="30" s="1"/>
  <c r="L231" i="30" s="1"/>
  <c r="M231" i="30" s="1"/>
  <c r="N231" i="30" s="1"/>
  <c r="O231" i="30" s="1"/>
  <c r="P231" i="30" s="1"/>
  <c r="Q231" i="30" s="1"/>
  <c r="R231" i="30" s="1"/>
  <c r="S231" i="30" s="1"/>
  <c r="T231" i="30" s="1"/>
  <c r="U231" i="30" s="1"/>
  <c r="V231" i="30" s="1"/>
  <c r="W231" i="30" s="1"/>
  <c r="X231" i="30" s="1"/>
  <c r="Y231" i="30" s="1"/>
  <c r="Z231" i="30" s="1"/>
  <c r="AA231" i="30" s="1"/>
  <c r="AB231" i="30" s="1"/>
  <c r="AC231" i="30" s="1"/>
  <c r="AD231" i="30" s="1"/>
  <c r="AE231" i="30" s="1"/>
  <c r="AF231" i="30" s="1"/>
  <c r="AG231" i="30" s="1"/>
  <c r="AH231" i="30" s="1"/>
  <c r="AI231" i="30" s="1"/>
  <c r="AJ231" i="30" s="1"/>
  <c r="BO39" i="17"/>
  <c r="K39" i="17"/>
  <c r="G39" i="17"/>
  <c r="BN39" i="17"/>
  <c r="S6" i="7"/>
  <c r="AA48" i="8" s="1"/>
  <c r="O6" i="7"/>
  <c r="AA34" i="8" s="1"/>
  <c r="K6" i="7"/>
  <c r="Q260" i="12" l="1"/>
  <c r="Q262" i="12" s="1"/>
  <c r="AM214" i="12"/>
  <c r="Q65" i="39"/>
  <c r="P91" i="46"/>
  <c r="H94" i="46"/>
  <c r="Q94" i="46"/>
  <c r="D94" i="46"/>
  <c r="I94" i="46"/>
  <c r="M94" i="46"/>
  <c r="Q91" i="46"/>
  <c r="L91" i="46"/>
  <c r="E94" i="46"/>
  <c r="I91" i="46"/>
  <c r="P94" i="46"/>
  <c r="L94" i="46"/>
  <c r="M91" i="46"/>
  <c r="H91" i="46"/>
  <c r="C90" i="46"/>
  <c r="G91" i="46"/>
  <c r="K91" i="46"/>
  <c r="O91" i="46"/>
  <c r="K94" i="46"/>
  <c r="O94" i="46"/>
  <c r="G94" i="46"/>
  <c r="K86" i="46"/>
  <c r="K93" i="46"/>
  <c r="H66" i="39"/>
  <c r="B66" i="39"/>
  <c r="AA20" i="8"/>
  <c r="M90" i="46"/>
  <c r="P90" i="46"/>
  <c r="E90" i="46"/>
  <c r="I90" i="46"/>
  <c r="D90" i="46"/>
  <c r="H90" i="46"/>
  <c r="L90" i="46"/>
  <c r="Q90" i="46"/>
  <c r="K90" i="46"/>
  <c r="O90" i="46"/>
  <c r="G90" i="46"/>
  <c r="D65" i="39"/>
  <c r="H65" i="39"/>
  <c r="H67" i="39" s="1"/>
  <c r="G65" i="39"/>
  <c r="L65" i="39"/>
  <c r="K65" i="39"/>
  <c r="N65" i="39"/>
  <c r="B65" i="39"/>
  <c r="O65" i="39"/>
  <c r="J65" i="39"/>
  <c r="P65" i="39"/>
  <c r="F65" i="39"/>
  <c r="C65" i="39"/>
  <c r="K66" i="39"/>
  <c r="I65" i="39"/>
  <c r="L93" i="46"/>
  <c r="E65" i="39"/>
  <c r="M65" i="39"/>
  <c r="J60" i="39"/>
  <c r="J66" i="39" s="1"/>
  <c r="F73" i="39"/>
  <c r="F66" i="39"/>
  <c r="I55" i="39"/>
  <c r="M41" i="43"/>
  <c r="I8" i="43"/>
  <c r="E8" i="43"/>
  <c r="I19" i="43"/>
  <c r="E23" i="39"/>
  <c r="I12" i="39"/>
  <c r="E22" i="39"/>
  <c r="M22" i="43"/>
  <c r="K23" i="43"/>
  <c r="M23" i="43" s="1"/>
  <c r="J60" i="43"/>
  <c r="J12" i="43"/>
  <c r="M19" i="43"/>
  <c r="J45" i="43"/>
  <c r="M45" i="43" s="1"/>
  <c r="M44" i="43"/>
  <c r="K60" i="43"/>
  <c r="K12" i="43"/>
  <c r="E22" i="43"/>
  <c r="C23" i="43"/>
  <c r="G60" i="43"/>
  <c r="H12" i="43"/>
  <c r="H60" i="43"/>
  <c r="I55" i="43"/>
  <c r="I22" i="43"/>
  <c r="G23" i="43"/>
  <c r="I23" i="43" s="1"/>
  <c r="F60" i="43"/>
  <c r="I11" i="43"/>
  <c r="F12" i="43"/>
  <c r="I33" i="43"/>
  <c r="H34" i="43"/>
  <c r="I34" i="43" s="1"/>
  <c r="E45" i="43"/>
  <c r="C60" i="43"/>
  <c r="C12" i="43"/>
  <c r="D23" i="43"/>
  <c r="D60" i="43"/>
  <c r="J56" i="43"/>
  <c r="E44" i="43"/>
  <c r="B56" i="43"/>
  <c r="E56" i="43" s="1"/>
  <c r="E55" i="43"/>
  <c r="I56" i="43"/>
  <c r="I44" i="43"/>
  <c r="B60" i="43"/>
  <c r="E11" i="43"/>
  <c r="B12" i="43"/>
  <c r="E33" i="43"/>
  <c r="D34" i="43"/>
  <c r="E34" i="43" s="1"/>
  <c r="I45" i="43"/>
  <c r="J73" i="39"/>
  <c r="D60" i="39"/>
  <c r="D66" i="39" s="1"/>
  <c r="D12" i="39"/>
  <c r="K73" i="39"/>
  <c r="H73" i="39"/>
  <c r="I44" i="39"/>
  <c r="G45" i="39"/>
  <c r="I45" i="39" s="1"/>
  <c r="G60" i="39"/>
  <c r="G66" i="39" s="1"/>
  <c r="J34" i="39"/>
  <c r="B61" i="39"/>
  <c r="B73" i="39"/>
  <c r="M22" i="39"/>
  <c r="J23" i="39"/>
  <c r="M23" i="39" s="1"/>
  <c r="I23" i="39"/>
  <c r="E33" i="39"/>
  <c r="D45" i="39"/>
  <c r="E45" i="39" s="1"/>
  <c r="E44" i="39"/>
  <c r="E56" i="39"/>
  <c r="I33" i="39"/>
  <c r="G34" i="39"/>
  <c r="I34" i="39" s="1"/>
  <c r="E11" i="39"/>
  <c r="M12" i="39"/>
  <c r="I22" i="39"/>
  <c r="E34" i="39"/>
  <c r="I56" i="39"/>
  <c r="E55" i="39"/>
  <c r="C60" i="39"/>
  <c r="C66" i="39" s="1"/>
  <c r="C12" i="39"/>
  <c r="C61" i="39" s="1"/>
  <c r="E52" i="39"/>
  <c r="I30" i="43"/>
  <c r="I19" i="39"/>
  <c r="M41" i="39"/>
  <c r="E19" i="39"/>
  <c r="E30" i="39"/>
  <c r="E19" i="43"/>
  <c r="M8" i="39"/>
  <c r="I52" i="43"/>
  <c r="E8" i="39"/>
  <c r="I8" i="39"/>
  <c r="I41" i="43"/>
  <c r="I52" i="39"/>
  <c r="I30" i="39"/>
  <c r="E41" i="43"/>
  <c r="I41" i="39"/>
  <c r="E52" i="43"/>
  <c r="E30" i="43"/>
  <c r="BP39" i="17"/>
  <c r="BQ32" i="17"/>
  <c r="BQ110" i="17" s="1"/>
  <c r="BQ26" i="17"/>
  <c r="BQ104" i="17" s="1"/>
  <c r="BQ20" i="17"/>
  <c r="BQ98" i="17" s="1"/>
  <c r="BQ14" i="17"/>
  <c r="BQ92" i="17" s="1"/>
  <c r="BQ9" i="17"/>
  <c r="BR6" i="17"/>
  <c r="BR11" i="17" s="1"/>
  <c r="BQ31" i="17"/>
  <c r="BQ109" i="17" s="1"/>
  <c r="BQ25" i="17"/>
  <c r="BQ103" i="17" s="1"/>
  <c r="BQ19" i="17"/>
  <c r="BQ97" i="17" s="1"/>
  <c r="BQ13" i="17"/>
  <c r="BQ91" i="17" s="1"/>
  <c r="BQ34" i="17"/>
  <c r="BQ112" i="17" s="1"/>
  <c r="BQ28" i="17"/>
  <c r="BQ106" i="17" s="1"/>
  <c r="BQ22" i="17"/>
  <c r="BQ100" i="17" s="1"/>
  <c r="BQ12" i="17"/>
  <c r="BQ90" i="17" s="1"/>
  <c r="BQ33" i="17"/>
  <c r="BQ111" i="17" s="1"/>
  <c r="BQ21" i="17"/>
  <c r="BQ99" i="17" s="1"/>
  <c r="BQ89" i="17"/>
  <c r="BQ36" i="17"/>
  <c r="BQ114" i="17" s="1"/>
  <c r="BQ30" i="17"/>
  <c r="BQ108" i="17" s="1"/>
  <c r="BQ24" i="17"/>
  <c r="BQ102" i="17" s="1"/>
  <c r="BQ18" i="17"/>
  <c r="BQ96" i="17" s="1"/>
  <c r="BQ10" i="17"/>
  <c r="BQ88" i="17" s="1"/>
  <c r="BQ35" i="17"/>
  <c r="BQ113" i="17" s="1"/>
  <c r="BQ29" i="17"/>
  <c r="BQ107" i="17" s="1"/>
  <c r="BQ23" i="17"/>
  <c r="BQ101" i="17" s="1"/>
  <c r="BQ17" i="17"/>
  <c r="BQ95" i="17" s="1"/>
  <c r="BQ8" i="17"/>
  <c r="BQ86" i="17" s="1"/>
  <c r="BQ16" i="17"/>
  <c r="BQ94" i="17" s="1"/>
  <c r="BQ27" i="17"/>
  <c r="BQ105" i="17" s="1"/>
  <c r="BQ15" i="17"/>
  <c r="BQ93" i="17" s="1"/>
  <c r="BQ85" i="17"/>
  <c r="AW6" i="17"/>
  <c r="AV23" i="17"/>
  <c r="AV101" i="17" s="1"/>
  <c r="AV19" i="17"/>
  <c r="AV97" i="17" s="1"/>
  <c r="AV12" i="17"/>
  <c r="AV90" i="17" s="1"/>
  <c r="AV31" i="17"/>
  <c r="AV109" i="17" s="1"/>
  <c r="AV36" i="17"/>
  <c r="AV114" i="17" s="1"/>
  <c r="AV20" i="17"/>
  <c r="AV98" i="17" s="1"/>
  <c r="AV24" i="17"/>
  <c r="AV102" i="17" s="1"/>
  <c r="AV34" i="17"/>
  <c r="AV112" i="17" s="1"/>
  <c r="AV11" i="17"/>
  <c r="AV89" i="17" s="1"/>
  <c r="AV10" i="17"/>
  <c r="AV88" i="17" s="1"/>
  <c r="AV15" i="17"/>
  <c r="AV93" i="17" s="1"/>
  <c r="AV17" i="17"/>
  <c r="AV95" i="17" s="1"/>
  <c r="AV33" i="17"/>
  <c r="AV111" i="17" s="1"/>
  <c r="AV9" i="17"/>
  <c r="AV29" i="17"/>
  <c r="AV107" i="17" s="1"/>
  <c r="AV25" i="17"/>
  <c r="AV103" i="17" s="1"/>
  <c r="AV14" i="17"/>
  <c r="AV92" i="17" s="1"/>
  <c r="AV30" i="17"/>
  <c r="AV108" i="17" s="1"/>
  <c r="AV22" i="17"/>
  <c r="AV100" i="17" s="1"/>
  <c r="AV28" i="17"/>
  <c r="AV106" i="17" s="1"/>
  <c r="AV21" i="17"/>
  <c r="AV99" i="17" s="1"/>
  <c r="AV27" i="17"/>
  <c r="AV105" i="17" s="1"/>
  <c r="AV35" i="17"/>
  <c r="AV113" i="17" s="1"/>
  <c r="AV13" i="17"/>
  <c r="AV91" i="17" s="1"/>
  <c r="AV32" i="17"/>
  <c r="AV110" i="17" s="1"/>
  <c r="AV26" i="17"/>
  <c r="AV104" i="17" s="1"/>
  <c r="AV8" i="17"/>
  <c r="AV86" i="17" s="1"/>
  <c r="AV85" i="17"/>
  <c r="F188" i="31"/>
  <c r="G188" i="31" s="1"/>
  <c r="H188" i="31" s="1"/>
  <c r="I188" i="31" s="1"/>
  <c r="J188" i="31" s="1"/>
  <c r="K188" i="31" s="1"/>
  <c r="L188" i="31" s="1"/>
  <c r="M188" i="31" s="1"/>
  <c r="N188" i="31" s="1"/>
  <c r="O188" i="31" s="1"/>
  <c r="P188" i="31" s="1"/>
  <c r="Q188" i="31" s="1"/>
  <c r="R188" i="31" s="1"/>
  <c r="S188" i="31" s="1"/>
  <c r="T188" i="31" s="1"/>
  <c r="U188" i="31" s="1"/>
  <c r="V188" i="31" s="1"/>
  <c r="W188" i="31" s="1"/>
  <c r="X188" i="31" s="1"/>
  <c r="Y188" i="31" s="1"/>
  <c r="Z188" i="31" s="1"/>
  <c r="AA188" i="31" s="1"/>
  <c r="AB188" i="31" s="1"/>
  <c r="AC188" i="31" s="1"/>
  <c r="AD188" i="31" s="1"/>
  <c r="AE188" i="31" s="1"/>
  <c r="AF188" i="31" s="1"/>
  <c r="AG188" i="31" s="1"/>
  <c r="AH188" i="31" s="1"/>
  <c r="AI188" i="31" s="1"/>
  <c r="AJ188" i="31" s="1"/>
  <c r="A226" i="31"/>
  <c r="A275" i="12"/>
  <c r="F236" i="12"/>
  <c r="G236" i="12" s="1"/>
  <c r="H236" i="12" s="1"/>
  <c r="I236" i="12" s="1"/>
  <c r="J236" i="12" s="1"/>
  <c r="K236" i="12" s="1"/>
  <c r="L236" i="12" s="1"/>
  <c r="M236" i="12" s="1"/>
  <c r="N236" i="12" s="1"/>
  <c r="O236" i="12" s="1"/>
  <c r="P236" i="12" s="1"/>
  <c r="Q236" i="12" s="1"/>
  <c r="R236" i="12" s="1"/>
  <c r="S236" i="12" s="1"/>
  <c r="T236" i="12" s="1"/>
  <c r="U236" i="12" s="1"/>
  <c r="V236" i="12" s="1"/>
  <c r="W236" i="12" s="1"/>
  <c r="X236" i="12" s="1"/>
  <c r="Y236" i="12" s="1"/>
  <c r="Z236" i="12" s="1"/>
  <c r="AA236" i="12" s="1"/>
  <c r="AB236" i="12" s="1"/>
  <c r="AC236" i="12" s="1"/>
  <c r="AD236" i="12" s="1"/>
  <c r="AE236" i="12" s="1"/>
  <c r="AF236" i="12" s="1"/>
  <c r="AG236" i="12" s="1"/>
  <c r="AH236" i="12" s="1"/>
  <c r="AI236" i="12" s="1"/>
  <c r="A312" i="18"/>
  <c r="E274" i="18"/>
  <c r="F274" i="18" s="1"/>
  <c r="G274" i="18" s="1"/>
  <c r="H274" i="18" s="1"/>
  <c r="I274" i="18" s="1"/>
  <c r="J274" i="18" s="1"/>
  <c r="K274" i="18" s="1"/>
  <c r="L274" i="18" s="1"/>
  <c r="M274" i="18" s="1"/>
  <c r="N274" i="18" s="1"/>
  <c r="O274" i="18" s="1"/>
  <c r="P274" i="18" s="1"/>
  <c r="Q274" i="18" s="1"/>
  <c r="R274" i="18" s="1"/>
  <c r="S274" i="18" s="1"/>
  <c r="T274" i="18" s="1"/>
  <c r="U274" i="18" s="1"/>
  <c r="V274" i="18" s="1"/>
  <c r="W274" i="18" s="1"/>
  <c r="X274" i="18" s="1"/>
  <c r="Y274" i="18" s="1"/>
  <c r="Z274" i="18" s="1"/>
  <c r="AA274" i="18" s="1"/>
  <c r="AB274" i="18" s="1"/>
  <c r="AC274" i="18" s="1"/>
  <c r="AD274" i="18" s="1"/>
  <c r="AE274" i="18" s="1"/>
  <c r="AF274" i="18" s="1"/>
  <c r="AG274" i="18" s="1"/>
  <c r="AH274" i="18" s="1"/>
  <c r="AI274" i="18" s="1"/>
  <c r="A312" i="30"/>
  <c r="A355" i="30" s="1"/>
  <c r="F274" i="30"/>
  <c r="G274" i="30" s="1"/>
  <c r="H274" i="30" s="1"/>
  <c r="I274" i="30" s="1"/>
  <c r="J274" i="30" s="1"/>
  <c r="K274" i="30" s="1"/>
  <c r="L274" i="30" s="1"/>
  <c r="M274" i="30" s="1"/>
  <c r="N274" i="30" s="1"/>
  <c r="O274" i="30" s="1"/>
  <c r="P274" i="30" s="1"/>
  <c r="Q274" i="30" s="1"/>
  <c r="R274" i="30" s="1"/>
  <c r="S274" i="30" s="1"/>
  <c r="T274" i="30" s="1"/>
  <c r="U274" i="30" s="1"/>
  <c r="V274" i="30" s="1"/>
  <c r="W274" i="30" s="1"/>
  <c r="X274" i="30" s="1"/>
  <c r="Y274" i="30" s="1"/>
  <c r="Z274" i="30" s="1"/>
  <c r="AA274" i="30" s="1"/>
  <c r="AB274" i="30" s="1"/>
  <c r="AC274" i="30" s="1"/>
  <c r="AD274" i="30" s="1"/>
  <c r="AE274" i="30" s="1"/>
  <c r="AF274" i="30" s="1"/>
  <c r="AG274" i="30" s="1"/>
  <c r="AH274" i="30" s="1"/>
  <c r="AI274" i="30" s="1"/>
  <c r="AJ274" i="30" s="1"/>
  <c r="P92" i="46" l="1"/>
  <c r="L92" i="46"/>
  <c r="I92" i="46"/>
  <c r="Q304" i="12"/>
  <c r="Q306" i="12" s="1"/>
  <c r="AM258" i="12"/>
  <c r="L95" i="46"/>
  <c r="L102" i="46" s="1"/>
  <c r="R94" i="46"/>
  <c r="J94" i="46"/>
  <c r="N94" i="46"/>
  <c r="M92" i="46"/>
  <c r="N91" i="46"/>
  <c r="R91" i="46"/>
  <c r="Q92" i="46"/>
  <c r="H92" i="46"/>
  <c r="J91" i="46"/>
  <c r="G92" i="46"/>
  <c r="J90" i="46"/>
  <c r="R90" i="46"/>
  <c r="O92" i="46"/>
  <c r="N90" i="46"/>
  <c r="K92" i="46"/>
  <c r="F90" i="46"/>
  <c r="K95" i="46"/>
  <c r="K67" i="39"/>
  <c r="J67" i="39"/>
  <c r="B67" i="39"/>
  <c r="F67" i="39"/>
  <c r="A398" i="30"/>
  <c r="F360" i="30"/>
  <c r="G360" i="30" s="1"/>
  <c r="H360" i="30" s="1"/>
  <c r="I360" i="30" s="1"/>
  <c r="J360" i="30" s="1"/>
  <c r="K360" i="30" s="1"/>
  <c r="L360" i="30" s="1"/>
  <c r="M360" i="30" s="1"/>
  <c r="N360" i="30" s="1"/>
  <c r="O360" i="30" s="1"/>
  <c r="P360" i="30" s="1"/>
  <c r="Q360" i="30" s="1"/>
  <c r="R360" i="30" s="1"/>
  <c r="S360" i="30" s="1"/>
  <c r="T360" i="30" s="1"/>
  <c r="U360" i="30" s="1"/>
  <c r="V360" i="30" s="1"/>
  <c r="W360" i="30" s="1"/>
  <c r="X360" i="30" s="1"/>
  <c r="Y360" i="30" s="1"/>
  <c r="Z360" i="30" s="1"/>
  <c r="AA360" i="30" s="1"/>
  <c r="AB360" i="30" s="1"/>
  <c r="AC360" i="30" s="1"/>
  <c r="AD360" i="30" s="1"/>
  <c r="AE360" i="30" s="1"/>
  <c r="AF360" i="30" s="1"/>
  <c r="AG360" i="30" s="1"/>
  <c r="AH360" i="30" s="1"/>
  <c r="AI360" i="30" s="1"/>
  <c r="C61" i="43"/>
  <c r="I60" i="39"/>
  <c r="J61" i="39"/>
  <c r="I61" i="39"/>
  <c r="B66" i="43"/>
  <c r="B67" i="43" s="1"/>
  <c r="B73" i="43"/>
  <c r="C66" i="43"/>
  <c r="C67" i="43" s="1"/>
  <c r="C73" i="43"/>
  <c r="I12" i="43"/>
  <c r="I61" i="43" s="1"/>
  <c r="F61" i="43"/>
  <c r="E23" i="43"/>
  <c r="K73" i="43"/>
  <c r="K66" i="43"/>
  <c r="K67" i="43" s="1"/>
  <c r="G61" i="43"/>
  <c r="D73" i="43"/>
  <c r="D66" i="43"/>
  <c r="D67" i="43" s="1"/>
  <c r="I60" i="43"/>
  <c r="I66" i="43" s="1"/>
  <c r="I67" i="43" s="1"/>
  <c r="B61" i="43"/>
  <c r="E12" i="43"/>
  <c r="D61" i="43"/>
  <c r="F73" i="43"/>
  <c r="F66" i="43"/>
  <c r="F67" i="43" s="1"/>
  <c r="H73" i="43"/>
  <c r="H66" i="43"/>
  <c r="H67" i="43" s="1"/>
  <c r="J61" i="43"/>
  <c r="E60" i="43"/>
  <c r="E66" i="43" s="1"/>
  <c r="E67" i="43" s="1"/>
  <c r="H61" i="43"/>
  <c r="G73" i="43"/>
  <c r="G66" i="43"/>
  <c r="G67" i="43" s="1"/>
  <c r="K61" i="43"/>
  <c r="J73" i="43"/>
  <c r="J66" i="43"/>
  <c r="J67" i="43" s="1"/>
  <c r="G61" i="39"/>
  <c r="D61" i="39"/>
  <c r="E12" i="39"/>
  <c r="E61" i="39" s="1"/>
  <c r="G73" i="39"/>
  <c r="G67" i="39"/>
  <c r="D73" i="39"/>
  <c r="D67" i="39"/>
  <c r="C73" i="39"/>
  <c r="C67" i="39"/>
  <c r="E60" i="39"/>
  <c r="AV87" i="17"/>
  <c r="BQ87" i="17"/>
  <c r="BQ39" i="17"/>
  <c r="AX6" i="17"/>
  <c r="AW24" i="17"/>
  <c r="AW102" i="17" s="1"/>
  <c r="AW12" i="17"/>
  <c r="AW90" i="17" s="1"/>
  <c r="AW31" i="17"/>
  <c r="AW109" i="17" s="1"/>
  <c r="AW25" i="17"/>
  <c r="AW103" i="17" s="1"/>
  <c r="AW26" i="17"/>
  <c r="AW104" i="17" s="1"/>
  <c r="AW27" i="17"/>
  <c r="AW105" i="17" s="1"/>
  <c r="AW13" i="17"/>
  <c r="AW91" i="17" s="1"/>
  <c r="AW9" i="17"/>
  <c r="AW8" i="17"/>
  <c r="AW86" i="17" s="1"/>
  <c r="AW23" i="17"/>
  <c r="AW101" i="17" s="1"/>
  <c r="AW17" i="17"/>
  <c r="AW95" i="17" s="1"/>
  <c r="AW11" i="17"/>
  <c r="AW89" i="17" s="1"/>
  <c r="AW35" i="17"/>
  <c r="AW113" i="17" s="1"/>
  <c r="AW36" i="17"/>
  <c r="AW114" i="17" s="1"/>
  <c r="AW22" i="17"/>
  <c r="AW100" i="17" s="1"/>
  <c r="AW29" i="17"/>
  <c r="AW107" i="17" s="1"/>
  <c r="AW34" i="17"/>
  <c r="AW112" i="17" s="1"/>
  <c r="AW33" i="17"/>
  <c r="AW111" i="17" s="1"/>
  <c r="AW21" i="17"/>
  <c r="AW99" i="17" s="1"/>
  <c r="AW15" i="17"/>
  <c r="AW93" i="17" s="1"/>
  <c r="AW28" i="17"/>
  <c r="AW106" i="17" s="1"/>
  <c r="AW30" i="17"/>
  <c r="AW108" i="17" s="1"/>
  <c r="AW20" i="17"/>
  <c r="AW98" i="17" s="1"/>
  <c r="AW14" i="17"/>
  <c r="AW92" i="17" s="1"/>
  <c r="AW32" i="17"/>
  <c r="AW110" i="17" s="1"/>
  <c r="AW19" i="17"/>
  <c r="AW97" i="17" s="1"/>
  <c r="AW10" i="17"/>
  <c r="AW88" i="17" s="1"/>
  <c r="AW85" i="17"/>
  <c r="BS6" i="17"/>
  <c r="BS11" i="17" s="1"/>
  <c r="BR31" i="17"/>
  <c r="BR109" i="17" s="1"/>
  <c r="BR25" i="17"/>
  <c r="BR103" i="17" s="1"/>
  <c r="BR19" i="17"/>
  <c r="BR97" i="17" s="1"/>
  <c r="BR13" i="17"/>
  <c r="BR91" i="17" s="1"/>
  <c r="BR36" i="17"/>
  <c r="BR114" i="17" s="1"/>
  <c r="BR30" i="17"/>
  <c r="BR108" i="17" s="1"/>
  <c r="BR24" i="17"/>
  <c r="BR102" i="17" s="1"/>
  <c r="BR18" i="17"/>
  <c r="BR96" i="17" s="1"/>
  <c r="BR89" i="17"/>
  <c r="BR32" i="17"/>
  <c r="BR110" i="17" s="1"/>
  <c r="BR14" i="17"/>
  <c r="BR92" i="17" s="1"/>
  <c r="BR35" i="17"/>
  <c r="BR113" i="17" s="1"/>
  <c r="BR29" i="17"/>
  <c r="BR107" i="17" s="1"/>
  <c r="BR23" i="17"/>
  <c r="BR101" i="17" s="1"/>
  <c r="BR17" i="17"/>
  <c r="BR95" i="17" s="1"/>
  <c r="BR8" i="17"/>
  <c r="BR86" i="17" s="1"/>
  <c r="BR34" i="17"/>
  <c r="BR112" i="17" s="1"/>
  <c r="BR28" i="17"/>
  <c r="BR106" i="17" s="1"/>
  <c r="BR22" i="17"/>
  <c r="BR100" i="17" s="1"/>
  <c r="BR16" i="17"/>
  <c r="BR94" i="17" s="1"/>
  <c r="BR12" i="17"/>
  <c r="BR90" i="17" s="1"/>
  <c r="BR33" i="17"/>
  <c r="BR111" i="17" s="1"/>
  <c r="BR27" i="17"/>
  <c r="BR105" i="17" s="1"/>
  <c r="BR21" i="17"/>
  <c r="BR99" i="17" s="1"/>
  <c r="BR15" i="17"/>
  <c r="BR93" i="17" s="1"/>
  <c r="BR10" i="17"/>
  <c r="BR88" i="17" s="1"/>
  <c r="BR26" i="17"/>
  <c r="BR104" i="17" s="1"/>
  <c r="BR20" i="17"/>
  <c r="BR98" i="17" s="1"/>
  <c r="BR9" i="17"/>
  <c r="BR85" i="17"/>
  <c r="F280" i="12"/>
  <c r="G280" i="12" s="1"/>
  <c r="H280" i="12" s="1"/>
  <c r="I280" i="12" s="1"/>
  <c r="J280" i="12" s="1"/>
  <c r="K280" i="12" s="1"/>
  <c r="L280" i="12" s="1"/>
  <c r="M280" i="12" s="1"/>
  <c r="N280" i="12" s="1"/>
  <c r="O280" i="12" s="1"/>
  <c r="P280" i="12" s="1"/>
  <c r="Q280" i="12" s="1"/>
  <c r="R280" i="12" s="1"/>
  <c r="S280" i="12" s="1"/>
  <c r="T280" i="12" s="1"/>
  <c r="U280" i="12" s="1"/>
  <c r="V280" i="12" s="1"/>
  <c r="W280" i="12" s="1"/>
  <c r="X280" i="12" s="1"/>
  <c r="Y280" i="12" s="1"/>
  <c r="Z280" i="12" s="1"/>
  <c r="AA280" i="12" s="1"/>
  <c r="AB280" i="12" s="1"/>
  <c r="AC280" i="12" s="1"/>
  <c r="AD280" i="12" s="1"/>
  <c r="AE280" i="12" s="1"/>
  <c r="AF280" i="12" s="1"/>
  <c r="AG280" i="12" s="1"/>
  <c r="AH280" i="12" s="1"/>
  <c r="AI280" i="12" s="1"/>
  <c r="AJ280" i="12" s="1"/>
  <c r="A319" i="12"/>
  <c r="A269" i="31"/>
  <c r="F231" i="31"/>
  <c r="G231" i="31" s="1"/>
  <c r="H231" i="31" s="1"/>
  <c r="I231" i="31" s="1"/>
  <c r="J231" i="31" s="1"/>
  <c r="K231" i="31" s="1"/>
  <c r="L231" i="31" s="1"/>
  <c r="M231" i="31" s="1"/>
  <c r="N231" i="31" s="1"/>
  <c r="O231" i="31" s="1"/>
  <c r="P231" i="31" s="1"/>
  <c r="Q231" i="31" s="1"/>
  <c r="R231" i="31" s="1"/>
  <c r="S231" i="31" s="1"/>
  <c r="T231" i="31" s="1"/>
  <c r="U231" i="31" s="1"/>
  <c r="V231" i="31" s="1"/>
  <c r="W231" i="31" s="1"/>
  <c r="X231" i="31" s="1"/>
  <c r="Y231" i="31" s="1"/>
  <c r="Z231" i="31" s="1"/>
  <c r="AA231" i="31" s="1"/>
  <c r="AB231" i="31" s="1"/>
  <c r="AC231" i="31" s="1"/>
  <c r="AD231" i="31" s="1"/>
  <c r="AE231" i="31" s="1"/>
  <c r="AF231" i="31" s="1"/>
  <c r="AG231" i="31" s="1"/>
  <c r="AH231" i="31" s="1"/>
  <c r="AI231" i="31" s="1"/>
  <c r="AJ231" i="31" s="1"/>
  <c r="A355" i="18"/>
  <c r="A398" i="18" s="1"/>
  <c r="E317" i="18"/>
  <c r="F317" i="18" s="1"/>
  <c r="G317" i="18" s="1"/>
  <c r="H317" i="18" s="1"/>
  <c r="I317" i="18" s="1"/>
  <c r="J317" i="18" s="1"/>
  <c r="K317" i="18" s="1"/>
  <c r="L317" i="18" s="1"/>
  <c r="M317" i="18" s="1"/>
  <c r="N317" i="18" s="1"/>
  <c r="O317" i="18" s="1"/>
  <c r="P317" i="18" s="1"/>
  <c r="Q317" i="18" s="1"/>
  <c r="R317" i="18" s="1"/>
  <c r="S317" i="18" s="1"/>
  <c r="T317" i="18" s="1"/>
  <c r="U317" i="18" s="1"/>
  <c r="V317" i="18" s="1"/>
  <c r="W317" i="18" s="1"/>
  <c r="X317" i="18" s="1"/>
  <c r="Y317" i="18" s="1"/>
  <c r="Z317" i="18" s="1"/>
  <c r="AA317" i="18" s="1"/>
  <c r="AB317" i="18" s="1"/>
  <c r="AC317" i="18" s="1"/>
  <c r="AD317" i="18" s="1"/>
  <c r="AE317" i="18" s="1"/>
  <c r="AF317" i="18" s="1"/>
  <c r="AG317" i="18" s="1"/>
  <c r="AH317" i="18" s="1"/>
  <c r="AI317" i="18" s="1"/>
  <c r="F317" i="30"/>
  <c r="G317" i="30" s="1"/>
  <c r="H317" i="30" s="1"/>
  <c r="I317" i="30" s="1"/>
  <c r="J317" i="30" s="1"/>
  <c r="K317" i="30" s="1"/>
  <c r="L317" i="30" s="1"/>
  <c r="M317" i="30" s="1"/>
  <c r="N317" i="30" s="1"/>
  <c r="O317" i="30" s="1"/>
  <c r="P317" i="30" s="1"/>
  <c r="Q317" i="30" s="1"/>
  <c r="R317" i="30" s="1"/>
  <c r="S317" i="30" s="1"/>
  <c r="T317" i="30" s="1"/>
  <c r="U317" i="30" s="1"/>
  <c r="V317" i="30" s="1"/>
  <c r="W317" i="30" s="1"/>
  <c r="X317" i="30" s="1"/>
  <c r="Y317" i="30" s="1"/>
  <c r="Z317" i="30" s="1"/>
  <c r="AA317" i="30" s="1"/>
  <c r="AB317" i="30" s="1"/>
  <c r="AC317" i="30" s="1"/>
  <c r="AD317" i="30" s="1"/>
  <c r="AE317" i="30" s="1"/>
  <c r="AF317" i="30" s="1"/>
  <c r="AG317" i="30" s="1"/>
  <c r="AH317" i="30" s="1"/>
  <c r="AI317" i="30" s="1"/>
  <c r="AJ317" i="30" s="1"/>
  <c r="B9" i="8"/>
  <c r="B11" i="8"/>
  <c r="N92" i="46" l="1"/>
  <c r="AM302" i="12"/>
  <c r="L96" i="46"/>
  <c r="A363" i="12"/>
  <c r="Q348" i="12"/>
  <c r="Q350" i="12" s="1"/>
  <c r="J92" i="46"/>
  <c r="R92" i="46"/>
  <c r="S90" i="46"/>
  <c r="K102" i="46"/>
  <c r="K96" i="46"/>
  <c r="I66" i="39"/>
  <c r="I67" i="39" s="1"/>
  <c r="E66" i="39"/>
  <c r="E67" i="39" s="1"/>
  <c r="M11" i="33"/>
  <c r="M54" i="33" s="1"/>
  <c r="M97" i="33" s="1"/>
  <c r="M140" i="33" s="1"/>
  <c r="M183" i="33" s="1"/>
  <c r="M226" i="33" s="1"/>
  <c r="M269" i="33" s="1"/>
  <c r="M312" i="33" s="1"/>
  <c r="M355" i="33" s="1"/>
  <c r="M398" i="33" s="1"/>
  <c r="M441" i="33" s="1"/>
  <c r="M484" i="33" s="1"/>
  <c r="M11" i="22"/>
  <c r="M54" i="22" s="1"/>
  <c r="M97" i="22" s="1"/>
  <c r="M140" i="22" s="1"/>
  <c r="M183" i="22" s="1"/>
  <c r="M226" i="22" s="1"/>
  <c r="M269" i="22" s="1"/>
  <c r="M312" i="22" s="1"/>
  <c r="M355" i="22" s="1"/>
  <c r="M398" i="22" s="1"/>
  <c r="M441" i="22" s="1"/>
  <c r="M484" i="22" s="1"/>
  <c r="M11" i="19"/>
  <c r="M54" i="19" s="1"/>
  <c r="M97" i="19" s="1"/>
  <c r="M140" i="19" s="1"/>
  <c r="M183" i="19" s="1"/>
  <c r="M226" i="19" s="1"/>
  <c r="M269" i="19" s="1"/>
  <c r="M312" i="19" s="1"/>
  <c r="M355" i="19" s="1"/>
  <c r="M398" i="19" s="1"/>
  <c r="M441" i="19" s="1"/>
  <c r="M484" i="19" s="1"/>
  <c r="M11" i="21"/>
  <c r="M54" i="21" s="1"/>
  <c r="M97" i="21" s="1"/>
  <c r="M140" i="21" s="1"/>
  <c r="M183" i="21" s="1"/>
  <c r="M226" i="21" s="1"/>
  <c r="M269" i="21" s="1"/>
  <c r="M312" i="21" s="1"/>
  <c r="M355" i="21" s="1"/>
  <c r="M398" i="21" s="1"/>
  <c r="M441" i="21" s="1"/>
  <c r="M484" i="21" s="1"/>
  <c r="M11" i="32"/>
  <c r="M54" i="32" s="1"/>
  <c r="M97" i="32" s="1"/>
  <c r="M140" i="32" s="1"/>
  <c r="M183" i="32" s="1"/>
  <c r="M226" i="32" s="1"/>
  <c r="M269" i="32" s="1"/>
  <c r="M312" i="32" s="1"/>
  <c r="M355" i="32" s="1"/>
  <c r="M398" i="32" s="1"/>
  <c r="M441" i="32" s="1"/>
  <c r="M484" i="32" s="1"/>
  <c r="E403" i="18"/>
  <c r="F403" i="18" s="1"/>
  <c r="G403" i="18" s="1"/>
  <c r="H403" i="18" s="1"/>
  <c r="I403" i="18" s="1"/>
  <c r="J403" i="18" s="1"/>
  <c r="K403" i="18" s="1"/>
  <c r="L403" i="18" s="1"/>
  <c r="M403" i="18" s="1"/>
  <c r="N403" i="18" s="1"/>
  <c r="O403" i="18" s="1"/>
  <c r="P403" i="18" s="1"/>
  <c r="Q403" i="18" s="1"/>
  <c r="R403" i="18" s="1"/>
  <c r="S403" i="18" s="1"/>
  <c r="T403" i="18" s="1"/>
  <c r="U403" i="18" s="1"/>
  <c r="V403" i="18" s="1"/>
  <c r="W403" i="18" s="1"/>
  <c r="X403" i="18" s="1"/>
  <c r="Y403" i="18" s="1"/>
  <c r="Z403" i="18" s="1"/>
  <c r="AA403" i="18" s="1"/>
  <c r="AB403" i="18" s="1"/>
  <c r="AC403" i="18" s="1"/>
  <c r="AD403" i="18" s="1"/>
  <c r="AE403" i="18" s="1"/>
  <c r="AF403" i="18" s="1"/>
  <c r="AG403" i="18" s="1"/>
  <c r="AH403" i="18" s="1"/>
  <c r="AI403" i="18" s="1"/>
  <c r="A441" i="18"/>
  <c r="F403" i="30"/>
  <c r="G403" i="30" s="1"/>
  <c r="H403" i="30" s="1"/>
  <c r="I403" i="30" s="1"/>
  <c r="J403" i="30" s="1"/>
  <c r="K403" i="30" s="1"/>
  <c r="L403" i="30" s="1"/>
  <c r="M403" i="30" s="1"/>
  <c r="N403" i="30" s="1"/>
  <c r="O403" i="30" s="1"/>
  <c r="P403" i="30" s="1"/>
  <c r="Q403" i="30" s="1"/>
  <c r="R403" i="30" s="1"/>
  <c r="S403" i="30" s="1"/>
  <c r="T403" i="30" s="1"/>
  <c r="U403" i="30" s="1"/>
  <c r="V403" i="30" s="1"/>
  <c r="W403" i="30" s="1"/>
  <c r="X403" i="30" s="1"/>
  <c r="Y403" i="30" s="1"/>
  <c r="Z403" i="30" s="1"/>
  <c r="AA403" i="30" s="1"/>
  <c r="AB403" i="30" s="1"/>
  <c r="AC403" i="30" s="1"/>
  <c r="AD403" i="30" s="1"/>
  <c r="AE403" i="30" s="1"/>
  <c r="AF403" i="30" s="1"/>
  <c r="AG403" i="30" s="1"/>
  <c r="AH403" i="30" s="1"/>
  <c r="AI403" i="30" s="1"/>
  <c r="A441" i="30"/>
  <c r="E61" i="43"/>
  <c r="R17" i="43"/>
  <c r="AY6" i="17"/>
  <c r="AX34" i="17"/>
  <c r="AX112" i="17" s="1"/>
  <c r="AX12" i="17"/>
  <c r="AX90" i="17" s="1"/>
  <c r="AX26" i="17"/>
  <c r="AX104" i="17" s="1"/>
  <c r="AX29" i="17"/>
  <c r="AX107" i="17" s="1"/>
  <c r="AX24" i="17"/>
  <c r="AX102" i="17" s="1"/>
  <c r="AX31" i="17"/>
  <c r="AX109" i="17" s="1"/>
  <c r="AX19" i="17"/>
  <c r="AX97" i="17" s="1"/>
  <c r="AX10" i="17"/>
  <c r="AX88" i="17" s="1"/>
  <c r="AX14" i="17"/>
  <c r="AX92" i="17" s="1"/>
  <c r="AX20" i="17"/>
  <c r="AX98" i="17" s="1"/>
  <c r="AX15" i="17"/>
  <c r="AX93" i="17" s="1"/>
  <c r="AX27" i="17"/>
  <c r="AX105" i="17" s="1"/>
  <c r="AX8" i="17"/>
  <c r="AX86" i="17" s="1"/>
  <c r="AX23" i="17"/>
  <c r="AX101" i="17" s="1"/>
  <c r="AX28" i="17"/>
  <c r="AX106" i="17" s="1"/>
  <c r="AX33" i="17"/>
  <c r="AX111" i="17" s="1"/>
  <c r="AX11" i="17"/>
  <c r="AX89" i="17" s="1"/>
  <c r="AX22" i="17"/>
  <c r="AX100" i="17" s="1"/>
  <c r="AX25" i="17"/>
  <c r="AX103" i="17" s="1"/>
  <c r="AX36" i="17"/>
  <c r="AX114" i="17" s="1"/>
  <c r="AX13" i="17"/>
  <c r="AX91" i="17" s="1"/>
  <c r="AX17" i="17"/>
  <c r="AX95" i="17" s="1"/>
  <c r="AX21" i="17"/>
  <c r="AX99" i="17" s="1"/>
  <c r="AX35" i="17"/>
  <c r="AX113" i="17" s="1"/>
  <c r="AX32" i="17"/>
  <c r="AX110" i="17" s="1"/>
  <c r="AX9" i="17"/>
  <c r="AX30" i="17"/>
  <c r="AX108" i="17" s="1"/>
  <c r="AX85" i="17"/>
  <c r="AW87" i="17"/>
  <c r="BR87" i="17"/>
  <c r="BR39" i="17"/>
  <c r="BT6" i="17"/>
  <c r="BT11" i="17" s="1"/>
  <c r="BS31" i="17"/>
  <c r="BS109" i="17" s="1"/>
  <c r="BS25" i="17"/>
  <c r="BS103" i="17" s="1"/>
  <c r="BS19" i="17"/>
  <c r="BS97" i="17" s="1"/>
  <c r="BS13" i="17"/>
  <c r="BS91" i="17" s="1"/>
  <c r="BS23" i="17"/>
  <c r="BS101" i="17" s="1"/>
  <c r="BS16" i="17"/>
  <c r="BS94" i="17" s="1"/>
  <c r="BS21" i="17"/>
  <c r="BS99" i="17" s="1"/>
  <c r="BS20" i="17"/>
  <c r="BS98" i="17" s="1"/>
  <c r="BS8" i="17"/>
  <c r="BS86" i="17" s="1"/>
  <c r="BS36" i="17"/>
  <c r="BS114" i="17" s="1"/>
  <c r="BS30" i="17"/>
  <c r="BS108" i="17" s="1"/>
  <c r="BS24" i="17"/>
  <c r="BS102" i="17" s="1"/>
  <c r="BS18" i="17"/>
  <c r="BS96" i="17" s="1"/>
  <c r="BS12" i="17"/>
  <c r="BS90" i="17" s="1"/>
  <c r="BS35" i="17"/>
  <c r="BS113" i="17" s="1"/>
  <c r="BS29" i="17"/>
  <c r="BS107" i="17" s="1"/>
  <c r="BS17" i="17"/>
  <c r="BS95" i="17" s="1"/>
  <c r="BS89" i="17"/>
  <c r="BS34" i="17"/>
  <c r="BS112" i="17" s="1"/>
  <c r="BS28" i="17"/>
  <c r="BS106" i="17" s="1"/>
  <c r="BS22" i="17"/>
  <c r="BS100" i="17" s="1"/>
  <c r="BS10" i="17"/>
  <c r="BS88" i="17" s="1"/>
  <c r="BS33" i="17"/>
  <c r="BS111" i="17" s="1"/>
  <c r="BS27" i="17"/>
  <c r="BS105" i="17" s="1"/>
  <c r="BS15" i="17"/>
  <c r="BS93" i="17" s="1"/>
  <c r="BS9" i="17"/>
  <c r="BS32" i="17"/>
  <c r="BS110" i="17" s="1"/>
  <c r="BS26" i="17"/>
  <c r="BS104" i="17" s="1"/>
  <c r="BS14" i="17"/>
  <c r="BS92" i="17" s="1"/>
  <c r="BS85" i="17"/>
  <c r="A15" i="42"/>
  <c r="A16" i="43" s="1"/>
  <c r="A15" i="44"/>
  <c r="A16" i="45" s="1"/>
  <c r="A15" i="41"/>
  <c r="A16" i="39" s="1"/>
  <c r="A6" i="44"/>
  <c r="A5" i="45" s="1"/>
  <c r="N11" i="40"/>
  <c r="N55" i="40" s="1"/>
  <c r="A6" i="42"/>
  <c r="A5" i="43" s="1"/>
  <c r="A6" i="41"/>
  <c r="A5" i="39" s="1"/>
  <c r="A312" i="31"/>
  <c r="A355" i="31" s="1"/>
  <c r="F274" i="31"/>
  <c r="G274" i="31" s="1"/>
  <c r="H274" i="31" s="1"/>
  <c r="I274" i="31" s="1"/>
  <c r="J274" i="31" s="1"/>
  <c r="K274" i="31" s="1"/>
  <c r="L274" i="31" s="1"/>
  <c r="M274" i="31" s="1"/>
  <c r="N274" i="31" s="1"/>
  <c r="O274" i="31" s="1"/>
  <c r="P274" i="31" s="1"/>
  <c r="Q274" i="31" s="1"/>
  <c r="R274" i="31" s="1"/>
  <c r="S274" i="31" s="1"/>
  <c r="T274" i="31" s="1"/>
  <c r="U274" i="31" s="1"/>
  <c r="V274" i="31" s="1"/>
  <c r="W274" i="31" s="1"/>
  <c r="X274" i="31" s="1"/>
  <c r="Y274" i="31" s="1"/>
  <c r="Z274" i="31" s="1"/>
  <c r="AA274" i="31" s="1"/>
  <c r="AB274" i="31" s="1"/>
  <c r="AC274" i="31" s="1"/>
  <c r="AD274" i="31" s="1"/>
  <c r="AE274" i="31" s="1"/>
  <c r="AF274" i="31" s="1"/>
  <c r="AG274" i="31" s="1"/>
  <c r="AH274" i="31" s="1"/>
  <c r="AI274" i="31" s="1"/>
  <c r="AJ274" i="31" s="1"/>
  <c r="F324" i="12"/>
  <c r="G324" i="12" s="1"/>
  <c r="H324" i="12" s="1"/>
  <c r="I324" i="12" s="1"/>
  <c r="J324" i="12" s="1"/>
  <c r="K324" i="12" s="1"/>
  <c r="L324" i="12" s="1"/>
  <c r="M324" i="12" s="1"/>
  <c r="N324" i="12" s="1"/>
  <c r="O324" i="12" s="1"/>
  <c r="P324" i="12" s="1"/>
  <c r="Q324" i="12" s="1"/>
  <c r="R324" i="12" s="1"/>
  <c r="S324" i="12" s="1"/>
  <c r="T324" i="12" s="1"/>
  <c r="U324" i="12" s="1"/>
  <c r="V324" i="12" s="1"/>
  <c r="W324" i="12" s="1"/>
  <c r="X324" i="12" s="1"/>
  <c r="Y324" i="12" s="1"/>
  <c r="Z324" i="12" s="1"/>
  <c r="AA324" i="12" s="1"/>
  <c r="AB324" i="12" s="1"/>
  <c r="AC324" i="12" s="1"/>
  <c r="AD324" i="12" s="1"/>
  <c r="AE324" i="12" s="1"/>
  <c r="AF324" i="12" s="1"/>
  <c r="AG324" i="12" s="1"/>
  <c r="AH324" i="12" s="1"/>
  <c r="AI324" i="12" s="1"/>
  <c r="AJ324" i="12" s="1"/>
  <c r="M11" i="18"/>
  <c r="M54" i="18" s="1"/>
  <c r="M97" i="18" s="1"/>
  <c r="M140" i="18" s="1"/>
  <c r="M183" i="18" s="1"/>
  <c r="M226" i="18" s="1"/>
  <c r="M269" i="18" s="1"/>
  <c r="M312" i="18" s="1"/>
  <c r="M355" i="18" s="1"/>
  <c r="M398" i="18" s="1"/>
  <c r="M441" i="18" s="1"/>
  <c r="M484" i="18" s="1"/>
  <c r="E360" i="18"/>
  <c r="F360" i="18" s="1"/>
  <c r="G360" i="18" s="1"/>
  <c r="H360" i="18" s="1"/>
  <c r="I360" i="18" s="1"/>
  <c r="J360" i="18" s="1"/>
  <c r="K360" i="18" s="1"/>
  <c r="L360" i="18" s="1"/>
  <c r="M360" i="18" s="1"/>
  <c r="N360" i="18" s="1"/>
  <c r="O360" i="18" s="1"/>
  <c r="P360" i="18" s="1"/>
  <c r="Q360" i="18" s="1"/>
  <c r="R360" i="18" s="1"/>
  <c r="S360" i="18" s="1"/>
  <c r="T360" i="18" s="1"/>
  <c r="U360" i="18" s="1"/>
  <c r="V360" i="18" s="1"/>
  <c r="W360" i="18" s="1"/>
  <c r="X360" i="18" s="1"/>
  <c r="Y360" i="18" s="1"/>
  <c r="Z360" i="18" s="1"/>
  <c r="AA360" i="18" s="1"/>
  <c r="AB360" i="18" s="1"/>
  <c r="AC360" i="18" s="1"/>
  <c r="AD360" i="18" s="1"/>
  <c r="AE360" i="18" s="1"/>
  <c r="AF360" i="18" s="1"/>
  <c r="AG360" i="18" s="1"/>
  <c r="AH360" i="18" s="1"/>
  <c r="AI360" i="18" s="1"/>
  <c r="W30" i="8"/>
  <c r="N11" i="11"/>
  <c r="Q392" i="12" l="1"/>
  <c r="Q394" i="12" s="1"/>
  <c r="F368" i="12"/>
  <c r="G368" i="12" s="1"/>
  <c r="H368" i="12" s="1"/>
  <c r="I368" i="12" s="1"/>
  <c r="J368" i="12" s="1"/>
  <c r="K368" i="12" s="1"/>
  <c r="L368" i="12" s="1"/>
  <c r="M368" i="12" s="1"/>
  <c r="N368" i="12" s="1"/>
  <c r="O368" i="12" s="1"/>
  <c r="P368" i="12" s="1"/>
  <c r="Q368" i="12" s="1"/>
  <c r="R368" i="12" s="1"/>
  <c r="S368" i="12" s="1"/>
  <c r="T368" i="12" s="1"/>
  <c r="U368" i="12" s="1"/>
  <c r="V368" i="12" s="1"/>
  <c r="W368" i="12" s="1"/>
  <c r="X368" i="12" s="1"/>
  <c r="Y368" i="12" s="1"/>
  <c r="Z368" i="12" s="1"/>
  <c r="AA368" i="12" s="1"/>
  <c r="AB368" i="12" s="1"/>
  <c r="AC368" i="12" s="1"/>
  <c r="AD368" i="12" s="1"/>
  <c r="AE368" i="12" s="1"/>
  <c r="AF368" i="12" s="1"/>
  <c r="AG368" i="12" s="1"/>
  <c r="AH368" i="12" s="1"/>
  <c r="AI368" i="12" s="1"/>
  <c r="A407" i="12"/>
  <c r="F412" i="12" s="1"/>
  <c r="G412" i="12" s="1"/>
  <c r="H412" i="12" s="1"/>
  <c r="I412" i="12" s="1"/>
  <c r="J412" i="12" s="1"/>
  <c r="K412" i="12" s="1"/>
  <c r="L412" i="12" s="1"/>
  <c r="M412" i="12" s="1"/>
  <c r="N412" i="12" s="1"/>
  <c r="O412" i="12" s="1"/>
  <c r="P412" i="12" s="1"/>
  <c r="Q412" i="12" s="1"/>
  <c r="R412" i="12" s="1"/>
  <c r="S412" i="12" s="1"/>
  <c r="T412" i="12" s="1"/>
  <c r="U412" i="12" s="1"/>
  <c r="V412" i="12" s="1"/>
  <c r="W412" i="12" s="1"/>
  <c r="X412" i="12" s="1"/>
  <c r="Y412" i="12" s="1"/>
  <c r="Z412" i="12" s="1"/>
  <c r="AA412" i="12" s="1"/>
  <c r="AB412" i="12" s="1"/>
  <c r="AC412" i="12" s="1"/>
  <c r="AD412" i="12" s="1"/>
  <c r="AE412" i="12" s="1"/>
  <c r="AF412" i="12" s="1"/>
  <c r="AG412" i="12" s="1"/>
  <c r="AH412" i="12" s="1"/>
  <c r="AI412" i="12" s="1"/>
  <c r="AJ412" i="12" s="1"/>
  <c r="AM346" i="12"/>
  <c r="N99" i="40"/>
  <c r="N143" i="40" s="1"/>
  <c r="N187" i="40" s="1"/>
  <c r="N231" i="40" s="1"/>
  <c r="N275" i="40" s="1"/>
  <c r="N319" i="40" s="1"/>
  <c r="N363" i="40" s="1"/>
  <c r="N407" i="40" s="1"/>
  <c r="N451" i="40" s="1"/>
  <c r="N495" i="40" s="1"/>
  <c r="A451" i="12"/>
  <c r="A398" i="31"/>
  <c r="F360" i="31"/>
  <c r="G360" i="31" s="1"/>
  <c r="H360" i="31" s="1"/>
  <c r="I360" i="31" s="1"/>
  <c r="J360" i="31" s="1"/>
  <c r="K360" i="31" s="1"/>
  <c r="L360" i="31" s="1"/>
  <c r="M360" i="31" s="1"/>
  <c r="N360" i="31" s="1"/>
  <c r="O360" i="31" s="1"/>
  <c r="P360" i="31" s="1"/>
  <c r="Q360" i="31" s="1"/>
  <c r="R360" i="31" s="1"/>
  <c r="S360" i="31" s="1"/>
  <c r="T360" i="31" s="1"/>
  <c r="U360" i="31" s="1"/>
  <c r="V360" i="31" s="1"/>
  <c r="W360" i="31" s="1"/>
  <c r="X360" i="31" s="1"/>
  <c r="Y360" i="31" s="1"/>
  <c r="Z360" i="31" s="1"/>
  <c r="AA360" i="31" s="1"/>
  <c r="AB360" i="31" s="1"/>
  <c r="AC360" i="31" s="1"/>
  <c r="AD360" i="31" s="1"/>
  <c r="AE360" i="31" s="1"/>
  <c r="AF360" i="31" s="1"/>
  <c r="AG360" i="31" s="1"/>
  <c r="AH360" i="31" s="1"/>
  <c r="AI360" i="31" s="1"/>
  <c r="F446" i="30"/>
  <c r="G446" i="30" s="1"/>
  <c r="H446" i="30" s="1"/>
  <c r="I446" i="30" s="1"/>
  <c r="J446" i="30" s="1"/>
  <c r="K446" i="30" s="1"/>
  <c r="L446" i="30" s="1"/>
  <c r="M446" i="30" s="1"/>
  <c r="N446" i="30" s="1"/>
  <c r="O446" i="30" s="1"/>
  <c r="P446" i="30" s="1"/>
  <c r="Q446" i="30" s="1"/>
  <c r="R446" i="30" s="1"/>
  <c r="S446" i="30" s="1"/>
  <c r="T446" i="30" s="1"/>
  <c r="U446" i="30" s="1"/>
  <c r="V446" i="30" s="1"/>
  <c r="W446" i="30" s="1"/>
  <c r="X446" i="30" s="1"/>
  <c r="Y446" i="30" s="1"/>
  <c r="Z446" i="30" s="1"/>
  <c r="AA446" i="30" s="1"/>
  <c r="AB446" i="30" s="1"/>
  <c r="AC446" i="30" s="1"/>
  <c r="AD446" i="30" s="1"/>
  <c r="AE446" i="30" s="1"/>
  <c r="AF446" i="30" s="1"/>
  <c r="AG446" i="30" s="1"/>
  <c r="AH446" i="30" s="1"/>
  <c r="AI446" i="30" s="1"/>
  <c r="A484" i="30"/>
  <c r="F489" i="30" s="1"/>
  <c r="G489" i="30" s="1"/>
  <c r="H489" i="30" s="1"/>
  <c r="I489" i="30" s="1"/>
  <c r="J489" i="30" s="1"/>
  <c r="K489" i="30" s="1"/>
  <c r="L489" i="30" s="1"/>
  <c r="M489" i="30" s="1"/>
  <c r="N489" i="30" s="1"/>
  <c r="O489" i="30" s="1"/>
  <c r="P489" i="30" s="1"/>
  <c r="Q489" i="30" s="1"/>
  <c r="R489" i="30" s="1"/>
  <c r="S489" i="30" s="1"/>
  <c r="T489" i="30" s="1"/>
  <c r="U489" i="30" s="1"/>
  <c r="V489" i="30" s="1"/>
  <c r="W489" i="30" s="1"/>
  <c r="X489" i="30" s="1"/>
  <c r="Y489" i="30" s="1"/>
  <c r="Z489" i="30" s="1"/>
  <c r="AA489" i="30" s="1"/>
  <c r="AB489" i="30" s="1"/>
  <c r="AC489" i="30" s="1"/>
  <c r="AD489" i="30" s="1"/>
  <c r="AE489" i="30" s="1"/>
  <c r="AF489" i="30" s="1"/>
  <c r="AG489" i="30" s="1"/>
  <c r="AH489" i="30" s="1"/>
  <c r="AI489" i="30" s="1"/>
  <c r="A484" i="18"/>
  <c r="E489" i="18" s="1"/>
  <c r="F489" i="18" s="1"/>
  <c r="G489" i="18" s="1"/>
  <c r="H489" i="18" s="1"/>
  <c r="I489" i="18" s="1"/>
  <c r="J489" i="18" s="1"/>
  <c r="K489" i="18" s="1"/>
  <c r="L489" i="18" s="1"/>
  <c r="M489" i="18" s="1"/>
  <c r="N489" i="18" s="1"/>
  <c r="O489" i="18" s="1"/>
  <c r="P489" i="18" s="1"/>
  <c r="Q489" i="18" s="1"/>
  <c r="R489" i="18" s="1"/>
  <c r="S489" i="18" s="1"/>
  <c r="T489" i="18" s="1"/>
  <c r="U489" i="18" s="1"/>
  <c r="V489" i="18" s="1"/>
  <c r="W489" i="18" s="1"/>
  <c r="X489" i="18" s="1"/>
  <c r="Y489" i="18" s="1"/>
  <c r="Z489" i="18" s="1"/>
  <c r="AA489" i="18" s="1"/>
  <c r="AB489" i="18" s="1"/>
  <c r="AC489" i="18" s="1"/>
  <c r="AD489" i="18" s="1"/>
  <c r="AE489" i="18" s="1"/>
  <c r="AF489" i="18" s="1"/>
  <c r="AG489" i="18" s="1"/>
  <c r="AH489" i="18" s="1"/>
  <c r="AI489" i="18" s="1"/>
  <c r="E446" i="18"/>
  <c r="F446" i="18" s="1"/>
  <c r="G446" i="18" s="1"/>
  <c r="H446" i="18" s="1"/>
  <c r="I446" i="18" s="1"/>
  <c r="J446" i="18" s="1"/>
  <c r="K446" i="18" s="1"/>
  <c r="L446" i="18" s="1"/>
  <c r="M446" i="18" s="1"/>
  <c r="N446" i="18" s="1"/>
  <c r="O446" i="18" s="1"/>
  <c r="P446" i="18" s="1"/>
  <c r="Q446" i="18" s="1"/>
  <c r="R446" i="18" s="1"/>
  <c r="S446" i="18" s="1"/>
  <c r="T446" i="18" s="1"/>
  <c r="U446" i="18" s="1"/>
  <c r="V446" i="18" s="1"/>
  <c r="W446" i="18" s="1"/>
  <c r="X446" i="18" s="1"/>
  <c r="Y446" i="18" s="1"/>
  <c r="Z446" i="18" s="1"/>
  <c r="AA446" i="18" s="1"/>
  <c r="AB446" i="18" s="1"/>
  <c r="AC446" i="18" s="1"/>
  <c r="AD446" i="18" s="1"/>
  <c r="AE446" i="18" s="1"/>
  <c r="AF446" i="18" s="1"/>
  <c r="AG446" i="18" s="1"/>
  <c r="AH446" i="18" s="1"/>
  <c r="AI446" i="18" s="1"/>
  <c r="W29" i="8"/>
  <c r="W28" i="8"/>
  <c r="BS87" i="17"/>
  <c r="BS39" i="17"/>
  <c r="AX87" i="17"/>
  <c r="BU6" i="17"/>
  <c r="BU11" i="17" s="1"/>
  <c r="BT27" i="17"/>
  <c r="BT105" i="17" s="1"/>
  <c r="BT35" i="17"/>
  <c r="BT113" i="17" s="1"/>
  <c r="BT34" i="17"/>
  <c r="BT112" i="17" s="1"/>
  <c r="BT16" i="17"/>
  <c r="BT94" i="17" s="1"/>
  <c r="BT89" i="17"/>
  <c r="BT24" i="17"/>
  <c r="BT102" i="17" s="1"/>
  <c r="BT29" i="17"/>
  <c r="BT107" i="17" s="1"/>
  <c r="BT31" i="17"/>
  <c r="BT109" i="17" s="1"/>
  <c r="BT13" i="17"/>
  <c r="BT91" i="17" s="1"/>
  <c r="BT30" i="17"/>
  <c r="BT108" i="17" s="1"/>
  <c r="BT12" i="17"/>
  <c r="BT90" i="17" s="1"/>
  <c r="BT14" i="17"/>
  <c r="BT92" i="17" s="1"/>
  <c r="BT19" i="17"/>
  <c r="BT97" i="17" s="1"/>
  <c r="BT23" i="17"/>
  <c r="BT101" i="17" s="1"/>
  <c r="BT8" i="17"/>
  <c r="BT86" i="17" s="1"/>
  <c r="BT21" i="17"/>
  <c r="BT99" i="17" s="1"/>
  <c r="BT26" i="17"/>
  <c r="BT104" i="17" s="1"/>
  <c r="BT28" i="17"/>
  <c r="BT106" i="17" s="1"/>
  <c r="BT10" i="17"/>
  <c r="BT88" i="17" s="1"/>
  <c r="BT36" i="17"/>
  <c r="BT114" i="17" s="1"/>
  <c r="BT18" i="17"/>
  <c r="BT96" i="17" s="1"/>
  <c r="BT20" i="17"/>
  <c r="BT98" i="17" s="1"/>
  <c r="BT25" i="17"/>
  <c r="BT103" i="17" s="1"/>
  <c r="BT9" i="17"/>
  <c r="BT33" i="17"/>
  <c r="BT111" i="17" s="1"/>
  <c r="BT15" i="17"/>
  <c r="BT93" i="17" s="1"/>
  <c r="BT17" i="17"/>
  <c r="BT95" i="17" s="1"/>
  <c r="BT22" i="17"/>
  <c r="BT100" i="17" s="1"/>
  <c r="BT32" i="17"/>
  <c r="BT110" i="17" s="1"/>
  <c r="BT85" i="17"/>
  <c r="AZ6" i="17"/>
  <c r="AY35" i="17"/>
  <c r="AY113" i="17" s="1"/>
  <c r="AY21" i="17"/>
  <c r="AY99" i="17" s="1"/>
  <c r="AY13" i="17"/>
  <c r="AY91" i="17" s="1"/>
  <c r="AY30" i="17"/>
  <c r="AY108" i="17" s="1"/>
  <c r="AY34" i="17"/>
  <c r="AY112" i="17" s="1"/>
  <c r="AY27" i="17"/>
  <c r="AY105" i="17" s="1"/>
  <c r="AY11" i="17"/>
  <c r="AY89" i="17" s="1"/>
  <c r="AY33" i="17"/>
  <c r="AY111" i="17" s="1"/>
  <c r="AY23" i="17"/>
  <c r="AY101" i="17" s="1"/>
  <c r="AY31" i="17"/>
  <c r="AY109" i="17" s="1"/>
  <c r="AY26" i="17"/>
  <c r="AY104" i="17" s="1"/>
  <c r="AY29" i="17"/>
  <c r="AY107" i="17" s="1"/>
  <c r="AY32" i="17"/>
  <c r="AY110" i="17" s="1"/>
  <c r="AY15" i="17"/>
  <c r="AY93" i="17" s="1"/>
  <c r="AY28" i="17"/>
  <c r="AY106" i="17" s="1"/>
  <c r="AY10" i="17"/>
  <c r="AY88" i="17" s="1"/>
  <c r="AY22" i="17"/>
  <c r="AY100" i="17" s="1"/>
  <c r="AY17" i="17"/>
  <c r="AY95" i="17" s="1"/>
  <c r="AY20" i="17"/>
  <c r="AY98" i="17" s="1"/>
  <c r="AY25" i="17"/>
  <c r="AY103" i="17" s="1"/>
  <c r="AY8" i="17"/>
  <c r="AY86" i="17" s="1"/>
  <c r="AY19" i="17"/>
  <c r="AY97" i="17" s="1"/>
  <c r="AY14" i="17"/>
  <c r="AY92" i="17" s="1"/>
  <c r="AY12" i="17"/>
  <c r="AY90" i="17" s="1"/>
  <c r="AY36" i="17"/>
  <c r="AY114" i="17" s="1"/>
  <c r="AY24" i="17"/>
  <c r="AY102" i="17" s="1"/>
  <c r="AY9" i="17"/>
  <c r="AY85" i="17"/>
  <c r="F317" i="31"/>
  <c r="G317" i="31" s="1"/>
  <c r="H317" i="31" s="1"/>
  <c r="I317" i="31" s="1"/>
  <c r="J317" i="31" s="1"/>
  <c r="K317" i="31" s="1"/>
  <c r="L317" i="31" s="1"/>
  <c r="M317" i="31" s="1"/>
  <c r="N317" i="31" s="1"/>
  <c r="O317" i="31" s="1"/>
  <c r="P317" i="31" s="1"/>
  <c r="Q317" i="31" s="1"/>
  <c r="R317" i="31" s="1"/>
  <c r="S317" i="31" s="1"/>
  <c r="T317" i="31" s="1"/>
  <c r="U317" i="31" s="1"/>
  <c r="V317" i="31" s="1"/>
  <c r="W317" i="31" s="1"/>
  <c r="X317" i="31" s="1"/>
  <c r="Y317" i="31" s="1"/>
  <c r="Z317" i="31" s="1"/>
  <c r="AA317" i="31" s="1"/>
  <c r="AB317" i="31" s="1"/>
  <c r="AC317" i="31" s="1"/>
  <c r="AD317" i="31" s="1"/>
  <c r="AE317" i="31" s="1"/>
  <c r="AF317" i="31" s="1"/>
  <c r="AG317" i="31" s="1"/>
  <c r="AH317" i="31" s="1"/>
  <c r="AI317" i="31" s="1"/>
  <c r="AJ317" i="31" s="1"/>
  <c r="Q436" i="12" l="1"/>
  <c r="Q438" i="12" s="1"/>
  <c r="AM434" i="12"/>
  <c r="AM390" i="12"/>
  <c r="Q480" i="12"/>
  <c r="Q482" i="12" s="1"/>
  <c r="W58" i="8"/>
  <c r="X58" i="8" s="1"/>
  <c r="Z58" i="8" s="1"/>
  <c r="AA58" i="8" s="1"/>
  <c r="W44" i="8"/>
  <c r="X44" i="8" s="1"/>
  <c r="Z44" i="8" s="1"/>
  <c r="AA44" i="8" s="1"/>
  <c r="A441" i="31"/>
  <c r="F403" i="31"/>
  <c r="G403" i="31" s="1"/>
  <c r="H403" i="31" s="1"/>
  <c r="I403" i="31" s="1"/>
  <c r="J403" i="31" s="1"/>
  <c r="K403" i="31" s="1"/>
  <c r="L403" i="31" s="1"/>
  <c r="M403" i="31" s="1"/>
  <c r="N403" i="31" s="1"/>
  <c r="O403" i="31" s="1"/>
  <c r="P403" i="31" s="1"/>
  <c r="Q403" i="31" s="1"/>
  <c r="R403" i="31" s="1"/>
  <c r="S403" i="31" s="1"/>
  <c r="T403" i="31" s="1"/>
  <c r="U403" i="31" s="1"/>
  <c r="V403" i="31" s="1"/>
  <c r="W403" i="31" s="1"/>
  <c r="X403" i="31" s="1"/>
  <c r="Y403" i="31" s="1"/>
  <c r="Z403" i="31" s="1"/>
  <c r="AA403" i="31" s="1"/>
  <c r="AB403" i="31" s="1"/>
  <c r="AC403" i="31" s="1"/>
  <c r="AD403" i="31" s="1"/>
  <c r="AE403" i="31" s="1"/>
  <c r="AF403" i="31" s="1"/>
  <c r="AG403" i="31" s="1"/>
  <c r="AH403" i="31" s="1"/>
  <c r="AI403" i="31" s="1"/>
  <c r="F456" i="12"/>
  <c r="G456" i="12" s="1"/>
  <c r="H456" i="12" s="1"/>
  <c r="I456" i="12" s="1"/>
  <c r="J456" i="12" s="1"/>
  <c r="K456" i="12" s="1"/>
  <c r="L456" i="12" s="1"/>
  <c r="M456" i="12" s="1"/>
  <c r="N456" i="12" s="1"/>
  <c r="O456" i="12" s="1"/>
  <c r="P456" i="12" s="1"/>
  <c r="Q456" i="12" s="1"/>
  <c r="R456" i="12" s="1"/>
  <c r="S456" i="12" s="1"/>
  <c r="T456" i="12" s="1"/>
  <c r="U456" i="12" s="1"/>
  <c r="V456" i="12" s="1"/>
  <c r="W456" i="12" s="1"/>
  <c r="X456" i="12" s="1"/>
  <c r="Y456" i="12" s="1"/>
  <c r="Z456" i="12" s="1"/>
  <c r="AA456" i="12" s="1"/>
  <c r="AB456" i="12" s="1"/>
  <c r="AC456" i="12" s="1"/>
  <c r="AD456" i="12" s="1"/>
  <c r="AE456" i="12" s="1"/>
  <c r="AF456" i="12" s="1"/>
  <c r="AG456" i="12" s="1"/>
  <c r="AH456" i="12" s="1"/>
  <c r="AI456" i="12" s="1"/>
  <c r="A495" i="12"/>
  <c r="W56" i="8"/>
  <c r="X56" i="8" s="1"/>
  <c r="Z56" i="8" s="1"/>
  <c r="AA56" i="8" s="1"/>
  <c r="W42" i="8"/>
  <c r="X42" i="8" s="1"/>
  <c r="Z42" i="8" s="1"/>
  <c r="W57" i="8"/>
  <c r="X57" i="8" s="1"/>
  <c r="Z57" i="8" s="1"/>
  <c r="AA57" i="8" s="1"/>
  <c r="W43" i="8"/>
  <c r="X43" i="8" s="1"/>
  <c r="Z43" i="8" s="1"/>
  <c r="AA43" i="8" s="1"/>
  <c r="AY87" i="17"/>
  <c r="AZ26" i="17"/>
  <c r="AZ104" i="17" s="1"/>
  <c r="AZ11" i="17"/>
  <c r="AZ89" i="17" s="1"/>
  <c r="AZ24" i="17"/>
  <c r="AZ102" i="17" s="1"/>
  <c r="AZ36" i="17"/>
  <c r="AZ114" i="17" s="1"/>
  <c r="AZ22" i="17"/>
  <c r="AZ100" i="17" s="1"/>
  <c r="AZ31" i="17"/>
  <c r="AZ109" i="17" s="1"/>
  <c r="AZ21" i="17"/>
  <c r="AZ99" i="17" s="1"/>
  <c r="AZ28" i="17"/>
  <c r="AZ106" i="17" s="1"/>
  <c r="AZ20" i="17"/>
  <c r="AZ98" i="17" s="1"/>
  <c r="BA6" i="17"/>
  <c r="AZ19" i="17"/>
  <c r="AZ97" i="17" s="1"/>
  <c r="AZ34" i="17"/>
  <c r="AZ112" i="17" s="1"/>
  <c r="AZ17" i="17"/>
  <c r="AZ95" i="17" s="1"/>
  <c r="AZ10" i="17"/>
  <c r="AZ88" i="17" s="1"/>
  <c r="AZ35" i="17"/>
  <c r="AZ113" i="17" s="1"/>
  <c r="AZ33" i="17"/>
  <c r="AZ111" i="17" s="1"/>
  <c r="AZ9" i="17"/>
  <c r="AZ27" i="17"/>
  <c r="AZ105" i="17" s="1"/>
  <c r="AZ32" i="17"/>
  <c r="AZ110" i="17" s="1"/>
  <c r="AZ13" i="17"/>
  <c r="AZ91" i="17" s="1"/>
  <c r="AZ25" i="17"/>
  <c r="AZ103" i="17" s="1"/>
  <c r="AZ30" i="17"/>
  <c r="AZ108" i="17" s="1"/>
  <c r="AZ23" i="17"/>
  <c r="AZ101" i="17" s="1"/>
  <c r="AZ29" i="17"/>
  <c r="AZ107" i="17" s="1"/>
  <c r="AZ14" i="17"/>
  <c r="AZ92" i="17" s="1"/>
  <c r="AZ8" i="17"/>
  <c r="AZ86" i="17" s="1"/>
  <c r="AZ12" i="17"/>
  <c r="AZ90" i="17" s="1"/>
  <c r="AZ15" i="17"/>
  <c r="AZ93" i="17" s="1"/>
  <c r="AZ85" i="17"/>
  <c r="BT87" i="17"/>
  <c r="BT39" i="17"/>
  <c r="BV6" i="17"/>
  <c r="BV11" i="17" s="1"/>
  <c r="BU31" i="17"/>
  <c r="BU109" i="17" s="1"/>
  <c r="BU25" i="17"/>
  <c r="BU103" i="17" s="1"/>
  <c r="BU19" i="17"/>
  <c r="BU97" i="17" s="1"/>
  <c r="BU13" i="17"/>
  <c r="BU91" i="17" s="1"/>
  <c r="BU36" i="17"/>
  <c r="BU114" i="17" s="1"/>
  <c r="BU30" i="17"/>
  <c r="BU108" i="17" s="1"/>
  <c r="BU24" i="17"/>
  <c r="BU102" i="17" s="1"/>
  <c r="BU18" i="17"/>
  <c r="BU96" i="17" s="1"/>
  <c r="BU12" i="17"/>
  <c r="BU90" i="17" s="1"/>
  <c r="BU35" i="17"/>
  <c r="BU113" i="17" s="1"/>
  <c r="BU29" i="17"/>
  <c r="BU107" i="17" s="1"/>
  <c r="BU23" i="17"/>
  <c r="BU101" i="17" s="1"/>
  <c r="BU17" i="17"/>
  <c r="BU95" i="17" s="1"/>
  <c r="BU9" i="17"/>
  <c r="BU34" i="17"/>
  <c r="BU112" i="17" s="1"/>
  <c r="BU28" i="17"/>
  <c r="BU106" i="17" s="1"/>
  <c r="BU22" i="17"/>
  <c r="BU100" i="17" s="1"/>
  <c r="BU16" i="17"/>
  <c r="BU94" i="17" s="1"/>
  <c r="BU89" i="17"/>
  <c r="BU33" i="17"/>
  <c r="BU111" i="17" s="1"/>
  <c r="BU27" i="17"/>
  <c r="BU105" i="17" s="1"/>
  <c r="BU21" i="17"/>
  <c r="BU99" i="17" s="1"/>
  <c r="BU15" i="17"/>
  <c r="BU93" i="17" s="1"/>
  <c r="BU10" i="17"/>
  <c r="BU88" i="17" s="1"/>
  <c r="BU32" i="17"/>
  <c r="BU110" i="17" s="1"/>
  <c r="BU26" i="17"/>
  <c r="BU104" i="17" s="1"/>
  <c r="BU20" i="17"/>
  <c r="BU98" i="17" s="1"/>
  <c r="BU14" i="17"/>
  <c r="BU92" i="17" s="1"/>
  <c r="BU8" i="17"/>
  <c r="BU86" i="17" s="1"/>
  <c r="BU85" i="17"/>
  <c r="R2" i="14"/>
  <c r="AM478" i="12" l="1"/>
  <c r="F500" i="12"/>
  <c r="G500" i="12" s="1"/>
  <c r="H500" i="12" s="1"/>
  <c r="I500" i="12" s="1"/>
  <c r="J500" i="12" s="1"/>
  <c r="K500" i="12" s="1"/>
  <c r="L500" i="12" s="1"/>
  <c r="M500" i="12" s="1"/>
  <c r="N500" i="12" s="1"/>
  <c r="O500" i="12" s="1"/>
  <c r="P500" i="12" s="1"/>
  <c r="Q500" i="12" s="1"/>
  <c r="R500" i="12" s="1"/>
  <c r="S500" i="12" s="1"/>
  <c r="T500" i="12" s="1"/>
  <c r="U500" i="12" s="1"/>
  <c r="V500" i="12" s="1"/>
  <c r="W500" i="12" s="1"/>
  <c r="X500" i="12" s="1"/>
  <c r="Y500" i="12" s="1"/>
  <c r="Z500" i="12" s="1"/>
  <c r="AA500" i="12" s="1"/>
  <c r="AB500" i="12" s="1"/>
  <c r="AC500" i="12" s="1"/>
  <c r="AD500" i="12" s="1"/>
  <c r="AE500" i="12" s="1"/>
  <c r="AF500" i="12" s="1"/>
  <c r="AG500" i="12" s="1"/>
  <c r="AH500" i="12" s="1"/>
  <c r="AI500" i="12" s="1"/>
  <c r="AJ500" i="12" s="1"/>
  <c r="Q524" i="12"/>
  <c r="Q526" i="12" s="1"/>
  <c r="AA61" i="8"/>
  <c r="AA63" i="8" s="1"/>
  <c r="F446" i="31"/>
  <c r="G446" i="31" s="1"/>
  <c r="H446" i="31" s="1"/>
  <c r="I446" i="31" s="1"/>
  <c r="J446" i="31" s="1"/>
  <c r="K446" i="31" s="1"/>
  <c r="L446" i="31" s="1"/>
  <c r="M446" i="31" s="1"/>
  <c r="N446" i="31" s="1"/>
  <c r="O446" i="31" s="1"/>
  <c r="P446" i="31" s="1"/>
  <c r="Q446" i="31" s="1"/>
  <c r="R446" i="31" s="1"/>
  <c r="S446" i="31" s="1"/>
  <c r="T446" i="31" s="1"/>
  <c r="U446" i="31" s="1"/>
  <c r="V446" i="31" s="1"/>
  <c r="W446" i="31" s="1"/>
  <c r="X446" i="31" s="1"/>
  <c r="Y446" i="31" s="1"/>
  <c r="Z446" i="31" s="1"/>
  <c r="AA446" i="31" s="1"/>
  <c r="AB446" i="31" s="1"/>
  <c r="AC446" i="31" s="1"/>
  <c r="AD446" i="31" s="1"/>
  <c r="AE446" i="31" s="1"/>
  <c r="AF446" i="31" s="1"/>
  <c r="AG446" i="31" s="1"/>
  <c r="AH446" i="31" s="1"/>
  <c r="AI446" i="31" s="1"/>
  <c r="A484" i="31"/>
  <c r="F489" i="31" s="1"/>
  <c r="G489" i="31" s="1"/>
  <c r="H489" i="31" s="1"/>
  <c r="I489" i="31" s="1"/>
  <c r="J489" i="31" s="1"/>
  <c r="K489" i="31" s="1"/>
  <c r="L489" i="31" s="1"/>
  <c r="M489" i="31" s="1"/>
  <c r="N489" i="31" s="1"/>
  <c r="O489" i="31" s="1"/>
  <c r="P489" i="31" s="1"/>
  <c r="Q489" i="31" s="1"/>
  <c r="R489" i="31" s="1"/>
  <c r="S489" i="31" s="1"/>
  <c r="T489" i="31" s="1"/>
  <c r="U489" i="31" s="1"/>
  <c r="V489" i="31" s="1"/>
  <c r="W489" i="31" s="1"/>
  <c r="X489" i="31" s="1"/>
  <c r="Y489" i="31" s="1"/>
  <c r="Z489" i="31" s="1"/>
  <c r="AA489" i="31" s="1"/>
  <c r="AB489" i="31" s="1"/>
  <c r="AC489" i="31" s="1"/>
  <c r="AD489" i="31" s="1"/>
  <c r="AE489" i="31" s="1"/>
  <c r="AF489" i="31" s="1"/>
  <c r="AG489" i="31" s="1"/>
  <c r="AH489" i="31" s="1"/>
  <c r="AI489" i="31" s="1"/>
  <c r="AA42" i="8"/>
  <c r="AA47" i="8" s="1"/>
  <c r="AA49" i="8" s="1"/>
  <c r="AZ87" i="17"/>
  <c r="BU87" i="17"/>
  <c r="BU39" i="17"/>
  <c r="BA33" i="17"/>
  <c r="BA111" i="17" s="1"/>
  <c r="BA27" i="17"/>
  <c r="BA105" i="17" s="1"/>
  <c r="BA24" i="17"/>
  <c r="BA102" i="17" s="1"/>
  <c r="BA20" i="17"/>
  <c r="BA98" i="17" s="1"/>
  <c r="BA13" i="17"/>
  <c r="BA91" i="17" s="1"/>
  <c r="BA32" i="17"/>
  <c r="BA110" i="17" s="1"/>
  <c r="BA26" i="17"/>
  <c r="BA104" i="17" s="1"/>
  <c r="BA21" i="17"/>
  <c r="BA99" i="17" s="1"/>
  <c r="BA22" i="17"/>
  <c r="BA100" i="17" s="1"/>
  <c r="BB6" i="17"/>
  <c r="BA31" i="17"/>
  <c r="BA109" i="17" s="1"/>
  <c r="BA25" i="17"/>
  <c r="BA103" i="17" s="1"/>
  <c r="BA17" i="17"/>
  <c r="BA95" i="17" s="1"/>
  <c r="BA15" i="17"/>
  <c r="BA93" i="17" s="1"/>
  <c r="BA85" i="17"/>
  <c r="BA36" i="17"/>
  <c r="BA114" i="17" s="1"/>
  <c r="BA30" i="17"/>
  <c r="BA108" i="17" s="1"/>
  <c r="BA8" i="17"/>
  <c r="BA86" i="17" s="1"/>
  <c r="BA14" i="17"/>
  <c r="BA92" i="17" s="1"/>
  <c r="BA10" i="17"/>
  <c r="BA88" i="17" s="1"/>
  <c r="BA12" i="17"/>
  <c r="BA90" i="17" s="1"/>
  <c r="BA35" i="17"/>
  <c r="BA113" i="17" s="1"/>
  <c r="BA11" i="17"/>
  <c r="BA89" i="17" s="1"/>
  <c r="BA34" i="17"/>
  <c r="BA112" i="17" s="1"/>
  <c r="BA23" i="17"/>
  <c r="BA101" i="17" s="1"/>
  <c r="BA29" i="17"/>
  <c r="BA107" i="17" s="1"/>
  <c r="BA28" i="17"/>
  <c r="BA106" i="17" s="1"/>
  <c r="BA19" i="17"/>
  <c r="BA97" i="17" s="1"/>
  <c r="BA9" i="17"/>
  <c r="BV33" i="17"/>
  <c r="BV111" i="17" s="1"/>
  <c r="BV27" i="17"/>
  <c r="BV105" i="17" s="1"/>
  <c r="BV21" i="17"/>
  <c r="BV99" i="17" s="1"/>
  <c r="BV15" i="17"/>
  <c r="BV93" i="17" s="1"/>
  <c r="BV10" i="17"/>
  <c r="BV88" i="17" s="1"/>
  <c r="BV32" i="17"/>
  <c r="BV110" i="17" s="1"/>
  <c r="BV26" i="17"/>
  <c r="BV104" i="17" s="1"/>
  <c r="BV20" i="17"/>
  <c r="BV98" i="17" s="1"/>
  <c r="BV14" i="17"/>
  <c r="BV92" i="17" s="1"/>
  <c r="BV8" i="17"/>
  <c r="BV86" i="17" s="1"/>
  <c r="BW6" i="17"/>
  <c r="BW11" i="17" s="1"/>
  <c r="BV31" i="17"/>
  <c r="BV109" i="17" s="1"/>
  <c r="BV25" i="17"/>
  <c r="BV103" i="17" s="1"/>
  <c r="BV19" i="17"/>
  <c r="BV97" i="17" s="1"/>
  <c r="BV13" i="17"/>
  <c r="BV91" i="17" s="1"/>
  <c r="BV36" i="17"/>
  <c r="BV114" i="17" s="1"/>
  <c r="BV30" i="17"/>
  <c r="BV108" i="17" s="1"/>
  <c r="BV24" i="17"/>
  <c r="BV102" i="17" s="1"/>
  <c r="BV18" i="17"/>
  <c r="BV96" i="17" s="1"/>
  <c r="BV12" i="17"/>
  <c r="BV90" i="17" s="1"/>
  <c r="BV35" i="17"/>
  <c r="BV113" i="17" s="1"/>
  <c r="BV29" i="17"/>
  <c r="BV107" i="17" s="1"/>
  <c r="BV23" i="17"/>
  <c r="BV101" i="17" s="1"/>
  <c r="BV17" i="17"/>
  <c r="BV95" i="17" s="1"/>
  <c r="BV9" i="17"/>
  <c r="BV34" i="17"/>
  <c r="BV112" i="17" s="1"/>
  <c r="BV28" i="17"/>
  <c r="BV106" i="17" s="1"/>
  <c r="BV22" i="17"/>
  <c r="BV100" i="17" s="1"/>
  <c r="BV16" i="17"/>
  <c r="BV94" i="17" s="1"/>
  <c r="BV89" i="17"/>
  <c r="BV85" i="17"/>
  <c r="A16" i="14"/>
  <c r="A20" i="46" s="1"/>
  <c r="A6" i="14"/>
  <c r="A5" i="46" s="1"/>
  <c r="T35" i="14"/>
  <c r="H22" i="14"/>
  <c r="H19" i="14"/>
  <c r="A228" i="11"/>
  <c r="G22" i="14"/>
  <c r="G19" i="14"/>
  <c r="A184" i="11"/>
  <c r="F22" i="14"/>
  <c r="F19" i="14"/>
  <c r="A140" i="11"/>
  <c r="E22" i="14"/>
  <c r="E19" i="14"/>
  <c r="A96" i="11"/>
  <c r="D22" i="14"/>
  <c r="D19" i="14"/>
  <c r="A55" i="11"/>
  <c r="A99" i="11" s="1"/>
  <c r="A52" i="11"/>
  <c r="C22" i="14"/>
  <c r="C19" i="14"/>
  <c r="F16" i="11"/>
  <c r="G16" i="11" s="1"/>
  <c r="H16" i="11" s="1"/>
  <c r="I16" i="11" s="1"/>
  <c r="J16" i="11" s="1"/>
  <c r="K16" i="11" s="1"/>
  <c r="L16" i="11" s="1"/>
  <c r="M16" i="11" s="1"/>
  <c r="N16" i="11" s="1"/>
  <c r="O16" i="11" s="1"/>
  <c r="P16" i="11" s="1"/>
  <c r="Q16" i="11" s="1"/>
  <c r="R16" i="11" s="1"/>
  <c r="S16" i="11" s="1"/>
  <c r="T16" i="11" s="1"/>
  <c r="U16" i="11" s="1"/>
  <c r="V16" i="11" s="1"/>
  <c r="W16" i="11" s="1"/>
  <c r="X16" i="11" s="1"/>
  <c r="Y16" i="11" s="1"/>
  <c r="Z16" i="11" s="1"/>
  <c r="AA16" i="11" s="1"/>
  <c r="AB16" i="11" s="1"/>
  <c r="AC16" i="11" s="1"/>
  <c r="AD16" i="11" s="1"/>
  <c r="AE16" i="11" s="1"/>
  <c r="AF16" i="11" s="1"/>
  <c r="AG16" i="11" s="1"/>
  <c r="AH16" i="11" s="1"/>
  <c r="AI16" i="11" s="1"/>
  <c r="AJ16" i="11" s="1"/>
  <c r="N55" i="11"/>
  <c r="N99" i="11" s="1"/>
  <c r="N143" i="11" s="1"/>
  <c r="N187" i="11" s="1"/>
  <c r="N231" i="11" s="1"/>
  <c r="N275" i="11" s="1"/>
  <c r="N319" i="11" s="1"/>
  <c r="N363" i="11" s="1"/>
  <c r="N407" i="11" s="1"/>
  <c r="N451" i="11" s="1"/>
  <c r="N495" i="11" s="1"/>
  <c r="A8" i="11"/>
  <c r="O19" i="14" l="1"/>
  <c r="AM522" i="12"/>
  <c r="I19" i="7"/>
  <c r="W8" i="7"/>
  <c r="W10" i="7" s="1"/>
  <c r="S8" i="7"/>
  <c r="S10" i="7" s="1"/>
  <c r="I18" i="7"/>
  <c r="BW33" i="17"/>
  <c r="BW111" i="17" s="1"/>
  <c r="BW27" i="17"/>
  <c r="BW105" i="17" s="1"/>
  <c r="BW21" i="17"/>
  <c r="BW99" i="17" s="1"/>
  <c r="BW15" i="17"/>
  <c r="BW93" i="17" s="1"/>
  <c r="BW8" i="17"/>
  <c r="BW86" i="17" s="1"/>
  <c r="BW32" i="17"/>
  <c r="BW110" i="17" s="1"/>
  <c r="BW26" i="17"/>
  <c r="BW104" i="17" s="1"/>
  <c r="BW20" i="17"/>
  <c r="BW98" i="17" s="1"/>
  <c r="BW14" i="17"/>
  <c r="BW92" i="17" s="1"/>
  <c r="BW89" i="17"/>
  <c r="BX6" i="17"/>
  <c r="BX11" i="17" s="1"/>
  <c r="BW31" i="17"/>
  <c r="BW109" i="17" s="1"/>
  <c r="BW25" i="17"/>
  <c r="BW103" i="17" s="1"/>
  <c r="BW19" i="17"/>
  <c r="BW97" i="17" s="1"/>
  <c r="BW13" i="17"/>
  <c r="BW91" i="17" s="1"/>
  <c r="BW36" i="17"/>
  <c r="BW114" i="17" s="1"/>
  <c r="BW30" i="17"/>
  <c r="BW108" i="17" s="1"/>
  <c r="BW24" i="17"/>
  <c r="BW102" i="17" s="1"/>
  <c r="BW18" i="17"/>
  <c r="BW96" i="17" s="1"/>
  <c r="BW12" i="17"/>
  <c r="BW90" i="17" s="1"/>
  <c r="BW85" i="17"/>
  <c r="BW34" i="17"/>
  <c r="BW112" i="17" s="1"/>
  <c r="BW16" i="17"/>
  <c r="BW94" i="17" s="1"/>
  <c r="BW29" i="17"/>
  <c r="BW107" i="17" s="1"/>
  <c r="BW10" i="17"/>
  <c r="BW88" i="17" s="1"/>
  <c r="BW28" i="17"/>
  <c r="BW106" i="17" s="1"/>
  <c r="BW9" i="17"/>
  <c r="BW23" i="17"/>
  <c r="BW101" i="17" s="1"/>
  <c r="BW22" i="17"/>
  <c r="BW100" i="17" s="1"/>
  <c r="BW35" i="17"/>
  <c r="BW113" i="17" s="1"/>
  <c r="BW17" i="17"/>
  <c r="BW95" i="17" s="1"/>
  <c r="BB85" i="17"/>
  <c r="BB26" i="17"/>
  <c r="BB104" i="17" s="1"/>
  <c r="BB21" i="17"/>
  <c r="BB99" i="17" s="1"/>
  <c r="BB20" i="17"/>
  <c r="BB98" i="17" s="1"/>
  <c r="BB30" i="17"/>
  <c r="BB108" i="17" s="1"/>
  <c r="BC6" i="17"/>
  <c r="BB10" i="17"/>
  <c r="BB88" i="17" s="1"/>
  <c r="BB17" i="17"/>
  <c r="BB95" i="17" s="1"/>
  <c r="BB15" i="17"/>
  <c r="BB93" i="17" s="1"/>
  <c r="BB8" i="17"/>
  <c r="BB86" i="17" s="1"/>
  <c r="BB34" i="17"/>
  <c r="BB112" i="17" s="1"/>
  <c r="BB14" i="17"/>
  <c r="BB92" i="17" s="1"/>
  <c r="BB12" i="17"/>
  <c r="BB90" i="17" s="1"/>
  <c r="BB28" i="17"/>
  <c r="BB106" i="17" s="1"/>
  <c r="BB24" i="17"/>
  <c r="BB102" i="17" s="1"/>
  <c r="BB35" i="17"/>
  <c r="BB113" i="17" s="1"/>
  <c r="BB11" i="17"/>
  <c r="BB89" i="17" s="1"/>
  <c r="BB19" i="17"/>
  <c r="BB97" i="17" s="1"/>
  <c r="BB32" i="17"/>
  <c r="BB110" i="17" s="1"/>
  <c r="BB31" i="17"/>
  <c r="BB109" i="17" s="1"/>
  <c r="BB13" i="17"/>
  <c r="BB91" i="17" s="1"/>
  <c r="BB29" i="17"/>
  <c r="BB107" i="17" s="1"/>
  <c r="BB23" i="17"/>
  <c r="BB101" i="17" s="1"/>
  <c r="BB22" i="17"/>
  <c r="BB100" i="17" s="1"/>
  <c r="BB33" i="17"/>
  <c r="BB111" i="17" s="1"/>
  <c r="BB36" i="17"/>
  <c r="BB114" i="17" s="1"/>
  <c r="BB25" i="17"/>
  <c r="BB103" i="17" s="1"/>
  <c r="BB27" i="17"/>
  <c r="BB105" i="17" s="1"/>
  <c r="BB9" i="17"/>
  <c r="BA87" i="17"/>
  <c r="BV87" i="17"/>
  <c r="BV39" i="17"/>
  <c r="T15" i="14"/>
  <c r="T5" i="14"/>
  <c r="T45" i="14"/>
  <c r="C21" i="14"/>
  <c r="D21" i="14"/>
  <c r="F21" i="14"/>
  <c r="H21" i="14"/>
  <c r="E21" i="14"/>
  <c r="G21" i="14"/>
  <c r="O22" i="14"/>
  <c r="O32" i="14"/>
  <c r="F60" i="11"/>
  <c r="G60" i="11" s="1"/>
  <c r="H60" i="11" s="1"/>
  <c r="I60" i="11" s="1"/>
  <c r="J60" i="11" s="1"/>
  <c r="K60" i="11" s="1"/>
  <c r="L60" i="11" s="1"/>
  <c r="M60" i="11" s="1"/>
  <c r="N60" i="11" s="1"/>
  <c r="O60" i="11" s="1"/>
  <c r="P60" i="11" s="1"/>
  <c r="Q60" i="11" s="1"/>
  <c r="R60" i="11" s="1"/>
  <c r="S60" i="11" s="1"/>
  <c r="T60" i="11" s="1"/>
  <c r="U60" i="11" s="1"/>
  <c r="V60" i="11" s="1"/>
  <c r="W60" i="11" s="1"/>
  <c r="X60" i="11" s="1"/>
  <c r="Y60" i="11" s="1"/>
  <c r="Z60" i="11" s="1"/>
  <c r="AA60" i="11" s="1"/>
  <c r="AB60" i="11" s="1"/>
  <c r="AC60" i="11" s="1"/>
  <c r="AD60" i="11" s="1"/>
  <c r="AE60" i="11" s="1"/>
  <c r="AF60" i="11" s="1"/>
  <c r="AG60" i="11" s="1"/>
  <c r="L11" i="17" l="1"/>
  <c r="L12" i="17"/>
  <c r="L13" i="17"/>
  <c r="L14" i="17"/>
  <c r="L15" i="17"/>
  <c r="L9" i="17"/>
  <c r="L8" i="17"/>
  <c r="N8" i="17" s="1"/>
  <c r="L10" i="17"/>
  <c r="V18" i="14"/>
  <c r="H8" i="17"/>
  <c r="J8" i="17" s="1"/>
  <c r="AM195" i="40" s="1"/>
  <c r="H10" i="17"/>
  <c r="H11" i="17"/>
  <c r="H12" i="17"/>
  <c r="H13" i="17"/>
  <c r="H14" i="17"/>
  <c r="H15" i="17"/>
  <c r="H9" i="17"/>
  <c r="BC16" i="17"/>
  <c r="BC94" i="17" s="1"/>
  <c r="BC18" i="17"/>
  <c r="BC96" i="17" s="1"/>
  <c r="BX85" i="17"/>
  <c r="BX32" i="17"/>
  <c r="BX110" i="17" s="1"/>
  <c r="BX26" i="17"/>
  <c r="BX104" i="17" s="1"/>
  <c r="BX20" i="17"/>
  <c r="BX98" i="17" s="1"/>
  <c r="BX14" i="17"/>
  <c r="BX92" i="17" s="1"/>
  <c r="BX89" i="17"/>
  <c r="BY6" i="17"/>
  <c r="BY11" i="17" s="1"/>
  <c r="BX31" i="17"/>
  <c r="BX109" i="17" s="1"/>
  <c r="BX25" i="17"/>
  <c r="BX103" i="17" s="1"/>
  <c r="BX19" i="17"/>
  <c r="BX97" i="17" s="1"/>
  <c r="BX13" i="17"/>
  <c r="BX91" i="17" s="1"/>
  <c r="BX36" i="17"/>
  <c r="BX114" i="17" s="1"/>
  <c r="BX30" i="17"/>
  <c r="BX108" i="17" s="1"/>
  <c r="BX24" i="17"/>
  <c r="BX102" i="17" s="1"/>
  <c r="BX18" i="17"/>
  <c r="BX96" i="17" s="1"/>
  <c r="BX12" i="17"/>
  <c r="BX90" i="17" s="1"/>
  <c r="BX22" i="17"/>
  <c r="BX100" i="17" s="1"/>
  <c r="BX21" i="17"/>
  <c r="BX99" i="17" s="1"/>
  <c r="BX29" i="17"/>
  <c r="BX107" i="17" s="1"/>
  <c r="BX28" i="17"/>
  <c r="BX106" i="17" s="1"/>
  <c r="BX16" i="17"/>
  <c r="BX94" i="17" s="1"/>
  <c r="BX27" i="17"/>
  <c r="BX105" i="17" s="1"/>
  <c r="BX15" i="17"/>
  <c r="BX93" i="17" s="1"/>
  <c r="BX35" i="17"/>
  <c r="BX113" i="17" s="1"/>
  <c r="BX23" i="17"/>
  <c r="BX101" i="17" s="1"/>
  <c r="BX10" i="17"/>
  <c r="BX88" i="17" s="1"/>
  <c r="BX34" i="17"/>
  <c r="BX112" i="17" s="1"/>
  <c r="BX9" i="17"/>
  <c r="BX33" i="17"/>
  <c r="BX111" i="17" s="1"/>
  <c r="BX8" i="17"/>
  <c r="BX86" i="17" s="1"/>
  <c r="BX17" i="17"/>
  <c r="BX95" i="17" s="1"/>
  <c r="BB87" i="17"/>
  <c r="BC8" i="17"/>
  <c r="BC86" i="17" s="1"/>
  <c r="BC23" i="17"/>
  <c r="BC101" i="17" s="1"/>
  <c r="BC17" i="17"/>
  <c r="BC95" i="17" s="1"/>
  <c r="BC11" i="17"/>
  <c r="BC89" i="17" s="1"/>
  <c r="BC10" i="17"/>
  <c r="BC88" i="17" s="1"/>
  <c r="BC21" i="17"/>
  <c r="BC99" i="17" s="1"/>
  <c r="BC30" i="17"/>
  <c r="BC108" i="17" s="1"/>
  <c r="BC14" i="17"/>
  <c r="BC92" i="17" s="1"/>
  <c r="BC32" i="17"/>
  <c r="BC110" i="17" s="1"/>
  <c r="BC26" i="17"/>
  <c r="BC104" i="17" s="1"/>
  <c r="BC27" i="17"/>
  <c r="BC105" i="17" s="1"/>
  <c r="BC13" i="17"/>
  <c r="BC91" i="17" s="1"/>
  <c r="BC31" i="17"/>
  <c r="BC109" i="17" s="1"/>
  <c r="BC25" i="17"/>
  <c r="BC103" i="17" s="1"/>
  <c r="BC36" i="17"/>
  <c r="BC114" i="17" s="1"/>
  <c r="BC22" i="17"/>
  <c r="BC100" i="17" s="1"/>
  <c r="BC9" i="17"/>
  <c r="BC34" i="17"/>
  <c r="BC112" i="17" s="1"/>
  <c r="BC33" i="17"/>
  <c r="BC111" i="17" s="1"/>
  <c r="BC15" i="17"/>
  <c r="BC93" i="17" s="1"/>
  <c r="BC29" i="17"/>
  <c r="BC107" i="17" s="1"/>
  <c r="BC35" i="17"/>
  <c r="BC113" i="17" s="1"/>
  <c r="BC20" i="17"/>
  <c r="BC98" i="17" s="1"/>
  <c r="BC19" i="17"/>
  <c r="BC97" i="17" s="1"/>
  <c r="BC24" i="17"/>
  <c r="BC102" i="17" s="1"/>
  <c r="BC12" i="17"/>
  <c r="BC90" i="17" s="1"/>
  <c r="BC28" i="17"/>
  <c r="BC106" i="17" s="1"/>
  <c r="BC85" i="17"/>
  <c r="BW87" i="17"/>
  <c r="BW39" i="17"/>
  <c r="O11" i="14"/>
  <c r="O12" i="14"/>
  <c r="A143" i="11"/>
  <c r="F104" i="11"/>
  <c r="G104" i="11" s="1"/>
  <c r="H104" i="11" s="1"/>
  <c r="I104" i="11" s="1"/>
  <c r="J104" i="11" s="1"/>
  <c r="K104" i="11" s="1"/>
  <c r="L104" i="11" s="1"/>
  <c r="M104" i="11" s="1"/>
  <c r="N104" i="11" s="1"/>
  <c r="O104" i="11" s="1"/>
  <c r="P104" i="11" s="1"/>
  <c r="Q104" i="11" s="1"/>
  <c r="R104" i="11" s="1"/>
  <c r="S104" i="11" s="1"/>
  <c r="T104" i="11" s="1"/>
  <c r="U104" i="11" s="1"/>
  <c r="V104" i="11" s="1"/>
  <c r="W104" i="11" s="1"/>
  <c r="X104" i="11" s="1"/>
  <c r="Y104" i="11" s="1"/>
  <c r="Z104" i="11" s="1"/>
  <c r="AA104" i="11" s="1"/>
  <c r="AB104" i="11" s="1"/>
  <c r="AC104" i="11" s="1"/>
  <c r="AD104" i="11" s="1"/>
  <c r="AE104" i="11" s="1"/>
  <c r="AF104" i="11" s="1"/>
  <c r="AG104" i="11" s="1"/>
  <c r="AH104" i="11" s="1"/>
  <c r="AI104" i="11" s="1"/>
  <c r="AJ104" i="11" s="1"/>
  <c r="W74" i="8"/>
  <c r="W73" i="8"/>
  <c r="W71" i="8"/>
  <c r="W70" i="8"/>
  <c r="D67" i="8"/>
  <c r="G73" i="8"/>
  <c r="G72" i="8"/>
  <c r="G70" i="8"/>
  <c r="F74" i="8"/>
  <c r="F73" i="8"/>
  <c r="P32" i="8"/>
  <c r="S32" i="8" s="1"/>
  <c r="X32" i="8" s="1"/>
  <c r="Z32" i="8" s="1"/>
  <c r="AA32" i="8" s="1"/>
  <c r="P31" i="8"/>
  <c r="S31" i="8" s="1"/>
  <c r="X31" i="8" s="1"/>
  <c r="Z31" i="8" s="1"/>
  <c r="AA31" i="8" s="1"/>
  <c r="P30" i="8"/>
  <c r="S30" i="8" s="1"/>
  <c r="X30" i="8" s="1"/>
  <c r="Z30" i="8" s="1"/>
  <c r="AA30" i="8" s="1"/>
  <c r="P29" i="8"/>
  <c r="S29" i="8" s="1"/>
  <c r="X29" i="8" s="1"/>
  <c r="Z29" i="8" s="1"/>
  <c r="AA29" i="8" s="1"/>
  <c r="P28" i="8"/>
  <c r="S28" i="8" s="1"/>
  <c r="X28" i="8" s="1"/>
  <c r="Z28" i="8" s="1"/>
  <c r="AA28" i="8" s="1"/>
  <c r="B17" i="8"/>
  <c r="B15" i="8"/>
  <c r="R71" i="8"/>
  <c r="D70" i="8"/>
  <c r="R70" i="8"/>
  <c r="B4" i="8"/>
  <c r="A4" i="8"/>
  <c r="L38" i="17" l="1"/>
  <c r="L39" i="17" s="1"/>
  <c r="H38" i="17"/>
  <c r="H39" i="17" s="1"/>
  <c r="P38" i="17"/>
  <c r="P39" i="17" s="1"/>
  <c r="AA33" i="8"/>
  <c r="AA35" i="8" s="1"/>
  <c r="I17" i="7" s="1"/>
  <c r="M11" i="29"/>
  <c r="M54" i="29" s="1"/>
  <c r="M97" i="29" s="1"/>
  <c r="M140" i="29" s="1"/>
  <c r="M183" i="29" s="1"/>
  <c r="M226" i="29" s="1"/>
  <c r="M269" i="29" s="1"/>
  <c r="M312" i="29" s="1"/>
  <c r="M355" i="29" s="1"/>
  <c r="M398" i="29" s="1"/>
  <c r="M441" i="29" s="1"/>
  <c r="M484" i="29" s="1"/>
  <c r="M11" i="26"/>
  <c r="M54" i="26" s="1"/>
  <c r="M97" i="26" s="1"/>
  <c r="M140" i="26" s="1"/>
  <c r="M183" i="26" s="1"/>
  <c r="M226" i="26" s="1"/>
  <c r="M269" i="26" s="1"/>
  <c r="M312" i="26" s="1"/>
  <c r="M355" i="26" s="1"/>
  <c r="M398" i="26" s="1"/>
  <c r="M441" i="26" s="1"/>
  <c r="M484" i="26" s="1"/>
  <c r="M11" i="36"/>
  <c r="M54" i="36" s="1"/>
  <c r="M97" i="36" s="1"/>
  <c r="M140" i="36" s="1"/>
  <c r="M183" i="36" s="1"/>
  <c r="M226" i="36" s="1"/>
  <c r="M269" i="36" s="1"/>
  <c r="M312" i="36" s="1"/>
  <c r="M355" i="36" s="1"/>
  <c r="M398" i="36" s="1"/>
  <c r="M441" i="36" s="1"/>
  <c r="M484" i="36" s="1"/>
  <c r="M11" i="35"/>
  <c r="M54" i="35" s="1"/>
  <c r="M97" i="35" s="1"/>
  <c r="M140" i="35" s="1"/>
  <c r="M183" i="35" s="1"/>
  <c r="M226" i="35" s="1"/>
  <c r="M269" i="35" s="1"/>
  <c r="M312" i="35" s="1"/>
  <c r="M355" i="35" s="1"/>
  <c r="M398" i="35" s="1"/>
  <c r="M441" i="35" s="1"/>
  <c r="M484" i="35" s="1"/>
  <c r="M11" i="28"/>
  <c r="M54" i="28" s="1"/>
  <c r="M97" i="28" s="1"/>
  <c r="M140" i="28" s="1"/>
  <c r="M183" i="28" s="1"/>
  <c r="M226" i="28" s="1"/>
  <c r="M269" i="28" s="1"/>
  <c r="M312" i="28" s="1"/>
  <c r="M355" i="28" s="1"/>
  <c r="M398" i="28" s="1"/>
  <c r="M441" i="28" s="1"/>
  <c r="M484" i="28" s="1"/>
  <c r="M11" i="25"/>
  <c r="M54" i="25" s="1"/>
  <c r="M97" i="25" s="1"/>
  <c r="M140" i="25" s="1"/>
  <c r="M183" i="25" s="1"/>
  <c r="M226" i="25" s="1"/>
  <c r="M269" i="25" s="1"/>
  <c r="M312" i="25" s="1"/>
  <c r="M355" i="25" s="1"/>
  <c r="M398" i="25" s="1"/>
  <c r="M441" i="25" s="1"/>
  <c r="M484" i="25" s="1"/>
  <c r="D6" i="8"/>
  <c r="E6" i="8" s="1"/>
  <c r="F6" i="8" s="1"/>
  <c r="G6" i="8" s="1"/>
  <c r="H6" i="8" s="1"/>
  <c r="I6" i="8" s="1"/>
  <c r="J6" i="8" s="1"/>
  <c r="K6" i="8" s="1"/>
  <c r="L6" i="8" s="1"/>
  <c r="M6" i="8" s="1"/>
  <c r="N6" i="8" s="1"/>
  <c r="O6" i="8" s="1"/>
  <c r="AQ96" i="17"/>
  <c r="AR18" i="17"/>
  <c r="AR96" i="17" s="1"/>
  <c r="AK18" i="17"/>
  <c r="AS18" i="17"/>
  <c r="AS96" i="17" s="1"/>
  <c r="AT18" i="17"/>
  <c r="AT96" i="17" s="1"/>
  <c r="AU18" i="17"/>
  <c r="AU96" i="17" s="1"/>
  <c r="AV18" i="17"/>
  <c r="AV96" i="17" s="1"/>
  <c r="AW18" i="17"/>
  <c r="AW96" i="17" s="1"/>
  <c r="AX18" i="17"/>
  <c r="AX96" i="17" s="1"/>
  <c r="AY18" i="17"/>
  <c r="AY96" i="17" s="1"/>
  <c r="AZ18" i="17"/>
  <c r="AZ96" i="17" s="1"/>
  <c r="BA18" i="17"/>
  <c r="BA96" i="17" s="1"/>
  <c r="BB18" i="17"/>
  <c r="BB96" i="17" s="1"/>
  <c r="AQ94" i="17"/>
  <c r="AR16" i="17"/>
  <c r="AK16" i="17"/>
  <c r="AS16" i="17"/>
  <c r="AT16" i="17"/>
  <c r="AU16" i="17"/>
  <c r="AV16" i="17"/>
  <c r="AW16" i="17"/>
  <c r="AX16" i="17"/>
  <c r="AY16" i="17"/>
  <c r="AZ16" i="17"/>
  <c r="BA16" i="17"/>
  <c r="BB16" i="17"/>
  <c r="S51" i="14"/>
  <c r="R46" i="44"/>
  <c r="R46" i="42"/>
  <c r="R46" i="41"/>
  <c r="S41" i="14"/>
  <c r="R37" i="44"/>
  <c r="R37" i="42"/>
  <c r="R37" i="41"/>
  <c r="R28" i="44"/>
  <c r="R28" i="42"/>
  <c r="R28" i="41"/>
  <c r="BY36" i="17"/>
  <c r="BY114" i="17" s="1"/>
  <c r="BY30" i="17"/>
  <c r="BY108" i="17" s="1"/>
  <c r="BY24" i="17"/>
  <c r="BY102" i="17" s="1"/>
  <c r="BY18" i="17"/>
  <c r="BY96" i="17" s="1"/>
  <c r="BY12" i="17"/>
  <c r="BY90" i="17" s="1"/>
  <c r="BY33" i="17"/>
  <c r="BY111" i="17" s="1"/>
  <c r="BY27" i="17"/>
  <c r="BY105" i="17" s="1"/>
  <c r="BY21" i="17"/>
  <c r="BY99" i="17" s="1"/>
  <c r="BY9" i="17"/>
  <c r="BY26" i="17"/>
  <c r="BY104" i="17" s="1"/>
  <c r="BY14" i="17"/>
  <c r="BY92" i="17" s="1"/>
  <c r="BY13" i="17"/>
  <c r="BY91" i="17" s="1"/>
  <c r="BY35" i="17"/>
  <c r="BY113" i="17" s="1"/>
  <c r="BY29" i="17"/>
  <c r="BY107" i="17" s="1"/>
  <c r="BY23" i="17"/>
  <c r="BY101" i="17" s="1"/>
  <c r="BY17" i="17"/>
  <c r="BY95" i="17" s="1"/>
  <c r="BY89" i="17"/>
  <c r="BY34" i="17"/>
  <c r="BY112" i="17" s="1"/>
  <c r="BY28" i="17"/>
  <c r="BY106" i="17" s="1"/>
  <c r="BY22" i="17"/>
  <c r="BY100" i="17" s="1"/>
  <c r="BY16" i="17"/>
  <c r="BY94" i="17" s="1"/>
  <c r="BY10" i="17"/>
  <c r="BY88" i="17" s="1"/>
  <c r="BY15" i="17"/>
  <c r="BY93" i="17" s="1"/>
  <c r="BY32" i="17"/>
  <c r="BY110" i="17" s="1"/>
  <c r="BY20" i="17"/>
  <c r="BY98" i="17" s="1"/>
  <c r="BY8" i="17"/>
  <c r="BY86" i="17" s="1"/>
  <c r="BY31" i="17"/>
  <c r="BY109" i="17" s="1"/>
  <c r="BY25" i="17"/>
  <c r="BY103" i="17" s="1"/>
  <c r="BY19" i="17"/>
  <c r="BY97" i="17" s="1"/>
  <c r="BY85" i="17"/>
  <c r="BC87" i="17"/>
  <c r="BC39" i="17"/>
  <c r="BX87" i="17"/>
  <c r="BX39" i="17"/>
  <c r="A33" i="44"/>
  <c r="A38" i="45" s="1"/>
  <c r="A33" i="41"/>
  <c r="A38" i="39" s="1"/>
  <c r="A33" i="42"/>
  <c r="A38" i="43" s="1"/>
  <c r="A42" i="42"/>
  <c r="A49" i="43" s="1"/>
  <c r="A42" i="44"/>
  <c r="A49" i="45" s="1"/>
  <c r="A42" i="41"/>
  <c r="A49" i="39" s="1"/>
  <c r="S11" i="14"/>
  <c r="R10" i="41"/>
  <c r="R10" i="44"/>
  <c r="R10" i="42"/>
  <c r="R19" i="44"/>
  <c r="R19" i="41"/>
  <c r="R19" i="42"/>
  <c r="E74" i="8"/>
  <c r="E72" i="8"/>
  <c r="W72" i="8"/>
  <c r="N11" i="31"/>
  <c r="N54" i="31" s="1"/>
  <c r="N97" i="31" s="1"/>
  <c r="N140" i="31" s="1"/>
  <c r="N183" i="31" s="1"/>
  <c r="N226" i="31" s="1"/>
  <c r="N269" i="31" s="1"/>
  <c r="N312" i="31" s="1"/>
  <c r="N355" i="31" s="1"/>
  <c r="N398" i="31" s="1"/>
  <c r="N441" i="31" s="1"/>
  <c r="N484" i="31" s="1"/>
  <c r="N11" i="30"/>
  <c r="N54" i="30" s="1"/>
  <c r="N97" i="30" s="1"/>
  <c r="N140" i="30" s="1"/>
  <c r="N183" i="30" s="1"/>
  <c r="N226" i="30" s="1"/>
  <c r="N269" i="30" s="1"/>
  <c r="N312" i="30" s="1"/>
  <c r="N355" i="30" s="1"/>
  <c r="N398" i="30" s="1"/>
  <c r="N441" i="30" s="1"/>
  <c r="N484" i="30" s="1"/>
  <c r="N11" i="12"/>
  <c r="N55" i="12" s="1"/>
  <c r="N99" i="12" s="1"/>
  <c r="N143" i="12" s="1"/>
  <c r="N187" i="12" s="1"/>
  <c r="N231" i="12" s="1"/>
  <c r="N275" i="12" s="1"/>
  <c r="N319" i="12" s="1"/>
  <c r="N363" i="12" s="1"/>
  <c r="N407" i="12" s="1"/>
  <c r="N451" i="12" s="1"/>
  <c r="N495" i="12" s="1"/>
  <c r="R30" i="8"/>
  <c r="A26" i="14"/>
  <c r="A35" i="46" s="1"/>
  <c r="R45" i="8"/>
  <c r="A36" i="14"/>
  <c r="A50" i="46" s="1"/>
  <c r="R60" i="8"/>
  <c r="A46" i="14"/>
  <c r="A65" i="46" s="1"/>
  <c r="F148" i="11"/>
  <c r="G148" i="11" s="1"/>
  <c r="H148" i="11" s="1"/>
  <c r="I148" i="11" s="1"/>
  <c r="J148" i="11" s="1"/>
  <c r="K148" i="11" s="1"/>
  <c r="L148" i="11" s="1"/>
  <c r="M148" i="11" s="1"/>
  <c r="N148" i="11" s="1"/>
  <c r="O148" i="11" s="1"/>
  <c r="P148" i="11" s="1"/>
  <c r="Q148" i="11" s="1"/>
  <c r="R148" i="11" s="1"/>
  <c r="S148" i="11" s="1"/>
  <c r="T148" i="11" s="1"/>
  <c r="U148" i="11" s="1"/>
  <c r="V148" i="11" s="1"/>
  <c r="W148" i="11" s="1"/>
  <c r="X148" i="11" s="1"/>
  <c r="Y148" i="11" s="1"/>
  <c r="Z148" i="11" s="1"/>
  <c r="AA148" i="11" s="1"/>
  <c r="AB148" i="11" s="1"/>
  <c r="AC148" i="11" s="1"/>
  <c r="AD148" i="11" s="1"/>
  <c r="AE148" i="11" s="1"/>
  <c r="AF148" i="11" s="1"/>
  <c r="AG148" i="11" s="1"/>
  <c r="AH148" i="11" s="1"/>
  <c r="AI148" i="11" s="1"/>
  <c r="A187" i="11"/>
  <c r="A23" i="8"/>
  <c r="E67" i="8"/>
  <c r="B23" i="8"/>
  <c r="D25" i="8" s="1"/>
  <c r="E25" i="8" s="1"/>
  <c r="F25" i="8" s="1"/>
  <c r="G25" i="8" s="1"/>
  <c r="H25" i="8" s="1"/>
  <c r="I25" i="8" s="1"/>
  <c r="J25" i="8" s="1"/>
  <c r="K25" i="8" s="1"/>
  <c r="L25" i="8" s="1"/>
  <c r="M25" i="8" s="1"/>
  <c r="N25" i="8" s="1"/>
  <c r="O25" i="8" s="1"/>
  <c r="R46" i="8"/>
  <c r="B72" i="8"/>
  <c r="G74" i="8"/>
  <c r="R72" i="8"/>
  <c r="B32" i="8"/>
  <c r="R57" i="8"/>
  <c r="E71" i="8"/>
  <c r="B43" i="8"/>
  <c r="D71" i="8"/>
  <c r="R11" i="8"/>
  <c r="R9" i="8"/>
  <c r="B42" i="8"/>
  <c r="R56" i="8"/>
  <c r="E70" i="8"/>
  <c r="G71" i="8"/>
  <c r="E73" i="8"/>
  <c r="P33" i="8"/>
  <c r="R44" i="8"/>
  <c r="B30" i="8"/>
  <c r="R58" i="8"/>
  <c r="B44" i="8"/>
  <c r="R13" i="8"/>
  <c r="B58" i="8"/>
  <c r="R31" i="8"/>
  <c r="B59" i="8"/>
  <c r="D72" i="8"/>
  <c r="B73" i="8"/>
  <c r="R73" i="8"/>
  <c r="P19" i="8"/>
  <c r="B28" i="8"/>
  <c r="R32" i="8"/>
  <c r="R42" i="8"/>
  <c r="B60" i="8"/>
  <c r="F71" i="8"/>
  <c r="D73" i="8"/>
  <c r="B74" i="8"/>
  <c r="R74" i="8"/>
  <c r="F70" i="8"/>
  <c r="R15" i="8"/>
  <c r="B29" i="8"/>
  <c r="R43" i="8"/>
  <c r="B45" i="8"/>
  <c r="R59" i="8"/>
  <c r="F72" i="8"/>
  <c r="D74" i="8"/>
  <c r="R17" i="8"/>
  <c r="R28" i="8"/>
  <c r="B46" i="8"/>
  <c r="B56" i="8"/>
  <c r="B70" i="8"/>
  <c r="R29" i="8"/>
  <c r="B31" i="8"/>
  <c r="B57" i="8"/>
  <c r="B71" i="8"/>
  <c r="Z8" i="14" l="1"/>
  <c r="AB8" i="14"/>
  <c r="AC18" i="14"/>
  <c r="AF18" i="14" s="1"/>
  <c r="AC8" i="14"/>
  <c r="AC17" i="14"/>
  <c r="AB7" i="14"/>
  <c r="AA7" i="14"/>
  <c r="AC7" i="14"/>
  <c r="AA21" i="8"/>
  <c r="O8" i="7"/>
  <c r="AZ94" i="17"/>
  <c r="AZ39" i="17"/>
  <c r="AV94" i="17"/>
  <c r="AV39" i="17"/>
  <c r="AY94" i="17"/>
  <c r="AY39" i="17"/>
  <c r="AU94" i="17"/>
  <c r="AU39" i="17"/>
  <c r="AR94" i="17"/>
  <c r="AR39" i="17"/>
  <c r="BB94" i="17"/>
  <c r="BB39" i="17"/>
  <c r="AX94" i="17"/>
  <c r="AX39" i="17"/>
  <c r="AT94" i="17"/>
  <c r="AT39" i="17"/>
  <c r="BA94" i="17"/>
  <c r="BA39" i="17"/>
  <c r="AW94" i="17"/>
  <c r="AW39" i="17"/>
  <c r="AS94" i="17"/>
  <c r="AS39" i="17"/>
  <c r="BY87" i="17"/>
  <c r="BY39" i="17"/>
  <c r="Z72" i="8"/>
  <c r="Z70" i="8"/>
  <c r="Z73" i="8"/>
  <c r="Z74" i="8"/>
  <c r="F192" i="11"/>
  <c r="G192" i="11" s="1"/>
  <c r="H192" i="11" s="1"/>
  <c r="I192" i="11" s="1"/>
  <c r="J192" i="11" s="1"/>
  <c r="K192" i="11" s="1"/>
  <c r="L192" i="11" s="1"/>
  <c r="M192" i="11" s="1"/>
  <c r="N192" i="11" s="1"/>
  <c r="O192" i="11" s="1"/>
  <c r="P192" i="11" s="1"/>
  <c r="Q192" i="11" s="1"/>
  <c r="R192" i="11" s="1"/>
  <c r="S192" i="11" s="1"/>
  <c r="T192" i="11" s="1"/>
  <c r="U192" i="11" s="1"/>
  <c r="V192" i="11" s="1"/>
  <c r="W192" i="11" s="1"/>
  <c r="X192" i="11" s="1"/>
  <c r="Y192" i="11" s="1"/>
  <c r="Z192" i="11" s="1"/>
  <c r="AA192" i="11" s="1"/>
  <c r="AB192" i="11" s="1"/>
  <c r="AC192" i="11" s="1"/>
  <c r="AD192" i="11" s="1"/>
  <c r="AE192" i="11" s="1"/>
  <c r="AF192" i="11" s="1"/>
  <c r="AG192" i="11" s="1"/>
  <c r="AH192" i="11" s="1"/>
  <c r="AI192" i="11" s="1"/>
  <c r="AJ192" i="11" s="1"/>
  <c r="A231" i="11"/>
  <c r="A275" i="11" s="1"/>
  <c r="H70" i="8"/>
  <c r="S70" i="8" s="1"/>
  <c r="X70" i="8" s="1"/>
  <c r="H71" i="8"/>
  <c r="S71" i="8" s="1"/>
  <c r="X71" i="8" s="1"/>
  <c r="H74" i="8"/>
  <c r="S74" i="8" s="1"/>
  <c r="X74" i="8" s="1"/>
  <c r="H73" i="8"/>
  <c r="S73" i="8" s="1"/>
  <c r="X73" i="8" s="1"/>
  <c r="B37" i="8"/>
  <c r="D39" i="8" s="1"/>
  <c r="E39" i="8" s="1"/>
  <c r="F39" i="8" s="1"/>
  <c r="G39" i="8" s="1"/>
  <c r="H39" i="8" s="1"/>
  <c r="I39" i="8" s="1"/>
  <c r="J39" i="8" s="1"/>
  <c r="K39" i="8" s="1"/>
  <c r="L39" i="8" s="1"/>
  <c r="M39" i="8" s="1"/>
  <c r="N39" i="8" s="1"/>
  <c r="O39" i="8" s="1"/>
  <c r="A37" i="8"/>
  <c r="F67" i="8"/>
  <c r="H72" i="8"/>
  <c r="S72" i="8" s="1"/>
  <c r="X72" i="8" s="1"/>
  <c r="I15" i="1"/>
  <c r="M15" i="1" s="1"/>
  <c r="F26" i="5"/>
  <c r="E13" i="5"/>
  <c r="C13" i="5"/>
  <c r="E11" i="5"/>
  <c r="C11" i="5"/>
  <c r="D12" i="4"/>
  <c r="D10" i="4"/>
  <c r="B12" i="4"/>
  <c r="B10" i="4"/>
  <c r="C7" i="3"/>
  <c r="E9" i="3"/>
  <c r="C9" i="3"/>
  <c r="E7" i="3"/>
  <c r="E37" i="3"/>
  <c r="B25" i="4" s="1"/>
  <c r="E32" i="3"/>
  <c r="B24" i="4" s="1"/>
  <c r="E27" i="3"/>
  <c r="B23" i="4" s="1"/>
  <c r="E22" i="3"/>
  <c r="B22" i="4" s="1"/>
  <c r="D22" i="4" s="1"/>
  <c r="E17" i="3"/>
  <c r="B21" i="4" s="1"/>
  <c r="D21" i="4" s="1"/>
  <c r="D25" i="4"/>
  <c r="D24" i="4"/>
  <c r="D23" i="4"/>
  <c r="A25" i="4"/>
  <c r="A24" i="4"/>
  <c r="A23" i="4"/>
  <c r="A22" i="4"/>
  <c r="A21" i="4"/>
  <c r="AF8" i="14" l="1"/>
  <c r="AA8" i="7"/>
  <c r="AA77" i="8"/>
  <c r="AA74" i="8"/>
  <c r="AA73" i="8"/>
  <c r="AA72" i="8"/>
  <c r="AA70" i="8"/>
  <c r="AR37" i="17"/>
  <c r="AR40" i="17"/>
  <c r="BN37" i="17"/>
  <c r="BN40" i="17"/>
  <c r="Z71" i="8"/>
  <c r="AA71" i="8" s="1"/>
  <c r="F280" i="11"/>
  <c r="G280" i="11" s="1"/>
  <c r="H280" i="11" s="1"/>
  <c r="I280" i="11" s="1"/>
  <c r="J280" i="11" s="1"/>
  <c r="K280" i="11" s="1"/>
  <c r="L280" i="11" s="1"/>
  <c r="M280" i="11" s="1"/>
  <c r="N280" i="11" s="1"/>
  <c r="O280" i="11" s="1"/>
  <c r="P280" i="11" s="1"/>
  <c r="Q280" i="11" s="1"/>
  <c r="R280" i="11" s="1"/>
  <c r="S280" i="11" s="1"/>
  <c r="T280" i="11" s="1"/>
  <c r="U280" i="11" s="1"/>
  <c r="V280" i="11" s="1"/>
  <c r="W280" i="11" s="1"/>
  <c r="X280" i="11" s="1"/>
  <c r="Y280" i="11" s="1"/>
  <c r="Z280" i="11" s="1"/>
  <c r="AA280" i="11" s="1"/>
  <c r="AB280" i="11" s="1"/>
  <c r="AC280" i="11" s="1"/>
  <c r="AD280" i="11" s="1"/>
  <c r="AE280" i="11" s="1"/>
  <c r="AF280" i="11" s="1"/>
  <c r="AG280" i="11" s="1"/>
  <c r="AH280" i="11" s="1"/>
  <c r="AI280" i="11" s="1"/>
  <c r="A319" i="11"/>
  <c r="F236" i="11"/>
  <c r="G236" i="11" s="1"/>
  <c r="H236" i="11" s="1"/>
  <c r="I236" i="11" s="1"/>
  <c r="J236" i="11" s="1"/>
  <c r="K236" i="11" s="1"/>
  <c r="L236" i="11" s="1"/>
  <c r="M236" i="11" s="1"/>
  <c r="N236" i="11" s="1"/>
  <c r="O236" i="11" s="1"/>
  <c r="P236" i="11" s="1"/>
  <c r="Q236" i="11" s="1"/>
  <c r="R236" i="11" s="1"/>
  <c r="S236" i="11" s="1"/>
  <c r="T236" i="11" s="1"/>
  <c r="U236" i="11" s="1"/>
  <c r="V236" i="11" s="1"/>
  <c r="W236" i="11" s="1"/>
  <c r="X236" i="11" s="1"/>
  <c r="Y236" i="11" s="1"/>
  <c r="Z236" i="11" s="1"/>
  <c r="AA236" i="11" s="1"/>
  <c r="AB236" i="11" s="1"/>
  <c r="AC236" i="11" s="1"/>
  <c r="AD236" i="11" s="1"/>
  <c r="AE236" i="11" s="1"/>
  <c r="AF236" i="11" s="1"/>
  <c r="AG236" i="11" s="1"/>
  <c r="AH236" i="11" s="1"/>
  <c r="AI236" i="11" s="1"/>
  <c r="G67" i="8"/>
  <c r="B51" i="8"/>
  <c r="A51" i="8"/>
  <c r="H75" i="8"/>
  <c r="D26" i="4"/>
  <c r="I12" i="1" s="1"/>
  <c r="M12" i="1" s="1"/>
  <c r="B20" i="1" l="1"/>
  <c r="AA75" i="8"/>
  <c r="AA76" i="8" s="1"/>
  <c r="D53" i="8"/>
  <c r="E53" i="8" s="1"/>
  <c r="F53" i="8" s="1"/>
  <c r="G53" i="8" s="1"/>
  <c r="H53" i="8" s="1"/>
  <c r="I53" i="8" s="1"/>
  <c r="J53" i="8" s="1"/>
  <c r="K53" i="8" s="1"/>
  <c r="L53" i="8" s="1"/>
  <c r="M53" i="8" s="1"/>
  <c r="N53" i="8" s="1"/>
  <c r="O53" i="8" s="1"/>
  <c r="I20" i="7"/>
  <c r="I13" i="1"/>
  <c r="M13" i="1" s="1"/>
  <c r="M16" i="1" s="1"/>
  <c r="B31" i="1" s="1"/>
  <c r="F324" i="11"/>
  <c r="G324" i="11" s="1"/>
  <c r="H324" i="11" s="1"/>
  <c r="I324" i="11" s="1"/>
  <c r="J324" i="11" s="1"/>
  <c r="K324" i="11" s="1"/>
  <c r="L324" i="11" s="1"/>
  <c r="M324" i="11" s="1"/>
  <c r="N324" i="11" s="1"/>
  <c r="O324" i="11" s="1"/>
  <c r="P324" i="11" s="1"/>
  <c r="Q324" i="11" s="1"/>
  <c r="R324" i="11" s="1"/>
  <c r="S324" i="11" s="1"/>
  <c r="T324" i="11" s="1"/>
  <c r="U324" i="11" s="1"/>
  <c r="V324" i="11" s="1"/>
  <c r="W324" i="11" s="1"/>
  <c r="X324" i="11" s="1"/>
  <c r="Y324" i="11" s="1"/>
  <c r="Z324" i="11" s="1"/>
  <c r="AA324" i="11" s="1"/>
  <c r="AB324" i="11" s="1"/>
  <c r="AC324" i="11" s="1"/>
  <c r="AD324" i="11" s="1"/>
  <c r="AE324" i="11" s="1"/>
  <c r="AF324" i="11" s="1"/>
  <c r="AG324" i="11" s="1"/>
  <c r="AH324" i="11" s="1"/>
  <c r="AI324" i="11" s="1"/>
  <c r="A363" i="11"/>
  <c r="A407" i="11" s="1"/>
  <c r="A451" i="11" s="1"/>
  <c r="A495" i="11" s="1"/>
  <c r="I16" i="1" l="1"/>
  <c r="F368" i="11"/>
  <c r="G368" i="11" s="1"/>
  <c r="H368" i="11" s="1"/>
  <c r="I368" i="11" s="1"/>
  <c r="J368" i="11" s="1"/>
  <c r="K368" i="11" s="1"/>
  <c r="L368" i="11" s="1"/>
  <c r="M368" i="11" s="1"/>
  <c r="N368" i="11" s="1"/>
  <c r="O368" i="11" s="1"/>
  <c r="P368" i="11" s="1"/>
  <c r="Q368" i="11" s="1"/>
  <c r="R368" i="11" s="1"/>
  <c r="S368" i="11" s="1"/>
  <c r="T368" i="11" s="1"/>
  <c r="U368" i="11" s="1"/>
  <c r="V368" i="11" s="1"/>
  <c r="W368" i="11" s="1"/>
  <c r="X368" i="11" s="1"/>
  <c r="Y368" i="11" s="1"/>
  <c r="Z368" i="11" s="1"/>
  <c r="AA368" i="11" s="1"/>
  <c r="AB368" i="11" s="1"/>
  <c r="AC368" i="11" s="1"/>
  <c r="AD368" i="11" s="1"/>
  <c r="AE368" i="11" s="1"/>
  <c r="AF368" i="11" s="1"/>
  <c r="AG368" i="11" s="1"/>
  <c r="AH368" i="11" s="1"/>
  <c r="AI368" i="11" s="1"/>
  <c r="F412" i="11" l="1"/>
  <c r="G412" i="11" s="1"/>
  <c r="H412" i="11" s="1"/>
  <c r="I412" i="11" s="1"/>
  <c r="J412" i="11" s="1"/>
  <c r="K412" i="11" s="1"/>
  <c r="L412" i="11" s="1"/>
  <c r="M412" i="11" s="1"/>
  <c r="N412" i="11" s="1"/>
  <c r="O412" i="11" s="1"/>
  <c r="P412" i="11" s="1"/>
  <c r="Q412" i="11" s="1"/>
  <c r="R412" i="11" s="1"/>
  <c r="S412" i="11" s="1"/>
  <c r="T412" i="11" s="1"/>
  <c r="U412" i="11" s="1"/>
  <c r="V412" i="11" s="1"/>
  <c r="W412" i="11" s="1"/>
  <c r="X412" i="11" s="1"/>
  <c r="Y412" i="11" s="1"/>
  <c r="Z412" i="11" s="1"/>
  <c r="AA412" i="11" s="1"/>
  <c r="AB412" i="11" s="1"/>
  <c r="AC412" i="11" s="1"/>
  <c r="AD412" i="11" s="1"/>
  <c r="AE412" i="11" s="1"/>
  <c r="AF412" i="11" s="1"/>
  <c r="AG412" i="11" s="1"/>
  <c r="AH412" i="11" s="1"/>
  <c r="AI412" i="11" s="1"/>
  <c r="F500" i="11" l="1"/>
  <c r="G500" i="11" s="1"/>
  <c r="H500" i="11" s="1"/>
  <c r="I500" i="11" s="1"/>
  <c r="J500" i="11" s="1"/>
  <c r="K500" i="11" s="1"/>
  <c r="L500" i="11" s="1"/>
  <c r="M500" i="11" s="1"/>
  <c r="N500" i="11" s="1"/>
  <c r="O500" i="11" s="1"/>
  <c r="P500" i="11" s="1"/>
  <c r="Q500" i="11" s="1"/>
  <c r="R500" i="11" s="1"/>
  <c r="S500" i="11" s="1"/>
  <c r="T500" i="11" s="1"/>
  <c r="U500" i="11" s="1"/>
  <c r="V500" i="11" s="1"/>
  <c r="W500" i="11" s="1"/>
  <c r="X500" i="11" s="1"/>
  <c r="Y500" i="11" s="1"/>
  <c r="Z500" i="11" s="1"/>
  <c r="AA500" i="11" s="1"/>
  <c r="AB500" i="11" s="1"/>
  <c r="AC500" i="11" s="1"/>
  <c r="AD500" i="11" s="1"/>
  <c r="AE500" i="11" s="1"/>
  <c r="AF500" i="11" s="1"/>
  <c r="AG500" i="11" s="1"/>
  <c r="AH500" i="11" s="1"/>
  <c r="AI500" i="11" s="1"/>
  <c r="F456" i="11"/>
  <c r="G456" i="11" s="1"/>
  <c r="H456" i="11" s="1"/>
  <c r="I456" i="11" s="1"/>
  <c r="J456" i="11" s="1"/>
  <c r="K456" i="11" s="1"/>
  <c r="L456" i="11" s="1"/>
  <c r="M456" i="11" s="1"/>
  <c r="N456" i="11" s="1"/>
  <c r="O456" i="11" s="1"/>
  <c r="P456" i="11" s="1"/>
  <c r="Q456" i="11" s="1"/>
  <c r="R456" i="11" s="1"/>
  <c r="S456" i="11" s="1"/>
  <c r="T456" i="11" s="1"/>
  <c r="U456" i="11" s="1"/>
  <c r="V456" i="11" s="1"/>
  <c r="W456" i="11" s="1"/>
  <c r="X456" i="11" s="1"/>
  <c r="Y456" i="11" s="1"/>
  <c r="Z456" i="11" s="1"/>
  <c r="AA456" i="11" s="1"/>
  <c r="AB456" i="11" s="1"/>
  <c r="AC456" i="11" s="1"/>
  <c r="AD456" i="11" s="1"/>
  <c r="AE456" i="11" s="1"/>
  <c r="AF456" i="11" s="1"/>
  <c r="AG456" i="11" s="1"/>
  <c r="AH456" i="11" s="1"/>
  <c r="AI456" i="11" s="1"/>
  <c r="C23" i="46" l="1"/>
  <c r="C29" i="46" s="1"/>
  <c r="D23" i="46"/>
  <c r="D29" i="46" s="1"/>
  <c r="E23" i="46"/>
  <c r="E29" i="46" s="1"/>
  <c r="F23" i="46" l="1"/>
  <c r="E31" i="46"/>
  <c r="E91" i="46"/>
  <c r="E92" i="46" s="1"/>
  <c r="D31" i="46"/>
  <c r="D91" i="46"/>
  <c r="D92" i="46" s="1"/>
  <c r="C25" i="46"/>
  <c r="D25" i="46"/>
  <c r="E25" i="46"/>
  <c r="C23" i="14"/>
  <c r="E23" i="14"/>
  <c r="D23" i="14"/>
  <c r="C13" i="14"/>
  <c r="F29" i="46" l="1"/>
  <c r="C83" i="46"/>
  <c r="F81" i="46"/>
  <c r="C31" i="46"/>
  <c r="F25" i="46"/>
  <c r="D83" i="46"/>
  <c r="E83" i="46"/>
  <c r="O51" i="14"/>
  <c r="D33" i="14"/>
  <c r="S81" i="46" l="1"/>
  <c r="S82" i="46" s="1"/>
  <c r="F82" i="46"/>
  <c r="C85" i="46"/>
  <c r="F83" i="46"/>
  <c r="E93" i="46"/>
  <c r="E85" i="46"/>
  <c r="E86" i="46" s="1"/>
  <c r="D93" i="46"/>
  <c r="D85" i="46"/>
  <c r="D86" i="46" s="1"/>
  <c r="C94" i="46"/>
  <c r="C91" i="46"/>
  <c r="F31" i="46"/>
  <c r="C93" i="46"/>
  <c r="D13" i="14"/>
  <c r="D43" i="14"/>
  <c r="F91" i="46" l="1"/>
  <c r="S91" i="46" s="1"/>
  <c r="S92" i="46" s="1"/>
  <c r="C92" i="46"/>
  <c r="F92" i="46" s="1"/>
  <c r="F94" i="46"/>
  <c r="S94" i="46" s="1"/>
  <c r="C86" i="46"/>
  <c r="F86" i="46" s="1"/>
  <c r="F85" i="46"/>
  <c r="C95" i="46"/>
  <c r="F93" i="46"/>
  <c r="E95" i="46"/>
  <c r="D95" i="46"/>
  <c r="C43" i="14"/>
  <c r="C53" i="14"/>
  <c r="E102" i="46" l="1"/>
  <c r="E96" i="46"/>
  <c r="D102" i="46"/>
  <c r="D96" i="46"/>
  <c r="C102" i="46"/>
  <c r="C96" i="46"/>
  <c r="F95" i="46"/>
  <c r="F96" i="46" s="1"/>
  <c r="D53" i="14"/>
  <c r="F102" i="46" l="1"/>
  <c r="J23" i="14"/>
  <c r="I23" i="14" l="1"/>
  <c r="I23" i="46"/>
  <c r="I29" i="46" s="1"/>
  <c r="I31" i="46" l="1"/>
  <c r="I25" i="46"/>
  <c r="H23" i="14"/>
  <c r="E33" i="14"/>
  <c r="I83" i="46" l="1"/>
  <c r="F33" i="14"/>
  <c r="G33" i="14"/>
  <c r="H33" i="14"/>
  <c r="I93" i="46" l="1"/>
  <c r="I85" i="46"/>
  <c r="I33" i="14"/>
  <c r="J33" i="14"/>
  <c r="I86" i="46" l="1"/>
  <c r="I95" i="46"/>
  <c r="I96" i="46" s="1"/>
  <c r="O29" i="14"/>
  <c r="O31" i="14"/>
  <c r="F43" i="14"/>
  <c r="H43" i="14"/>
  <c r="I43" i="14"/>
  <c r="O39" i="14"/>
  <c r="O42" i="14"/>
  <c r="E43" i="14"/>
  <c r="G43" i="14"/>
  <c r="J43" i="14"/>
  <c r="G53" i="14"/>
  <c r="H53" i="14"/>
  <c r="I53" i="14"/>
  <c r="O49" i="14"/>
  <c r="O52" i="14"/>
  <c r="E53" i="14"/>
  <c r="F53" i="14"/>
  <c r="J53" i="14"/>
  <c r="I102" i="46" l="1"/>
  <c r="H13" i="14"/>
  <c r="I13" i="14"/>
  <c r="J13" i="14"/>
  <c r="E13" i="14" l="1"/>
  <c r="L19" i="39"/>
  <c r="M19" i="39" s="1"/>
  <c r="R17" i="39" l="1"/>
  <c r="O9" i="14" l="1"/>
  <c r="O21" i="14" l="1"/>
  <c r="K12" i="41"/>
  <c r="M12" i="41"/>
  <c r="V8" i="17"/>
  <c r="V86" i="17" s="1"/>
  <c r="W8" i="17"/>
  <c r="W86" i="17" s="1"/>
  <c r="X8" i="17"/>
  <c r="X86" i="17" s="1"/>
  <c r="Y8" i="17"/>
  <c r="Y86" i="17" s="1"/>
  <c r="Z8" i="17"/>
  <c r="Z86" i="17" s="1"/>
  <c r="AA8" i="17"/>
  <c r="AA86" i="17" s="1"/>
  <c r="AB8" i="17"/>
  <c r="AB86" i="17" s="1"/>
  <c r="AC8" i="17"/>
  <c r="AC86" i="17" s="1"/>
  <c r="AD8" i="17"/>
  <c r="AD86" i="17" s="1"/>
  <c r="AE8" i="17"/>
  <c r="AE86" i="17" s="1"/>
  <c r="AF8" i="17"/>
  <c r="AF86" i="17" s="1"/>
  <c r="AG8" i="17"/>
  <c r="AG86" i="17" s="1"/>
  <c r="T86" i="17"/>
  <c r="V12" i="17" l="1"/>
  <c r="W12" i="17"/>
  <c r="X12" i="17"/>
  <c r="Y12" i="17"/>
  <c r="Z12" i="17"/>
  <c r="AA12" i="17"/>
  <c r="AB12" i="17"/>
  <c r="AC12" i="17"/>
  <c r="AD12" i="17"/>
  <c r="AE12" i="17"/>
  <c r="U90" i="17"/>
  <c r="AF12" i="17"/>
  <c r="AG12" i="17"/>
  <c r="AA90" i="17" l="1"/>
  <c r="Z90" i="17"/>
  <c r="AD90" i="17"/>
  <c r="X90" i="17"/>
  <c r="Y90" i="17"/>
  <c r="AC90" i="17"/>
  <c r="W90" i="17"/>
  <c r="AF90" i="17"/>
  <c r="AE90" i="17"/>
  <c r="AG90" i="17"/>
  <c r="AB90" i="17"/>
  <c r="V90" i="17"/>
  <c r="V16" i="17" l="1"/>
  <c r="X16" i="17"/>
  <c r="W16" i="17"/>
  <c r="Y16" i="17"/>
  <c r="Z16" i="17"/>
  <c r="AA16" i="17"/>
  <c r="AB16" i="17"/>
  <c r="AC16" i="17"/>
  <c r="AD16" i="17"/>
  <c r="AE16" i="17"/>
  <c r="AF16" i="17"/>
  <c r="U94" i="17"/>
  <c r="AG16" i="17"/>
  <c r="AF94" i="17" l="1"/>
  <c r="W94" i="17"/>
  <c r="AA94" i="17"/>
  <c r="AE94" i="17"/>
  <c r="AD94" i="17"/>
  <c r="AC94" i="17"/>
  <c r="X94" i="17"/>
  <c r="Z94" i="17"/>
  <c r="Y94" i="17"/>
  <c r="AG94" i="17"/>
  <c r="AB94" i="17"/>
  <c r="V94" i="17"/>
  <c r="V20" i="17" l="1"/>
  <c r="W20" i="17"/>
  <c r="X20" i="17"/>
  <c r="Y20" i="17"/>
  <c r="Z20" i="17"/>
  <c r="AA20" i="17"/>
  <c r="AB20" i="17"/>
  <c r="AC20" i="17"/>
  <c r="AD20" i="17"/>
  <c r="AE20" i="17"/>
  <c r="AF20" i="17"/>
  <c r="U98" i="17"/>
  <c r="AG20" i="17"/>
  <c r="Z98" i="17" l="1"/>
  <c r="X98" i="17"/>
  <c r="AF98" i="17"/>
  <c r="AE98" i="17"/>
  <c r="AD98" i="17"/>
  <c r="AC98" i="17"/>
  <c r="W98" i="17"/>
  <c r="AA98" i="17"/>
  <c r="Y98" i="17"/>
  <c r="AG98" i="17"/>
  <c r="AB98" i="17"/>
  <c r="V98" i="17"/>
  <c r="V24" i="17" l="1"/>
  <c r="X24" i="17"/>
  <c r="W24" i="17"/>
  <c r="Y24" i="17"/>
  <c r="Z24" i="17"/>
  <c r="AA24" i="17"/>
  <c r="AB24" i="17"/>
  <c r="AC24" i="17"/>
  <c r="AD24" i="17"/>
  <c r="AE24" i="17"/>
  <c r="AF24" i="17"/>
  <c r="U102" i="17"/>
  <c r="AG24" i="17"/>
  <c r="Z102" i="17" l="1"/>
  <c r="AA102" i="17"/>
  <c r="AE102" i="17"/>
  <c r="Y102" i="17"/>
  <c r="AD102" i="17"/>
  <c r="W102" i="17"/>
  <c r="AC102" i="17"/>
  <c r="X102" i="17"/>
  <c r="AF102" i="17"/>
  <c r="AG102" i="17"/>
  <c r="AB102" i="17"/>
  <c r="V102" i="17"/>
  <c r="W28" i="17" l="1"/>
  <c r="V28" i="17"/>
  <c r="X28" i="17"/>
  <c r="Y28" i="17"/>
  <c r="Z28" i="17"/>
  <c r="AA28" i="17"/>
  <c r="AB28" i="17"/>
  <c r="AC28" i="17"/>
  <c r="AD28" i="17"/>
  <c r="AE28" i="17"/>
  <c r="AF28" i="17"/>
  <c r="U106" i="17"/>
  <c r="AG28" i="17"/>
  <c r="Z106" i="17" l="1"/>
  <c r="AA106" i="17"/>
  <c r="AE106" i="17"/>
  <c r="AD106" i="17"/>
  <c r="AF106" i="17"/>
  <c r="Y106" i="17"/>
  <c r="X106" i="17"/>
  <c r="AC106" i="17"/>
  <c r="AG106" i="17"/>
  <c r="AB106" i="17"/>
  <c r="W106" i="17"/>
  <c r="V106" i="17"/>
  <c r="V32" i="17" l="1"/>
  <c r="W32" i="17"/>
  <c r="X32" i="17"/>
  <c r="Y32" i="17"/>
  <c r="Z32" i="17"/>
  <c r="AA32" i="17"/>
  <c r="AB32" i="17"/>
  <c r="AC32" i="17"/>
  <c r="AD32" i="17"/>
  <c r="AE32" i="17"/>
  <c r="U110" i="17"/>
  <c r="AF32" i="17"/>
  <c r="AG32" i="17"/>
  <c r="AF110" i="17" l="1"/>
  <c r="AA110" i="17"/>
  <c r="Z110" i="17"/>
  <c r="Y110" i="17"/>
  <c r="X110" i="17"/>
  <c r="AC110" i="17"/>
  <c r="W110" i="17"/>
  <c r="AE110" i="17"/>
  <c r="AD110" i="17"/>
  <c r="AG110" i="17"/>
  <c r="AB110" i="17"/>
  <c r="V110" i="17"/>
  <c r="V36" i="17" l="1"/>
  <c r="X36" i="17"/>
  <c r="W36" i="17"/>
  <c r="Y36" i="17"/>
  <c r="Z36" i="17"/>
  <c r="AA36" i="17"/>
  <c r="AB36" i="17"/>
  <c r="AC36" i="17"/>
  <c r="AD36" i="17"/>
  <c r="AE36" i="17"/>
  <c r="U114" i="17"/>
  <c r="AF36" i="17"/>
  <c r="AG36" i="17"/>
  <c r="AA114" i="17" l="1"/>
  <c r="AA39" i="17"/>
  <c r="Z114" i="17"/>
  <c r="Z39" i="17"/>
  <c r="AD114" i="17"/>
  <c r="AD39" i="17"/>
  <c r="W114" i="17"/>
  <c r="W39" i="17"/>
  <c r="AE114" i="17"/>
  <c r="AE39" i="17"/>
  <c r="AC114" i="17"/>
  <c r="AC39" i="17"/>
  <c r="X114" i="17"/>
  <c r="X39" i="17"/>
  <c r="AF114" i="17"/>
  <c r="AF39" i="17"/>
  <c r="Y114" i="17"/>
  <c r="Y39" i="17"/>
  <c r="AG114" i="17"/>
  <c r="AG39" i="17"/>
  <c r="AB114" i="17"/>
  <c r="AB39" i="17"/>
  <c r="V114" i="17"/>
  <c r="V39" i="17"/>
  <c r="V37" i="17" l="1"/>
  <c r="V40" i="17"/>
  <c r="M13" i="14" l="1"/>
  <c r="P8" i="46"/>
  <c r="P10" i="46" s="1"/>
  <c r="Q8" i="46"/>
  <c r="Q10" i="46" s="1"/>
  <c r="Q14" i="46" l="1"/>
  <c r="Q16" i="46" s="1"/>
  <c r="P14" i="46"/>
  <c r="P16" i="46" s="1"/>
  <c r="N13" i="14"/>
  <c r="L13" i="14"/>
  <c r="O8" i="46" l="1"/>
  <c r="O10" i="46" s="1"/>
  <c r="R10" i="46" s="1"/>
  <c r="R8" i="46" l="1"/>
  <c r="O14" i="46"/>
  <c r="R14" i="46" s="1"/>
  <c r="O16" i="46" l="1"/>
  <c r="R16" i="46" l="1"/>
  <c r="M8" i="46"/>
  <c r="N8" i="46" l="1"/>
  <c r="M10" i="46"/>
  <c r="N10" i="46" s="1"/>
  <c r="K13" i="14"/>
  <c r="M14" i="46"/>
  <c r="M16" i="46" l="1"/>
  <c r="N16" i="46" s="1"/>
  <c r="N14" i="46"/>
  <c r="N23" i="14" l="1"/>
  <c r="Q23" i="46"/>
  <c r="Q29" i="46" s="1"/>
  <c r="Q31" i="46" s="1"/>
  <c r="Q25" i="46" l="1"/>
  <c r="O23" i="46" l="1"/>
  <c r="O29" i="46" l="1"/>
  <c r="L23" i="14"/>
  <c r="O25" i="46"/>
  <c r="O31" i="46" l="1"/>
  <c r="M23" i="46" l="1"/>
  <c r="K23" i="14"/>
  <c r="M29" i="46" l="1"/>
  <c r="N23" i="46"/>
  <c r="M25" i="46"/>
  <c r="N25" i="46" s="1"/>
  <c r="M31" i="46" l="1"/>
  <c r="N31" i="46" s="1"/>
  <c r="N29" i="46"/>
  <c r="O38" i="46"/>
  <c r="N33" i="14"/>
  <c r="O44" i="46" l="1"/>
  <c r="O46" i="46" s="1"/>
  <c r="O40" i="46"/>
  <c r="L33" i="14"/>
  <c r="Q38" i="46"/>
  <c r="M38" i="46"/>
  <c r="K33" i="14"/>
  <c r="Q44" i="46" l="1"/>
  <c r="Q46" i="46" s="1"/>
  <c r="Q40" i="46"/>
  <c r="M44" i="46"/>
  <c r="M46" i="46" s="1"/>
  <c r="N46" i="46" s="1"/>
  <c r="M40" i="46"/>
  <c r="N40" i="46" s="1"/>
  <c r="N38" i="46"/>
  <c r="N44" i="46" l="1"/>
  <c r="L37" i="14"/>
  <c r="O53" i="46" s="1"/>
  <c r="N37" i="14"/>
  <c r="Q53" i="46" s="1"/>
  <c r="K41" i="14"/>
  <c r="L43" i="14"/>
  <c r="Q59" i="46" l="1"/>
  <c r="Q61" i="46" s="1"/>
  <c r="O59" i="46"/>
  <c r="O61" i="46" s="1"/>
  <c r="N43" i="14"/>
  <c r="O41" i="14"/>
  <c r="K43" i="14"/>
  <c r="Q55" i="46"/>
  <c r="O55" i="46"/>
  <c r="K47" i="14" l="1"/>
  <c r="M68" i="46" s="1"/>
  <c r="L47" i="14"/>
  <c r="O68" i="46" s="1"/>
  <c r="N47" i="14"/>
  <c r="Q68" i="46" s="1"/>
  <c r="Q74" i="46" s="1"/>
  <c r="Q76" i="46" s="1"/>
  <c r="K53" i="14"/>
  <c r="O74" i="46" l="1"/>
  <c r="O76" i="46" s="1"/>
  <c r="M74" i="46"/>
  <c r="M76" i="46" s="1"/>
  <c r="N76" i="46" s="1"/>
  <c r="N68" i="46"/>
  <c r="N53" i="14"/>
  <c r="L53" i="14"/>
  <c r="M70" i="46"/>
  <c r="N70" i="46" s="1"/>
  <c r="O70" i="46"/>
  <c r="Q70" i="46"/>
  <c r="N74" i="46" l="1"/>
  <c r="M83" i="46"/>
  <c r="M85" i="46" s="1"/>
  <c r="Q83" i="46"/>
  <c r="O83" i="46"/>
  <c r="O85" i="46" s="1"/>
  <c r="Q93" i="46" l="1"/>
  <c r="Q85" i="46"/>
  <c r="Q86" i="46" s="1"/>
  <c r="O86" i="46"/>
  <c r="M86" i="46"/>
  <c r="N86" i="46" s="1"/>
  <c r="N85" i="46"/>
  <c r="O93" i="46"/>
  <c r="M93" i="46"/>
  <c r="N93" i="46" s="1"/>
  <c r="N83" i="46"/>
  <c r="K21" i="41"/>
  <c r="P18" i="39"/>
  <c r="P19" i="39" s="1"/>
  <c r="M21" i="41"/>
  <c r="Q95" i="46" l="1"/>
  <c r="O95" i="46"/>
  <c r="M95" i="46"/>
  <c r="M96" i="46" s="1"/>
  <c r="P22" i="39"/>
  <c r="N18" i="39"/>
  <c r="P23" i="39"/>
  <c r="O102" i="46" l="1"/>
  <c r="O96" i="46"/>
  <c r="Q102" i="46"/>
  <c r="Q96" i="46"/>
  <c r="N95" i="46"/>
  <c r="N96" i="46" s="1"/>
  <c r="M102" i="46"/>
  <c r="N102" i="46" s="1"/>
  <c r="N22" i="39"/>
  <c r="N19" i="39"/>
  <c r="N23" i="39" l="1"/>
  <c r="L29" i="39"/>
  <c r="L33" i="39" s="1"/>
  <c r="N29" i="39"/>
  <c r="N30" i="39" s="1"/>
  <c r="P29" i="39"/>
  <c r="J30" i="41"/>
  <c r="K30" i="41" l="1"/>
  <c r="M30" i="41"/>
  <c r="M33" i="39"/>
  <c r="L34" i="39"/>
  <c r="P30" i="39"/>
  <c r="P33" i="39"/>
  <c r="N33" i="39"/>
  <c r="M29" i="39"/>
  <c r="L30" i="39"/>
  <c r="M30" i="39" s="1"/>
  <c r="M34" i="39" l="1"/>
  <c r="N34" i="39"/>
  <c r="P34" i="39"/>
  <c r="N40" i="39"/>
  <c r="P40" i="39"/>
  <c r="P41" i="39" s="1"/>
  <c r="N37" i="41"/>
  <c r="J39" i="41"/>
  <c r="K39" i="41"/>
  <c r="M39" i="41"/>
  <c r="P44" i="39" l="1"/>
  <c r="P45" i="39"/>
  <c r="N44" i="39"/>
  <c r="N41" i="39"/>
  <c r="N45" i="39" l="1"/>
  <c r="L51" i="39"/>
  <c r="L52" i="39" s="1"/>
  <c r="M52" i="39" s="1"/>
  <c r="N51" i="39"/>
  <c r="P51" i="39"/>
  <c r="M48" i="41" l="1"/>
  <c r="K48" i="41"/>
  <c r="N55" i="39"/>
  <c r="N52" i="39"/>
  <c r="M51" i="39"/>
  <c r="L55" i="39"/>
  <c r="J48" i="41"/>
  <c r="P52" i="39"/>
  <c r="P55" i="39"/>
  <c r="L60" i="39" l="1"/>
  <c r="L66" i="39" s="1"/>
  <c r="L56" i="39"/>
  <c r="M55" i="39"/>
  <c r="M60" i="39" s="1"/>
  <c r="P56" i="39"/>
  <c r="P61" i="39" s="1"/>
  <c r="P60" i="39"/>
  <c r="P66" i="39" s="1"/>
  <c r="N56" i="39"/>
  <c r="N60" i="39"/>
  <c r="N66" i="39" s="1"/>
  <c r="M66" i="39" l="1"/>
  <c r="M67" i="39" s="1"/>
  <c r="P67" i="39"/>
  <c r="P73" i="39"/>
  <c r="N73" i="39"/>
  <c r="N67" i="39"/>
  <c r="N61" i="39"/>
  <c r="M56" i="39"/>
  <c r="M61" i="39" s="1"/>
  <c r="L61" i="39"/>
  <c r="L67" i="39"/>
  <c r="L73" i="39"/>
  <c r="N7" i="43"/>
  <c r="P7" i="43"/>
  <c r="P11" i="43" s="1"/>
  <c r="L7" i="43" l="1"/>
  <c r="P8" i="43"/>
  <c r="P12" i="43"/>
  <c r="N8" i="43"/>
  <c r="N11" i="43"/>
  <c r="M7" i="43" l="1"/>
  <c r="L8" i="43"/>
  <c r="M8" i="43" s="1"/>
  <c r="L11" i="43"/>
  <c r="N12" i="43"/>
  <c r="M11" i="43" l="1"/>
  <c r="L12" i="43"/>
  <c r="M12" i="43" l="1"/>
  <c r="P18" i="43" l="1"/>
  <c r="N18" i="43"/>
  <c r="N22" i="43" l="1"/>
  <c r="N19" i="43"/>
  <c r="P19" i="43"/>
  <c r="P22" i="43"/>
  <c r="P23" i="43" l="1"/>
  <c r="N23" i="43"/>
  <c r="N29" i="43"/>
  <c r="P29" i="43"/>
  <c r="N30" i="43" l="1"/>
  <c r="N33" i="43"/>
  <c r="L29" i="43"/>
  <c r="P30" i="43"/>
  <c r="P33" i="43"/>
  <c r="L33" i="43" l="1"/>
  <c r="M29" i="43"/>
  <c r="L30" i="43"/>
  <c r="M30" i="43" s="1"/>
  <c r="N34" i="43"/>
  <c r="P34" i="43"/>
  <c r="M33" i="43" l="1"/>
  <c r="L34" i="43"/>
  <c r="M34" i="43" l="1"/>
  <c r="N40" i="43"/>
  <c r="N37" i="42"/>
  <c r="N44" i="43" l="1"/>
  <c r="N41" i="43"/>
  <c r="P40" i="43"/>
  <c r="P44" i="43" l="1"/>
  <c r="P41" i="43"/>
  <c r="N45" i="43"/>
  <c r="P45" i="43" l="1"/>
  <c r="L51" i="43"/>
  <c r="M51" i="43" s="1"/>
  <c r="P51" i="43"/>
  <c r="P52" i="43" s="1"/>
  <c r="J48" i="42"/>
  <c r="M48" i="42"/>
  <c r="L55" i="43" l="1"/>
  <c r="L52" i="43"/>
  <c r="M52" i="43" s="1"/>
  <c r="P55" i="43"/>
  <c r="P56" i="43" s="1"/>
  <c r="P61" i="43" s="1"/>
  <c r="N51" i="43"/>
  <c r="K48" i="42"/>
  <c r="M55" i="43"/>
  <c r="M60" i="43" s="1"/>
  <c r="M66" i="43" s="1"/>
  <c r="M67" i="43" s="1"/>
  <c r="L56" i="43"/>
  <c r="L60" i="43"/>
  <c r="P60" i="43" l="1"/>
  <c r="P73" i="43" s="1"/>
  <c r="P66" i="43"/>
  <c r="P67" i="43" s="1"/>
  <c r="L66" i="43"/>
  <c r="L67" i="43" s="1"/>
  <c r="L73" i="43"/>
  <c r="N52" i="43"/>
  <c r="N55" i="43"/>
  <c r="M56" i="43"/>
  <c r="M61" i="43" s="1"/>
  <c r="L61" i="43"/>
  <c r="N56" i="43" l="1"/>
  <c r="N60" i="43"/>
  <c r="N73" i="43" l="1"/>
  <c r="N66" i="43"/>
  <c r="N67" i="43" s="1"/>
  <c r="N61" i="43"/>
  <c r="L7" i="45"/>
  <c r="N7" i="45"/>
  <c r="N8" i="45" s="1"/>
  <c r="P7" i="45"/>
  <c r="M12" i="44" l="1"/>
  <c r="K12" i="44"/>
  <c r="P11" i="45"/>
  <c r="P8" i="45"/>
  <c r="M7" i="45"/>
  <c r="L8" i="45"/>
  <c r="M8" i="45" s="1"/>
  <c r="L11" i="45"/>
  <c r="N11" i="45"/>
  <c r="N12" i="45" l="1"/>
  <c r="M11" i="45"/>
  <c r="L12" i="45"/>
  <c r="P12" i="45"/>
  <c r="M12" i="45" l="1"/>
  <c r="N18" i="45"/>
  <c r="P18" i="45"/>
  <c r="P19" i="45" s="1"/>
  <c r="K21" i="44"/>
  <c r="N22" i="45" l="1"/>
  <c r="N19" i="45"/>
  <c r="M21" i="44"/>
  <c r="P22" i="45"/>
  <c r="P23" i="45" l="1"/>
  <c r="N23" i="45"/>
  <c r="L29" i="45"/>
  <c r="K30" i="44"/>
  <c r="P29" i="45"/>
  <c r="P33" i="45" s="1"/>
  <c r="N29" i="45" l="1"/>
  <c r="N30" i="45" s="1"/>
  <c r="M30" i="44"/>
  <c r="P34" i="45"/>
  <c r="M29" i="45"/>
  <c r="L30" i="45"/>
  <c r="M30" i="45" s="1"/>
  <c r="L33" i="45"/>
  <c r="P30" i="45"/>
  <c r="N33" i="45" l="1"/>
  <c r="M33" i="45"/>
  <c r="L34" i="45"/>
  <c r="N34" i="45"/>
  <c r="M34" i="45" l="1"/>
  <c r="K39" i="44"/>
  <c r="N37" i="44"/>
  <c r="N40" i="45" l="1"/>
  <c r="P40" i="45"/>
  <c r="M39" i="44"/>
  <c r="N44" i="45"/>
  <c r="N41" i="45"/>
  <c r="N45" i="45" l="1"/>
  <c r="P41" i="45"/>
  <c r="P44" i="45"/>
  <c r="P45" i="45" l="1"/>
  <c r="L51" i="45"/>
  <c r="N51" i="45"/>
  <c r="P51" i="45"/>
  <c r="P52" i="45" s="1"/>
  <c r="J21" i="44" l="1"/>
  <c r="K48" i="44"/>
  <c r="J48" i="44"/>
  <c r="L55" i="45"/>
  <c r="L60" i="45" s="1"/>
  <c r="M51" i="45"/>
  <c r="L52" i="45"/>
  <c r="M52" i="45" s="1"/>
  <c r="M48" i="44"/>
  <c r="N52" i="45"/>
  <c r="N55" i="45"/>
  <c r="P55" i="45"/>
  <c r="M55" i="45"/>
  <c r="M60" i="45" s="1"/>
  <c r="M66" i="45" s="1"/>
  <c r="M67" i="45" s="1"/>
  <c r="L56" i="45"/>
  <c r="J39" i="44" l="1"/>
  <c r="J30" i="44"/>
  <c r="L73" i="45"/>
  <c r="L66" i="45"/>
  <c r="L67" i="45" s="1"/>
  <c r="M56" i="45"/>
  <c r="M61" i="45" s="1"/>
  <c r="L61" i="45"/>
  <c r="P60" i="45"/>
  <c r="P56" i="45"/>
  <c r="P61" i="45" s="1"/>
  <c r="N56" i="45"/>
  <c r="N60" i="45"/>
  <c r="P66" i="45" l="1"/>
  <c r="P67" i="45" s="1"/>
  <c r="P73" i="45"/>
  <c r="N61" i="45"/>
  <c r="N66" i="45"/>
  <c r="N67" i="45" s="1"/>
  <c r="N73" i="45"/>
  <c r="N17" i="41" l="1"/>
  <c r="N26" i="41"/>
  <c r="N35" i="41"/>
  <c r="N44" i="41"/>
  <c r="N8" i="42"/>
  <c r="N17" i="42"/>
  <c r="N26" i="42"/>
  <c r="N35" i="42"/>
  <c r="N44" i="42"/>
  <c r="N8" i="44"/>
  <c r="N17" i="44"/>
  <c r="N26" i="44"/>
  <c r="N35" i="44"/>
  <c r="N44" i="44"/>
  <c r="AJ467" i="35"/>
  <c r="L34" i="44"/>
  <c r="O40" i="45"/>
  <c r="Q40" i="45"/>
  <c r="R40" i="45"/>
  <c r="O44" i="45" l="1"/>
  <c r="O41" i="45"/>
  <c r="Q41" i="45" s="1"/>
  <c r="R41" i="45" s="1"/>
  <c r="N34" i="44"/>
  <c r="N36" i="44" s="1"/>
  <c r="N39" i="44" s="1"/>
  <c r="L39" i="44"/>
  <c r="O45" i="45" l="1"/>
  <c r="Q45" i="45" s="1"/>
  <c r="R45" i="45" s="1"/>
  <c r="Q44" i="45"/>
  <c r="R44" i="45" s="1"/>
  <c r="P23" i="46"/>
  <c r="P29" i="46" l="1"/>
  <c r="R29" i="46" s="1"/>
  <c r="R23" i="46"/>
  <c r="P25" i="46"/>
  <c r="R25" i="46" s="1"/>
  <c r="M23" i="14"/>
  <c r="P31" i="46" l="1"/>
  <c r="R31" i="46" s="1"/>
  <c r="AJ467" i="32" l="1"/>
  <c r="AJ467" i="33"/>
  <c r="L16" i="44"/>
  <c r="O18" i="45"/>
  <c r="O22" i="45"/>
  <c r="O23" i="45" s="1"/>
  <c r="Q23" i="45" s="1"/>
  <c r="R23" i="45" s="1"/>
  <c r="Q22" i="45"/>
  <c r="R22" i="45"/>
  <c r="P38" i="46"/>
  <c r="Q13" i="17"/>
  <c r="AL197" i="12" s="1"/>
  <c r="L7" i="44"/>
  <c r="N7" i="44"/>
  <c r="N9" i="44"/>
  <c r="N12" i="44"/>
  <c r="P40" i="46" l="1"/>
  <c r="R40" i="46" s="1"/>
  <c r="R38" i="46"/>
  <c r="S38" i="46" s="1"/>
  <c r="S40" i="46" s="1"/>
  <c r="R13" i="17"/>
  <c r="AM197" i="12" s="1"/>
  <c r="O7" i="45"/>
  <c r="L12" i="44"/>
  <c r="Q9" i="17"/>
  <c r="AL19" i="12" s="1"/>
  <c r="Q15" i="17"/>
  <c r="Q11" i="17"/>
  <c r="Q12" i="17"/>
  <c r="AL240" i="12" s="1"/>
  <c r="Q14" i="17"/>
  <c r="AL284" i="12" s="1"/>
  <c r="Q10" i="17"/>
  <c r="AL20" i="12" s="1"/>
  <c r="P44" i="46"/>
  <c r="O27" i="14"/>
  <c r="M33" i="14"/>
  <c r="O19" i="45"/>
  <c r="Q19" i="45" s="1"/>
  <c r="R19" i="45" s="1"/>
  <c r="Q18" i="45"/>
  <c r="R18" i="45" s="1"/>
  <c r="L21" i="44"/>
  <c r="N16" i="44"/>
  <c r="N18" i="44" s="1"/>
  <c r="N21" i="44" s="1"/>
  <c r="V27" i="14" l="1"/>
  <c r="W27" i="14" s="1"/>
  <c r="X27" i="14"/>
  <c r="AL327" i="12"/>
  <c r="AL459" i="12"/>
  <c r="AL241" i="12"/>
  <c r="AL415" i="12"/>
  <c r="AL372" i="12"/>
  <c r="R14" i="17"/>
  <c r="AM241" i="12" s="1"/>
  <c r="AL371" i="12"/>
  <c r="AL196" i="12"/>
  <c r="P46" i="46"/>
  <c r="R44" i="46"/>
  <c r="S44" i="46" s="1"/>
  <c r="S46" i="46" s="1"/>
  <c r="AL107" i="12"/>
  <c r="AL63" i="12"/>
  <c r="R10" i="17"/>
  <c r="AL64" i="12"/>
  <c r="AL195" i="12"/>
  <c r="AL151" i="12"/>
  <c r="R12" i="17"/>
  <c r="AM240" i="12" s="1"/>
  <c r="R11" i="17"/>
  <c r="AM151" i="12" s="1"/>
  <c r="AL239" i="12"/>
  <c r="R15" i="17"/>
  <c r="AL283" i="12"/>
  <c r="O30" i="14"/>
  <c r="O33" i="14" s="1"/>
  <c r="Q38" i="17"/>
  <c r="Q39" i="17" s="1"/>
  <c r="R9" i="17"/>
  <c r="O8" i="45"/>
  <c r="Q8" i="45" s="1"/>
  <c r="R8" i="45" s="1"/>
  <c r="O11" i="45"/>
  <c r="Q7" i="45"/>
  <c r="R7" i="45" s="1"/>
  <c r="AF29" i="14" l="1"/>
  <c r="AM327" i="12"/>
  <c r="AM284" i="12"/>
  <c r="AM372" i="12"/>
  <c r="AM459" i="12"/>
  <c r="AM283" i="12"/>
  <c r="AM371" i="12"/>
  <c r="AM415" i="12"/>
  <c r="AM63" i="12"/>
  <c r="AM19" i="12"/>
  <c r="AM64" i="12"/>
  <c r="AM20" i="12"/>
  <c r="R38" i="17"/>
  <c r="R39" i="17" s="1"/>
  <c r="AM107" i="12"/>
  <c r="AM196" i="12"/>
  <c r="AM239" i="12"/>
  <c r="AM195" i="12"/>
  <c r="Q11" i="45"/>
  <c r="O12" i="45"/>
  <c r="R46" i="46"/>
  <c r="Q12" i="45" l="1"/>
  <c r="R11" i="45"/>
  <c r="R12" i="45" l="1"/>
  <c r="AK467" i="31"/>
  <c r="M47" i="14"/>
  <c r="O47" i="14" s="1"/>
  <c r="O50" i="14" s="1"/>
  <c r="O53" i="14" s="1"/>
  <c r="AJ467" i="34"/>
  <c r="L25" i="44"/>
  <c r="N25" i="44"/>
  <c r="N27" i="44"/>
  <c r="N30" i="44"/>
  <c r="O29" i="45" l="1"/>
  <c r="L30" i="44"/>
  <c r="P68" i="46"/>
  <c r="R68" i="46" s="1"/>
  <c r="M53" i="14"/>
  <c r="P70" i="46" l="1"/>
  <c r="R70" i="46" s="1"/>
  <c r="S70" i="46" s="1"/>
  <c r="P74" i="46"/>
  <c r="S68" i="46"/>
  <c r="Q29" i="45"/>
  <c r="R29" i="45" s="1"/>
  <c r="O30" i="45"/>
  <c r="Q30" i="45" s="1"/>
  <c r="R30" i="45" s="1"/>
  <c r="O33" i="45"/>
  <c r="O34" i="45" l="1"/>
  <c r="Q33" i="45"/>
  <c r="R74" i="46"/>
  <c r="S74" i="46" s="1"/>
  <c r="P76" i="46"/>
  <c r="R76" i="46" s="1"/>
  <c r="S76" i="46" s="1"/>
  <c r="R33" i="45" l="1"/>
  <c r="Q34" i="45"/>
  <c r="R34" i="45" l="1"/>
  <c r="AJ467" i="26"/>
  <c r="AJ467" i="21"/>
  <c r="L7" i="42"/>
  <c r="O7" i="43"/>
  <c r="O11" i="43"/>
  <c r="Q11" i="43"/>
  <c r="R11" i="43"/>
  <c r="L43" i="41"/>
  <c r="O51" i="39"/>
  <c r="Q51" i="39"/>
  <c r="R51" i="39"/>
  <c r="O55" i="39" l="1"/>
  <c r="O52" i="39"/>
  <c r="Q52" i="39" s="1"/>
  <c r="R52" i="39" s="1"/>
  <c r="N43" i="41"/>
  <c r="N45" i="41" s="1"/>
  <c r="N48" i="41" s="1"/>
  <c r="L48" i="41"/>
  <c r="O12" i="43"/>
  <c r="O8" i="43"/>
  <c r="Q8" i="43" s="1"/>
  <c r="R8" i="43" s="1"/>
  <c r="Q7" i="43"/>
  <c r="R7" i="43" s="1"/>
  <c r="L12" i="42"/>
  <c r="N7" i="42"/>
  <c r="N9" i="42" s="1"/>
  <c r="N12" i="42" s="1"/>
  <c r="Q12" i="43" l="1"/>
  <c r="O56" i="39"/>
  <c r="Q56" i="39" s="1"/>
  <c r="R56" i="39" s="1"/>
  <c r="Q55" i="39"/>
  <c r="R55" i="39" s="1"/>
  <c r="R12" i="43" l="1"/>
  <c r="AK467" i="30" l="1"/>
  <c r="M37" i="14"/>
  <c r="M43" i="14" s="1"/>
  <c r="P53" i="46" l="1"/>
  <c r="P55" i="46" s="1"/>
  <c r="R55" i="46" s="1"/>
  <c r="O37" i="14"/>
  <c r="O40" i="14" s="1"/>
  <c r="O43" i="14" s="1"/>
  <c r="P59" i="46" l="1"/>
  <c r="R53" i="46"/>
  <c r="S53" i="46" s="1"/>
  <c r="S55" i="46" s="1"/>
  <c r="R59" i="46"/>
  <c r="S59" i="46" s="1"/>
  <c r="AJ467" i="22"/>
  <c r="L16" i="42"/>
  <c r="N16" i="42" s="1"/>
  <c r="N18" i="42" s="1"/>
  <c r="N21" i="42" s="1"/>
  <c r="L21" i="42"/>
  <c r="P61" i="46" l="1"/>
  <c r="P83" i="46"/>
  <c r="R61" i="46"/>
  <c r="O18" i="43"/>
  <c r="R83" i="46" l="1"/>
  <c r="P85" i="46"/>
  <c r="P93" i="46"/>
  <c r="R93" i="46" s="1"/>
  <c r="S61" i="46"/>
  <c r="O22" i="43"/>
  <c r="Q18" i="43"/>
  <c r="R18" i="43" s="1"/>
  <c r="O19" i="43"/>
  <c r="Q19" i="43" s="1"/>
  <c r="R19" i="43" s="1"/>
  <c r="P86" i="46" l="1"/>
  <c r="R86" i="46" s="1"/>
  <c r="R85" i="46"/>
  <c r="P95" i="46"/>
  <c r="P96" i="46" s="1"/>
  <c r="Q22" i="43"/>
  <c r="O23" i="43"/>
  <c r="R95" i="46" l="1"/>
  <c r="R96" i="46" s="1"/>
  <c r="P102" i="46"/>
  <c r="R102" i="46" s="1"/>
  <c r="Q23" i="43"/>
  <c r="R22" i="43"/>
  <c r="R23" i="43" l="1"/>
  <c r="AJ467" i="18"/>
  <c r="O8" i="39"/>
  <c r="Q8" i="39" s="1"/>
  <c r="R8" i="39" s="1"/>
  <c r="L12" i="41"/>
  <c r="L7" i="41"/>
  <c r="N7" i="41" s="1"/>
  <c r="N9" i="41" s="1"/>
  <c r="N12" i="41" s="1"/>
  <c r="O7" i="39"/>
  <c r="O11" i="39" s="1"/>
  <c r="Q7" i="39"/>
  <c r="R7" i="39" s="1"/>
  <c r="O12" i="39" l="1"/>
  <c r="Q11" i="39"/>
  <c r="R11" i="39" l="1"/>
  <c r="Q12" i="39"/>
  <c r="R12" i="39" l="1"/>
  <c r="AJ467" i="27"/>
  <c r="L25" i="42"/>
  <c r="O29" i="43" s="1"/>
  <c r="O33" i="43" l="1"/>
  <c r="O30" i="43"/>
  <c r="Q30" i="43" s="1"/>
  <c r="R30" i="43" s="1"/>
  <c r="Q29" i="43"/>
  <c r="R29" i="43" s="1"/>
  <c r="L30" i="42"/>
  <c r="N25" i="42"/>
  <c r="N27" i="42" s="1"/>
  <c r="N30" i="42" s="1"/>
  <c r="Q33" i="43" l="1"/>
  <c r="O34" i="43"/>
  <c r="Q34" i="43" l="1"/>
  <c r="R33" i="43"/>
  <c r="R34" i="43" l="1"/>
  <c r="L21" i="41"/>
  <c r="AJ467" i="19"/>
  <c r="O19" i="39"/>
  <c r="Q19" i="39"/>
  <c r="R19" i="39" s="1"/>
  <c r="L16" i="41"/>
  <c r="N16" i="41" s="1"/>
  <c r="N18" i="41" s="1"/>
  <c r="N21" i="41" s="1"/>
  <c r="O18" i="39"/>
  <c r="O22" i="39" s="1"/>
  <c r="Q18" i="39"/>
  <c r="R18" i="39"/>
  <c r="Q22" i="39" l="1"/>
  <c r="O23" i="39"/>
  <c r="Q23" i="39" l="1"/>
  <c r="R22" i="39"/>
  <c r="R23" i="39" l="1"/>
  <c r="L39" i="41"/>
  <c r="AJ467" i="25"/>
  <c r="L34" i="41"/>
  <c r="N34" i="41" s="1"/>
  <c r="N36" i="41" s="1"/>
  <c r="N39" i="41" s="1"/>
  <c r="O40" i="39" l="1"/>
  <c r="Q40" i="39" l="1"/>
  <c r="R40" i="39" s="1"/>
  <c r="O41" i="39"/>
  <c r="Q41" i="39" s="1"/>
  <c r="R41" i="39" s="1"/>
  <c r="O44" i="39"/>
  <c r="Q44" i="39" l="1"/>
  <c r="R44" i="39" s="1"/>
  <c r="O45" i="39"/>
  <c r="Q45" i="39" s="1"/>
  <c r="R45" i="39" s="1"/>
  <c r="AJ467" i="29"/>
  <c r="L43" i="42"/>
  <c r="L48" i="42" s="1"/>
  <c r="N43" i="42" l="1"/>
  <c r="N45" i="42" s="1"/>
  <c r="N48" i="42" s="1"/>
  <c r="O51" i="43"/>
  <c r="Q51" i="43" l="1"/>
  <c r="R51" i="43" s="1"/>
  <c r="O55" i="43"/>
  <c r="O52" i="43"/>
  <c r="Q52" i="43" s="1"/>
  <c r="R52" i="43" s="1"/>
  <c r="Q55" i="43" l="1"/>
  <c r="R55" i="43" s="1"/>
  <c r="O56" i="43"/>
  <c r="Q56" i="43" s="1"/>
  <c r="R56" i="43" s="1"/>
  <c r="O41" i="43"/>
  <c r="Q41" i="43" s="1"/>
  <c r="R41" i="43" s="1"/>
  <c r="AJ467" i="28"/>
  <c r="Q40" i="43"/>
  <c r="R40" i="43" s="1"/>
  <c r="L34" i="42"/>
  <c r="N34" i="42" s="1"/>
  <c r="N36" i="42" s="1"/>
  <c r="N39" i="42" s="1"/>
  <c r="O40" i="43"/>
  <c r="O44" i="43"/>
  <c r="O45" i="43" s="1"/>
  <c r="O61" i="43" l="1"/>
  <c r="Q45" i="43"/>
  <c r="Q44" i="43"/>
  <c r="L39" i="42"/>
  <c r="O60" i="43"/>
  <c r="O66" i="43" l="1"/>
  <c r="O67" i="43" s="1"/>
  <c r="O73" i="43"/>
  <c r="Q61" i="43"/>
  <c r="R45" i="43"/>
  <c r="R61" i="43" s="1"/>
  <c r="R44" i="43"/>
  <c r="R60" i="43" s="1"/>
  <c r="R66" i="43" s="1"/>
  <c r="Q60" i="43"/>
  <c r="Q66" i="43" s="1"/>
  <c r="Q67" i="43" s="1"/>
  <c r="S9" i="7" l="1"/>
  <c r="R67" i="43"/>
  <c r="Q51" i="45"/>
  <c r="R51" i="45"/>
  <c r="AJ467" i="36"/>
  <c r="L48" i="44"/>
  <c r="O60" i="45"/>
  <c r="O66" i="45" s="1"/>
  <c r="O67" i="45" s="1"/>
  <c r="L43" i="44"/>
  <c r="N43" i="44" s="1"/>
  <c r="N45" i="44" s="1"/>
  <c r="N48" i="44" s="1"/>
  <c r="O51" i="45"/>
  <c r="O52" i="45" s="1"/>
  <c r="Q52" i="45" s="1"/>
  <c r="R52" i="45" s="1"/>
  <c r="O55" i="45"/>
  <c r="Q55" i="45" s="1"/>
  <c r="O56" i="45"/>
  <c r="O61" i="45" s="1"/>
  <c r="Q56" i="45"/>
  <c r="Q61" i="45" s="1"/>
  <c r="R56" i="45" l="1"/>
  <c r="R61" i="45" s="1"/>
  <c r="Q60" i="45"/>
  <c r="Q66" i="45" s="1"/>
  <c r="Q67" i="45" s="1"/>
  <c r="R55" i="45"/>
  <c r="R60" i="45" s="1"/>
  <c r="R66" i="45" s="1"/>
  <c r="O73" i="45"/>
  <c r="R67" i="45" l="1"/>
  <c r="W9" i="7"/>
  <c r="AJ467" i="24"/>
  <c r="L25" i="41"/>
  <c r="L30" i="41" s="1"/>
  <c r="O29" i="39"/>
  <c r="O33" i="39" s="1"/>
  <c r="O60" i="39" l="1"/>
  <c r="Q33" i="39"/>
  <c r="O34" i="39"/>
  <c r="N25" i="41"/>
  <c r="N27" i="41" s="1"/>
  <c r="N30" i="41" s="1"/>
  <c r="O30" i="39"/>
  <c r="Q30" i="39" s="1"/>
  <c r="R30" i="39" s="1"/>
  <c r="Q29" i="39"/>
  <c r="R29" i="39" s="1"/>
  <c r="O61" i="39" l="1"/>
  <c r="Q34" i="39"/>
  <c r="Q60" i="39"/>
  <c r="Q66" i="39" s="1"/>
  <c r="Q67" i="39" s="1"/>
  <c r="R33" i="39"/>
  <c r="R60" i="39" s="1"/>
  <c r="R66" i="39" s="1"/>
  <c r="O73" i="39"/>
  <c r="O66" i="39"/>
  <c r="O67" i="39" s="1"/>
  <c r="O9" i="7" l="1"/>
  <c r="O10" i="7" s="1"/>
  <c r="R67" i="39"/>
  <c r="Q61" i="39"/>
  <c r="R34" i="39"/>
  <c r="R61" i="39" s="1"/>
  <c r="F7" i="14"/>
  <c r="F13" i="14" l="1"/>
  <c r="G8" i="46"/>
  <c r="G10" i="46" l="1"/>
  <c r="G14" i="46"/>
  <c r="G16" i="46" l="1"/>
  <c r="I11" i="17" l="1"/>
  <c r="AL461" i="40" s="1"/>
  <c r="I10" i="17"/>
  <c r="I14" i="17"/>
  <c r="AL328" i="40" s="1"/>
  <c r="I9" i="17"/>
  <c r="G7" i="14"/>
  <c r="Z7" i="14" s="1"/>
  <c r="I13" i="17"/>
  <c r="I15" i="17"/>
  <c r="I12" i="17"/>
  <c r="J10" i="17" l="1"/>
  <c r="AM196" i="40" s="1"/>
  <c r="AL196" i="40"/>
  <c r="AF7" i="14"/>
  <c r="AL372" i="40"/>
  <c r="AL505" i="40"/>
  <c r="AL417" i="40"/>
  <c r="AL504" i="40"/>
  <c r="AL460" i="40"/>
  <c r="AL416" i="40"/>
  <c r="AL459" i="40"/>
  <c r="AL503" i="40"/>
  <c r="AL239" i="40"/>
  <c r="AL415" i="40"/>
  <c r="AL371" i="40"/>
  <c r="AL283" i="40"/>
  <c r="AL327" i="40"/>
  <c r="J12" i="17"/>
  <c r="J15" i="17"/>
  <c r="J14" i="17"/>
  <c r="AM328" i="40" s="1"/>
  <c r="J13" i="17"/>
  <c r="I38" i="17"/>
  <c r="J9" i="17"/>
  <c r="H8" i="46"/>
  <c r="J8" i="46" s="1"/>
  <c r="S8" i="46" s="1"/>
  <c r="S10" i="46" s="1"/>
  <c r="O7" i="14"/>
  <c r="V7" i="14" s="1"/>
  <c r="W7" i="14" s="1"/>
  <c r="G13" i="14"/>
  <c r="J11" i="17"/>
  <c r="AM461" i="40" s="1"/>
  <c r="AF9" i="14" l="1"/>
  <c r="AM372" i="40"/>
  <c r="AM505" i="40"/>
  <c r="AM417" i="40"/>
  <c r="AM504" i="40"/>
  <c r="I39" i="17"/>
  <c r="X7" i="14"/>
  <c r="AM460" i="40"/>
  <c r="AM416" i="40"/>
  <c r="AM459" i="40"/>
  <c r="AM503" i="40"/>
  <c r="AM239" i="40"/>
  <c r="AM371" i="40"/>
  <c r="AM415" i="40"/>
  <c r="AM283" i="40"/>
  <c r="AM327" i="40"/>
  <c r="J38" i="17"/>
  <c r="J39" i="17" s="1"/>
  <c r="H10" i="46"/>
  <c r="J10" i="46" s="1"/>
  <c r="H14" i="46"/>
  <c r="O10" i="14"/>
  <c r="O13" i="14" s="1"/>
  <c r="J14" i="46" l="1"/>
  <c r="S14" i="46"/>
  <c r="S16" i="46" s="1"/>
  <c r="H16" i="46"/>
  <c r="J16" i="46" l="1"/>
  <c r="G17" i="14" l="1"/>
  <c r="Z17" i="14" s="1"/>
  <c r="Z31" i="14" s="1"/>
  <c r="AF17" i="14" l="1"/>
  <c r="AF19" i="14" s="1"/>
  <c r="G23" i="14"/>
  <c r="H23" i="46"/>
  <c r="H29" i="46" l="1"/>
  <c r="H25" i="46"/>
  <c r="H83" i="46" l="1"/>
  <c r="H85" i="46" s="1"/>
  <c r="H86" i="46" s="1"/>
  <c r="H31" i="46"/>
  <c r="H93" i="46" l="1"/>
  <c r="H95" i="46" s="1"/>
  <c r="H102" i="46" l="1"/>
  <c r="H96" i="46"/>
  <c r="M13" i="17" l="1"/>
  <c r="M10" i="17"/>
  <c r="N10" i="17" s="1"/>
  <c r="M9" i="17"/>
  <c r="M15" i="17"/>
  <c r="AL416" i="11" s="1"/>
  <c r="F17" i="14"/>
  <c r="AL195" i="11" l="1"/>
  <c r="AL503" i="11"/>
  <c r="N13" i="17"/>
  <c r="N15" i="17"/>
  <c r="AM416" i="11" s="1"/>
  <c r="N9" i="17"/>
  <c r="AM195" i="11" s="1"/>
  <c r="F23" i="14"/>
  <c r="O17" i="14"/>
  <c r="G23" i="46"/>
  <c r="M12" i="17"/>
  <c r="AL283" i="11" s="1"/>
  <c r="M14" i="17"/>
  <c r="AL372" i="11" s="1"/>
  <c r="M11" i="17"/>
  <c r="AL459" i="11" s="1"/>
  <c r="X17" i="14" l="1"/>
  <c r="AL327" i="11"/>
  <c r="AL284" i="11"/>
  <c r="V17" i="14"/>
  <c r="AM503" i="11"/>
  <c r="AL371" i="11"/>
  <c r="AL415" i="11"/>
  <c r="N12" i="17"/>
  <c r="AM239" i="11" s="1"/>
  <c r="AL239" i="11"/>
  <c r="N14" i="17"/>
  <c r="AM372" i="11" s="1"/>
  <c r="J23" i="46"/>
  <c r="S23" i="46" s="1"/>
  <c r="S25" i="46" s="1"/>
  <c r="G29" i="46"/>
  <c r="J29" i="46" s="1"/>
  <c r="S29" i="46" s="1"/>
  <c r="S31" i="46" s="1"/>
  <c r="G25" i="46"/>
  <c r="J25" i="46" s="1"/>
  <c r="O20" i="14"/>
  <c r="O23" i="14" s="1"/>
  <c r="N11" i="17"/>
  <c r="AM459" i="11" s="1"/>
  <c r="M38" i="17"/>
  <c r="AF31" i="14" l="1"/>
  <c r="K9" i="7" s="1"/>
  <c r="AM327" i="11"/>
  <c r="AM284" i="11"/>
  <c r="M39" i="17"/>
  <c r="G40" i="17" s="1"/>
  <c r="V30" i="14"/>
  <c r="W17" i="14"/>
  <c r="AM283" i="11"/>
  <c r="AM371" i="11"/>
  <c r="AM415" i="11"/>
  <c r="U42" i="17"/>
  <c r="U43" i="17" s="1"/>
  <c r="N38" i="17"/>
  <c r="N39" i="17" s="1"/>
  <c r="G83" i="46"/>
  <c r="G85" i="46" s="1"/>
  <c r="G31" i="46"/>
  <c r="G86" i="46" l="1"/>
  <c r="J86" i="46" s="1"/>
  <c r="J85" i="46"/>
  <c r="J31" i="46"/>
  <c r="G93" i="46"/>
  <c r="J83" i="46"/>
  <c r="S83" i="46" s="1"/>
  <c r="S85" i="46" s="1"/>
  <c r="S86" i="46" s="1"/>
  <c r="G95" i="46" l="1"/>
  <c r="J93" i="46"/>
  <c r="G102" i="46" l="1"/>
  <c r="J102" i="46" s="1"/>
  <c r="S102" i="46" s="1"/>
  <c r="G96" i="46"/>
  <c r="J95" i="46"/>
  <c r="J96" i="46" s="1"/>
  <c r="S93" i="46"/>
  <c r="S95" i="46" l="1"/>
  <c r="S96" i="46" l="1"/>
  <c r="B22" i="1" l="1"/>
  <c r="K10" i="7"/>
  <c r="AA10" i="7" s="1"/>
  <c r="AA9" i="7"/>
  <c r="P17" i="7" s="1"/>
  <c r="P16"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CE4F7741-D46B-499B-8D22-CFE7CA131EE3}">
      <text>
        <r>
          <rPr>
            <b/>
            <sz val="10"/>
            <color rgb="FF000000"/>
            <rFont val="Tahoma"/>
            <family val="2"/>
          </rPr>
          <t>Abrechnungsmonat</t>
        </r>
        <r>
          <rPr>
            <sz val="8"/>
            <color rgb="FF000000"/>
            <rFont val="Tahoma"/>
            <family val="2"/>
          </rPr>
          <t xml:space="preserve">
</t>
        </r>
        <r>
          <rPr>
            <sz val="8"/>
            <color rgb="FF000000"/>
            <rFont val="Tahoma"/>
            <family val="2"/>
          </rPr>
          <t>Beispiel:    05 / 2005</t>
        </r>
      </text>
    </comment>
    <comment ref="A55" authorId="0" shapeId="0" xr:uid="{35174ABE-5D81-4981-9637-1871F38FDA93}">
      <text>
        <r>
          <rPr>
            <b/>
            <sz val="10"/>
            <color indexed="81"/>
            <rFont val="Tahoma"/>
            <family val="2"/>
          </rPr>
          <t>Abrechnungsmonat</t>
        </r>
        <r>
          <rPr>
            <sz val="8"/>
            <color indexed="81"/>
            <rFont val="Tahoma"/>
            <family val="2"/>
          </rPr>
          <t xml:space="preserve">
Beispiel:    05 / 2005</t>
        </r>
      </text>
    </comment>
    <comment ref="A99" authorId="0" shapeId="0" xr:uid="{F2FF6D3E-17EC-4088-94CC-EA2DEB6C4062}">
      <text>
        <r>
          <rPr>
            <b/>
            <sz val="10"/>
            <color indexed="81"/>
            <rFont val="Tahoma"/>
            <family val="2"/>
          </rPr>
          <t>Abrechnungsmonat</t>
        </r>
        <r>
          <rPr>
            <sz val="8"/>
            <color indexed="81"/>
            <rFont val="Tahoma"/>
            <family val="2"/>
          </rPr>
          <t xml:space="preserve">
Beispiel:    05 / 2005</t>
        </r>
      </text>
    </comment>
    <comment ref="A143" authorId="0" shapeId="0" xr:uid="{E3D94989-1859-4BEB-920D-762105CDE178}">
      <text>
        <r>
          <rPr>
            <b/>
            <sz val="10"/>
            <color rgb="FF000000"/>
            <rFont val="Tahoma"/>
            <family val="2"/>
          </rPr>
          <t>Abrechnungsmonat</t>
        </r>
        <r>
          <rPr>
            <sz val="8"/>
            <color rgb="FF000000"/>
            <rFont val="Tahoma"/>
            <family val="2"/>
          </rPr>
          <t xml:space="preserve">
</t>
        </r>
        <r>
          <rPr>
            <sz val="8"/>
            <color rgb="FF000000"/>
            <rFont val="Tahoma"/>
            <family val="2"/>
          </rPr>
          <t>Beispiel:    05 / 2005</t>
        </r>
      </text>
    </comment>
    <comment ref="A187" authorId="0" shapeId="0" xr:uid="{E489A573-BECE-4C46-B03E-15D355D7ED4A}">
      <text>
        <r>
          <rPr>
            <b/>
            <sz val="10"/>
            <color indexed="81"/>
            <rFont val="Tahoma"/>
            <family val="2"/>
          </rPr>
          <t>Abrechnungsmonat</t>
        </r>
        <r>
          <rPr>
            <sz val="8"/>
            <color indexed="81"/>
            <rFont val="Tahoma"/>
            <family val="2"/>
          </rPr>
          <t xml:space="preserve">
Beispiel:    05 / 2005</t>
        </r>
      </text>
    </comment>
    <comment ref="A231" authorId="0" shapeId="0" xr:uid="{803D62D2-E7C5-4B70-BB1F-10A3842D3942}">
      <text>
        <r>
          <rPr>
            <b/>
            <sz val="10"/>
            <color indexed="81"/>
            <rFont val="Tahoma"/>
            <family val="2"/>
          </rPr>
          <t>Abrechnungsmonat</t>
        </r>
        <r>
          <rPr>
            <sz val="8"/>
            <color indexed="81"/>
            <rFont val="Tahoma"/>
            <family val="2"/>
          </rPr>
          <t xml:space="preserve">
Beispiel:    05 / 2005</t>
        </r>
      </text>
    </comment>
    <comment ref="A275" authorId="0" shapeId="0" xr:uid="{08E63FEB-0AEE-4F7F-BC4B-9E420DBD7239}">
      <text>
        <r>
          <rPr>
            <b/>
            <sz val="10"/>
            <color indexed="81"/>
            <rFont val="Tahoma"/>
            <family val="2"/>
          </rPr>
          <t>Abrechnungsmonat</t>
        </r>
        <r>
          <rPr>
            <sz val="8"/>
            <color indexed="81"/>
            <rFont val="Tahoma"/>
            <family val="2"/>
          </rPr>
          <t xml:space="preserve">
Beispiel:    05 / 2005</t>
        </r>
      </text>
    </comment>
    <comment ref="A319" authorId="0" shapeId="0" xr:uid="{8324628E-ADB1-44CC-B33B-6E391F1ABD69}">
      <text>
        <r>
          <rPr>
            <b/>
            <sz val="10"/>
            <color indexed="81"/>
            <rFont val="Tahoma"/>
            <family val="2"/>
          </rPr>
          <t>Abrechnungsmonat</t>
        </r>
        <r>
          <rPr>
            <sz val="8"/>
            <color indexed="81"/>
            <rFont val="Tahoma"/>
            <family val="2"/>
          </rPr>
          <t xml:space="preserve">
Beispiel:    05 / 2005</t>
        </r>
      </text>
    </comment>
    <comment ref="A363" authorId="0" shapeId="0" xr:uid="{1C5559ED-00D2-4A42-983D-48C20A7C1952}">
      <text>
        <r>
          <rPr>
            <b/>
            <sz val="10"/>
            <color indexed="81"/>
            <rFont val="Tahoma"/>
            <family val="2"/>
          </rPr>
          <t>Abrechnungsmonat</t>
        </r>
        <r>
          <rPr>
            <sz val="8"/>
            <color indexed="81"/>
            <rFont val="Tahoma"/>
            <family val="2"/>
          </rPr>
          <t xml:space="preserve">
Beispiel:    05 / 2005</t>
        </r>
      </text>
    </comment>
    <comment ref="A407" authorId="0" shapeId="0" xr:uid="{84B71B37-2442-4696-9951-29D18B19B30A}">
      <text>
        <r>
          <rPr>
            <b/>
            <sz val="10"/>
            <color indexed="81"/>
            <rFont val="Tahoma"/>
            <family val="2"/>
          </rPr>
          <t>Abrechnungsmonat</t>
        </r>
        <r>
          <rPr>
            <sz val="8"/>
            <color indexed="81"/>
            <rFont val="Tahoma"/>
            <family val="2"/>
          </rPr>
          <t xml:space="preserve">
Beispiel:    05 / 2005</t>
        </r>
      </text>
    </comment>
    <comment ref="A451" authorId="0" shapeId="0" xr:uid="{D79EF730-6784-44C8-A36A-7E9A0AD34013}">
      <text>
        <r>
          <rPr>
            <b/>
            <sz val="10"/>
            <color indexed="81"/>
            <rFont val="Tahoma"/>
            <family val="2"/>
          </rPr>
          <t>Abrechnungsmonat</t>
        </r>
        <r>
          <rPr>
            <sz val="8"/>
            <color indexed="81"/>
            <rFont val="Tahoma"/>
            <family val="2"/>
          </rPr>
          <t xml:space="preserve">
Beispiel:    05 / 2005</t>
        </r>
      </text>
    </comment>
    <comment ref="A495" authorId="0" shapeId="0" xr:uid="{90835516-E570-4B29-94F2-AFBF3330D94D}">
      <text>
        <r>
          <rPr>
            <b/>
            <sz val="10"/>
            <color rgb="FF000000"/>
            <rFont val="Tahoma"/>
            <family val="2"/>
          </rPr>
          <t>Abrechnungsmonat</t>
        </r>
        <r>
          <rPr>
            <sz val="8"/>
            <color rgb="FF000000"/>
            <rFont val="Tahoma"/>
            <family val="2"/>
          </rPr>
          <t xml:space="preserve">
</t>
        </r>
        <r>
          <rPr>
            <sz val="8"/>
            <color rgb="FF000000"/>
            <rFont val="Tahoma"/>
            <family val="2"/>
          </rPr>
          <t>Beispiel:    05 / 2005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8D316810-1096-48EC-B758-D478CA65180C}">
      <text>
        <r>
          <rPr>
            <b/>
            <sz val="10"/>
            <color indexed="81"/>
            <rFont val="Tahoma"/>
            <family val="2"/>
          </rPr>
          <t>Abrechnungsmonat</t>
        </r>
        <r>
          <rPr>
            <sz val="8"/>
            <color indexed="81"/>
            <rFont val="Tahoma"/>
            <family val="2"/>
          </rPr>
          <t xml:space="preserve">
Beispiel:    05 / 2005</t>
        </r>
      </text>
    </comment>
    <comment ref="A55" authorId="0" shapeId="0" xr:uid="{18537933-3ADD-4C61-83B5-B802FAFDDAC6}">
      <text>
        <r>
          <rPr>
            <b/>
            <sz val="10"/>
            <color indexed="81"/>
            <rFont val="Tahoma"/>
            <family val="2"/>
          </rPr>
          <t>Abrechnungsmonat</t>
        </r>
        <r>
          <rPr>
            <sz val="8"/>
            <color indexed="81"/>
            <rFont val="Tahoma"/>
            <family val="2"/>
          </rPr>
          <t xml:space="preserve">
Beispiel:    05 / 2005</t>
        </r>
      </text>
    </comment>
    <comment ref="A99" authorId="0" shapeId="0" xr:uid="{7FCC8E69-AC84-4809-8076-8FE8377394B1}">
      <text>
        <r>
          <rPr>
            <b/>
            <sz val="10"/>
            <color indexed="81"/>
            <rFont val="Tahoma"/>
            <family val="2"/>
          </rPr>
          <t>Abrechnungsmonat</t>
        </r>
        <r>
          <rPr>
            <sz val="8"/>
            <color indexed="81"/>
            <rFont val="Tahoma"/>
            <family val="2"/>
          </rPr>
          <t xml:space="preserve">
Beispiel:    05 / 2005</t>
        </r>
      </text>
    </comment>
    <comment ref="A143" authorId="0" shapeId="0" xr:uid="{253F7936-61FA-45CA-A1AD-4893B828040C}">
      <text>
        <r>
          <rPr>
            <b/>
            <sz val="10"/>
            <color indexed="81"/>
            <rFont val="Tahoma"/>
            <family val="2"/>
          </rPr>
          <t>Abrechnungsmonat</t>
        </r>
        <r>
          <rPr>
            <sz val="8"/>
            <color indexed="81"/>
            <rFont val="Tahoma"/>
            <family val="2"/>
          </rPr>
          <t xml:space="preserve">
Beispiel:    05 / 2005</t>
        </r>
      </text>
    </comment>
    <comment ref="A187" authorId="0" shapeId="0" xr:uid="{96836D31-6F1C-469C-B756-9C08A9FE53F2}">
      <text>
        <r>
          <rPr>
            <b/>
            <sz val="10"/>
            <color indexed="81"/>
            <rFont val="Tahoma"/>
            <family val="2"/>
          </rPr>
          <t>Abrechnungsmonat</t>
        </r>
        <r>
          <rPr>
            <sz val="8"/>
            <color indexed="81"/>
            <rFont val="Tahoma"/>
            <family val="2"/>
          </rPr>
          <t xml:space="preserve">
Beispiel:    05 / 2005</t>
        </r>
      </text>
    </comment>
    <comment ref="A231" authorId="0" shapeId="0" xr:uid="{7D0CF3EB-2A5E-491D-97C9-497D46A05AC9}">
      <text>
        <r>
          <rPr>
            <b/>
            <sz val="10"/>
            <color indexed="81"/>
            <rFont val="Tahoma"/>
            <family val="2"/>
          </rPr>
          <t>Abrechnungsmonat</t>
        </r>
        <r>
          <rPr>
            <sz val="8"/>
            <color indexed="81"/>
            <rFont val="Tahoma"/>
            <family val="2"/>
          </rPr>
          <t xml:space="preserve">
Beispiel:    05 / 2005</t>
        </r>
      </text>
    </comment>
    <comment ref="A275" authorId="0" shapeId="0" xr:uid="{484A180A-D3F6-404D-BE1E-2464CE0457D1}">
      <text>
        <r>
          <rPr>
            <b/>
            <sz val="10"/>
            <color indexed="81"/>
            <rFont val="Tahoma"/>
            <family val="2"/>
          </rPr>
          <t>Abrechnungsmonat</t>
        </r>
        <r>
          <rPr>
            <sz val="8"/>
            <color indexed="81"/>
            <rFont val="Tahoma"/>
            <family val="2"/>
          </rPr>
          <t xml:space="preserve">
Beispiel:    05 / 2005</t>
        </r>
      </text>
    </comment>
    <comment ref="A319" authorId="0" shapeId="0" xr:uid="{5B6340B8-E6ED-4196-BEB8-BA0ECD8FB2C4}">
      <text>
        <r>
          <rPr>
            <b/>
            <sz val="10"/>
            <color indexed="81"/>
            <rFont val="Tahoma"/>
            <family val="2"/>
          </rPr>
          <t>Abrechnungsmonat</t>
        </r>
        <r>
          <rPr>
            <sz val="8"/>
            <color indexed="81"/>
            <rFont val="Tahoma"/>
            <family val="2"/>
          </rPr>
          <t xml:space="preserve">
Beispiel:    05 / 2005</t>
        </r>
      </text>
    </comment>
    <comment ref="A363" authorId="0" shapeId="0" xr:uid="{F76BA06A-A248-4EA6-B6CB-245570AD48BD}">
      <text>
        <r>
          <rPr>
            <b/>
            <sz val="10"/>
            <color indexed="81"/>
            <rFont val="Tahoma"/>
            <family val="2"/>
          </rPr>
          <t>Abrechnungsmonat</t>
        </r>
        <r>
          <rPr>
            <sz val="8"/>
            <color indexed="81"/>
            <rFont val="Tahoma"/>
            <family val="2"/>
          </rPr>
          <t xml:space="preserve">
Beispiel:    05 / 2005</t>
        </r>
      </text>
    </comment>
    <comment ref="A407" authorId="0" shapeId="0" xr:uid="{350558FF-76E4-4CAE-9C68-1E6CBFEF87FC}">
      <text>
        <r>
          <rPr>
            <b/>
            <sz val="10"/>
            <color indexed="81"/>
            <rFont val="Tahoma"/>
            <family val="2"/>
          </rPr>
          <t>Abrechnungsmonat</t>
        </r>
        <r>
          <rPr>
            <sz val="8"/>
            <color indexed="81"/>
            <rFont val="Tahoma"/>
            <family val="2"/>
          </rPr>
          <t xml:space="preserve">
Beispiel:    05 / 2005</t>
        </r>
      </text>
    </comment>
    <comment ref="A451" authorId="0" shapeId="0" xr:uid="{44B2551D-A4CB-4270-965A-180EA22D891D}">
      <text>
        <r>
          <rPr>
            <b/>
            <sz val="10"/>
            <color indexed="81"/>
            <rFont val="Tahoma"/>
            <family val="2"/>
          </rPr>
          <t>Abrechnungsmonat</t>
        </r>
        <r>
          <rPr>
            <sz val="8"/>
            <color indexed="81"/>
            <rFont val="Tahoma"/>
            <family val="2"/>
          </rPr>
          <t xml:space="preserve">
Beispiel:    05 / 2005</t>
        </r>
      </text>
    </comment>
    <comment ref="A495" authorId="0" shapeId="0" xr:uid="{6845969C-1BBB-45F4-AA73-75FC47E8FE78}">
      <text>
        <r>
          <rPr>
            <b/>
            <sz val="10"/>
            <color indexed="81"/>
            <rFont val="Tahoma"/>
            <family val="2"/>
          </rPr>
          <t>Abrechnungsmonat</t>
        </r>
        <r>
          <rPr>
            <sz val="8"/>
            <color indexed="81"/>
            <rFont val="Tahoma"/>
            <family val="2"/>
          </rPr>
          <t xml:space="preserve">
Beispiel:    05 / 2005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3A79A3A7-168F-4B20-A618-352EAA68ED15}">
      <text>
        <r>
          <rPr>
            <b/>
            <sz val="10"/>
            <color indexed="81"/>
            <rFont val="Tahoma"/>
            <family val="2"/>
          </rPr>
          <t>Abrechnungsmonat</t>
        </r>
        <r>
          <rPr>
            <sz val="8"/>
            <color indexed="81"/>
            <rFont val="Tahoma"/>
            <family val="2"/>
          </rPr>
          <t xml:space="preserve">
Beispiel:    05 / 2005</t>
        </r>
      </text>
    </comment>
    <comment ref="A55" authorId="0" shapeId="0" xr:uid="{BE4D4AB7-DE4C-40D4-8B84-DC2B039EF0AA}">
      <text>
        <r>
          <rPr>
            <b/>
            <sz val="10"/>
            <color indexed="81"/>
            <rFont val="Tahoma"/>
            <family val="2"/>
          </rPr>
          <t>Abrechnungsmonat</t>
        </r>
        <r>
          <rPr>
            <sz val="8"/>
            <color indexed="81"/>
            <rFont val="Tahoma"/>
            <family val="2"/>
          </rPr>
          <t xml:space="preserve">
Beispiel:    05 / 2005</t>
        </r>
      </text>
    </comment>
    <comment ref="A99" authorId="0" shapeId="0" xr:uid="{4E5BED60-9159-4D87-837C-64D6A212DCD6}">
      <text>
        <r>
          <rPr>
            <b/>
            <sz val="10"/>
            <color indexed="81"/>
            <rFont val="Tahoma"/>
            <family val="2"/>
          </rPr>
          <t>Abrechnungsmonat</t>
        </r>
        <r>
          <rPr>
            <sz val="8"/>
            <color indexed="81"/>
            <rFont val="Tahoma"/>
            <family val="2"/>
          </rPr>
          <t xml:space="preserve">
Beispiel:    05 / 2005</t>
        </r>
      </text>
    </comment>
    <comment ref="A143" authorId="0" shapeId="0" xr:uid="{BB380C74-A861-453E-8E47-C70E58B91D99}">
      <text>
        <r>
          <rPr>
            <b/>
            <sz val="10"/>
            <color indexed="81"/>
            <rFont val="Tahoma"/>
            <family val="2"/>
          </rPr>
          <t>Abrechnungsmonat</t>
        </r>
        <r>
          <rPr>
            <sz val="8"/>
            <color indexed="81"/>
            <rFont val="Tahoma"/>
            <family val="2"/>
          </rPr>
          <t xml:space="preserve">
Beispiel:    05 / 2005</t>
        </r>
      </text>
    </comment>
    <comment ref="A187" authorId="0" shapeId="0" xr:uid="{F2FFB3BA-F91E-4479-B6B9-092F2E3B0860}">
      <text>
        <r>
          <rPr>
            <b/>
            <sz val="10"/>
            <color indexed="81"/>
            <rFont val="Tahoma"/>
            <family val="2"/>
          </rPr>
          <t>Abrechnungsmonat</t>
        </r>
        <r>
          <rPr>
            <sz val="8"/>
            <color indexed="81"/>
            <rFont val="Tahoma"/>
            <family val="2"/>
          </rPr>
          <t xml:space="preserve">
Beispiel:    05 / 2005</t>
        </r>
      </text>
    </comment>
    <comment ref="A231" authorId="0" shapeId="0" xr:uid="{C7A6636D-D78C-4561-B428-151C7C750D50}">
      <text>
        <r>
          <rPr>
            <b/>
            <sz val="10"/>
            <color rgb="FF000000"/>
            <rFont val="Tahoma"/>
            <family val="2"/>
          </rPr>
          <t>Abrechnungsmonat</t>
        </r>
        <r>
          <rPr>
            <sz val="8"/>
            <color rgb="FF000000"/>
            <rFont val="Tahoma"/>
            <family val="2"/>
          </rPr>
          <t xml:space="preserve">
</t>
        </r>
        <r>
          <rPr>
            <sz val="8"/>
            <color rgb="FF000000"/>
            <rFont val="Tahoma"/>
            <family val="2"/>
          </rPr>
          <t>Beispiel:    05 / 2005</t>
        </r>
      </text>
    </comment>
    <comment ref="A275" authorId="0" shapeId="0" xr:uid="{DE1D652E-E5A0-4524-ABCE-BB892F5CDC2A}">
      <text>
        <r>
          <rPr>
            <b/>
            <sz val="10"/>
            <color indexed="81"/>
            <rFont val="Tahoma"/>
            <family val="2"/>
          </rPr>
          <t>Abrechnungsmonat</t>
        </r>
        <r>
          <rPr>
            <sz val="8"/>
            <color indexed="81"/>
            <rFont val="Tahoma"/>
            <family val="2"/>
          </rPr>
          <t xml:space="preserve">
Beispiel:    05 / 2005</t>
        </r>
      </text>
    </comment>
    <comment ref="A319" authorId="0" shapeId="0" xr:uid="{19FBF178-F640-4F9D-BD57-92946B7E8498}">
      <text>
        <r>
          <rPr>
            <b/>
            <sz val="10"/>
            <color indexed="81"/>
            <rFont val="Tahoma"/>
            <family val="2"/>
          </rPr>
          <t>Abrechnungsmonat</t>
        </r>
        <r>
          <rPr>
            <sz val="8"/>
            <color indexed="81"/>
            <rFont val="Tahoma"/>
            <family val="2"/>
          </rPr>
          <t xml:space="preserve">
Beispiel:    05 / 2005</t>
        </r>
      </text>
    </comment>
    <comment ref="A363" authorId="0" shapeId="0" xr:uid="{AB0DBD0B-777A-4513-B534-3BE204D9F284}">
      <text>
        <r>
          <rPr>
            <b/>
            <sz val="10"/>
            <color indexed="81"/>
            <rFont val="Tahoma"/>
            <family val="2"/>
          </rPr>
          <t>Abrechnungsmonat</t>
        </r>
        <r>
          <rPr>
            <sz val="8"/>
            <color indexed="81"/>
            <rFont val="Tahoma"/>
            <family val="2"/>
          </rPr>
          <t xml:space="preserve">
Beispiel:    05 / 2005</t>
        </r>
      </text>
    </comment>
    <comment ref="A407" authorId="0" shapeId="0" xr:uid="{DAE890CE-2B45-4025-B312-4BA2C38DFB0D}">
      <text>
        <r>
          <rPr>
            <b/>
            <sz val="10"/>
            <color indexed="81"/>
            <rFont val="Tahoma"/>
            <family val="2"/>
          </rPr>
          <t>Abrechnungsmonat</t>
        </r>
        <r>
          <rPr>
            <sz val="8"/>
            <color indexed="81"/>
            <rFont val="Tahoma"/>
            <family val="2"/>
          </rPr>
          <t xml:space="preserve">
Beispiel:    05 / 2005</t>
        </r>
      </text>
    </comment>
    <comment ref="A451" authorId="0" shapeId="0" xr:uid="{BC2EF3C8-E33C-4B83-9990-E1311556D7C8}">
      <text>
        <r>
          <rPr>
            <b/>
            <sz val="10"/>
            <color indexed="81"/>
            <rFont val="Tahoma"/>
            <family val="2"/>
          </rPr>
          <t>Abrechnungsmonat</t>
        </r>
        <r>
          <rPr>
            <sz val="8"/>
            <color indexed="81"/>
            <rFont val="Tahoma"/>
            <family val="2"/>
          </rPr>
          <t xml:space="preserve">
Beispiel:    05 / 2005</t>
        </r>
      </text>
    </comment>
    <comment ref="A495" authorId="0" shapeId="0" xr:uid="{7EE3198C-CE2A-40F6-8DA0-B5B2F578EFF8}">
      <text>
        <r>
          <rPr>
            <b/>
            <sz val="10"/>
            <color indexed="81"/>
            <rFont val="Tahoma"/>
            <family val="2"/>
          </rPr>
          <t>Abrechnungsmonat</t>
        </r>
        <r>
          <rPr>
            <sz val="8"/>
            <color indexed="81"/>
            <rFont val="Tahoma"/>
            <family val="2"/>
          </rPr>
          <t xml:space="preserve">
Beispiel:    05 / 2005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8318898C-B721-4128-ACBF-84CAD896B542}">
      <text>
        <r>
          <rPr>
            <b/>
            <sz val="10"/>
            <color indexed="81"/>
            <rFont val="Tahoma"/>
            <family val="2"/>
          </rPr>
          <t>Abrechnungsmonat</t>
        </r>
        <r>
          <rPr>
            <sz val="8"/>
            <color indexed="81"/>
            <rFont val="Tahoma"/>
            <family val="2"/>
          </rPr>
          <t xml:space="preserve">
Beispiel:    05 / 2005</t>
        </r>
      </text>
    </comment>
    <comment ref="A54" authorId="0" shapeId="0" xr:uid="{BC917A62-99FB-4257-9777-418259E9D8B0}">
      <text>
        <r>
          <rPr>
            <b/>
            <sz val="10"/>
            <color indexed="81"/>
            <rFont val="Tahoma"/>
            <family val="2"/>
          </rPr>
          <t>Abrechnungsmonat</t>
        </r>
        <r>
          <rPr>
            <sz val="8"/>
            <color indexed="81"/>
            <rFont val="Tahoma"/>
            <family val="2"/>
          </rPr>
          <t xml:space="preserve">
Beispiel:    05 / 2005</t>
        </r>
      </text>
    </comment>
    <comment ref="A97" authorId="0" shapeId="0" xr:uid="{027017B7-6965-464B-B01C-0695530ED2AA}">
      <text>
        <r>
          <rPr>
            <b/>
            <sz val="10"/>
            <color indexed="81"/>
            <rFont val="Tahoma"/>
            <family val="2"/>
          </rPr>
          <t>Abrechnungsmonat</t>
        </r>
        <r>
          <rPr>
            <sz val="8"/>
            <color indexed="81"/>
            <rFont val="Tahoma"/>
            <family val="2"/>
          </rPr>
          <t xml:space="preserve">
Beispiel:    05 / 2005</t>
        </r>
      </text>
    </comment>
    <comment ref="A140" authorId="0" shapeId="0" xr:uid="{B7CA6982-1167-4D09-B690-6B930FFC03D1}">
      <text>
        <r>
          <rPr>
            <b/>
            <sz val="10"/>
            <color indexed="81"/>
            <rFont val="Tahoma"/>
            <family val="2"/>
          </rPr>
          <t>Abrechnungsmonat</t>
        </r>
        <r>
          <rPr>
            <sz val="8"/>
            <color indexed="81"/>
            <rFont val="Tahoma"/>
            <family val="2"/>
          </rPr>
          <t xml:space="preserve">
Beispiel:    05 / 2005</t>
        </r>
      </text>
    </comment>
    <comment ref="A183" authorId="0" shapeId="0" xr:uid="{499FD56A-CBA2-4108-B914-B668D3D5F249}">
      <text>
        <r>
          <rPr>
            <b/>
            <sz val="10"/>
            <color indexed="81"/>
            <rFont val="Tahoma"/>
            <family val="2"/>
          </rPr>
          <t>Abrechnungsmonat</t>
        </r>
        <r>
          <rPr>
            <sz val="8"/>
            <color indexed="81"/>
            <rFont val="Tahoma"/>
            <family val="2"/>
          </rPr>
          <t xml:space="preserve">
Beispiel:    05 / 2005</t>
        </r>
      </text>
    </comment>
    <comment ref="A226" authorId="0" shapeId="0" xr:uid="{1E5C2330-150A-4E99-891A-04F984C0B2AC}">
      <text>
        <r>
          <rPr>
            <b/>
            <sz val="10"/>
            <color indexed="81"/>
            <rFont val="Tahoma"/>
            <family val="2"/>
          </rPr>
          <t>Abrechnungsmonat</t>
        </r>
        <r>
          <rPr>
            <sz val="8"/>
            <color indexed="81"/>
            <rFont val="Tahoma"/>
            <family val="2"/>
          </rPr>
          <t xml:space="preserve">
Beispiel:    05 / 2005</t>
        </r>
      </text>
    </comment>
    <comment ref="A269" authorId="0" shapeId="0" xr:uid="{D18632C3-B1CF-48EF-95DA-142AC92470E0}">
      <text>
        <r>
          <rPr>
            <b/>
            <sz val="10"/>
            <color indexed="81"/>
            <rFont val="Tahoma"/>
            <family val="2"/>
          </rPr>
          <t>Abrechnungsmonat</t>
        </r>
        <r>
          <rPr>
            <sz val="8"/>
            <color indexed="81"/>
            <rFont val="Tahoma"/>
            <family val="2"/>
          </rPr>
          <t xml:space="preserve">
Beispiel:    05 / 2005</t>
        </r>
      </text>
    </comment>
    <comment ref="A312" authorId="0" shapeId="0" xr:uid="{215038EE-2396-4093-ACD6-5BCB5501BD4E}">
      <text>
        <r>
          <rPr>
            <b/>
            <sz val="10"/>
            <color indexed="81"/>
            <rFont val="Tahoma"/>
            <family val="2"/>
          </rPr>
          <t>Abrechnungsmonat</t>
        </r>
        <r>
          <rPr>
            <sz val="8"/>
            <color indexed="81"/>
            <rFont val="Tahoma"/>
            <family val="2"/>
          </rPr>
          <t xml:space="preserve">
Beispiel:    05 / 2005</t>
        </r>
      </text>
    </comment>
    <comment ref="A355" authorId="0" shapeId="0" xr:uid="{4EF126EB-AE5C-4A34-90A0-7D28DD41A698}">
      <text>
        <r>
          <rPr>
            <b/>
            <sz val="10"/>
            <color indexed="81"/>
            <rFont val="Tahoma"/>
            <family val="2"/>
          </rPr>
          <t>Abrechnungsmonat</t>
        </r>
        <r>
          <rPr>
            <sz val="8"/>
            <color indexed="81"/>
            <rFont val="Tahoma"/>
            <family val="2"/>
          </rPr>
          <t xml:space="preserve">
Beispiel:    05 / 2005</t>
        </r>
      </text>
    </comment>
    <comment ref="A398" authorId="0" shapeId="0" xr:uid="{40048DB9-2838-43A7-8B52-AFBA4716DA73}">
      <text>
        <r>
          <rPr>
            <b/>
            <sz val="10"/>
            <color indexed="81"/>
            <rFont val="Tahoma"/>
            <family val="2"/>
          </rPr>
          <t>Abrechnungsmonat</t>
        </r>
        <r>
          <rPr>
            <sz val="8"/>
            <color indexed="81"/>
            <rFont val="Tahoma"/>
            <family val="2"/>
          </rPr>
          <t xml:space="preserve">
Beispiel:    05 / 2005</t>
        </r>
      </text>
    </comment>
    <comment ref="A441" authorId="0" shapeId="0" xr:uid="{BC5D5E0F-7085-45A2-81C2-181C9AA24558}">
      <text>
        <r>
          <rPr>
            <b/>
            <sz val="10"/>
            <color indexed="81"/>
            <rFont val="Tahoma"/>
            <family val="2"/>
          </rPr>
          <t>Abrechnungsmonat</t>
        </r>
        <r>
          <rPr>
            <sz val="8"/>
            <color indexed="81"/>
            <rFont val="Tahoma"/>
            <family val="2"/>
          </rPr>
          <t xml:space="preserve">
Beispiel:    05 / 2005</t>
        </r>
      </text>
    </comment>
    <comment ref="A484" authorId="0" shapeId="0" xr:uid="{FE539CCA-5F6A-4FA4-B9CC-B378C3A8C424}">
      <text>
        <r>
          <rPr>
            <b/>
            <sz val="10"/>
            <color indexed="81"/>
            <rFont val="Tahoma"/>
            <family val="2"/>
          </rPr>
          <t>Abrechnungsmonat</t>
        </r>
        <r>
          <rPr>
            <sz val="8"/>
            <color indexed="81"/>
            <rFont val="Tahoma"/>
            <family val="2"/>
          </rPr>
          <t xml:space="preserve">
Beispiel:    05 / 2005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0388A68E-CBDC-473C-9507-AB48921577AF}">
      <text>
        <r>
          <rPr>
            <b/>
            <sz val="10"/>
            <color indexed="81"/>
            <rFont val="Tahoma"/>
            <family val="2"/>
          </rPr>
          <t>Abrechnungsmonat</t>
        </r>
        <r>
          <rPr>
            <sz val="8"/>
            <color indexed="81"/>
            <rFont val="Tahoma"/>
            <family val="2"/>
          </rPr>
          <t xml:space="preserve">
Beispiel:    05 / 2005</t>
        </r>
      </text>
    </comment>
    <comment ref="A54" authorId="0" shapeId="0" xr:uid="{BEBC9FFB-434C-401B-9763-6DA4A55B3DFD}">
      <text>
        <r>
          <rPr>
            <b/>
            <sz val="10"/>
            <color indexed="81"/>
            <rFont val="Tahoma"/>
            <family val="2"/>
          </rPr>
          <t>Abrechnungsmonat</t>
        </r>
        <r>
          <rPr>
            <sz val="8"/>
            <color indexed="81"/>
            <rFont val="Tahoma"/>
            <family val="2"/>
          </rPr>
          <t xml:space="preserve">
Beispiel:    05 / 2005</t>
        </r>
      </text>
    </comment>
    <comment ref="A97" authorId="0" shapeId="0" xr:uid="{64893F67-53FF-46EB-937C-E9078C1E6B29}">
      <text>
        <r>
          <rPr>
            <b/>
            <sz val="10"/>
            <color indexed="81"/>
            <rFont val="Tahoma"/>
            <family val="2"/>
          </rPr>
          <t>Abrechnungsmonat</t>
        </r>
        <r>
          <rPr>
            <sz val="8"/>
            <color indexed="81"/>
            <rFont val="Tahoma"/>
            <family val="2"/>
          </rPr>
          <t xml:space="preserve">
Beispiel:    05 / 2005</t>
        </r>
      </text>
    </comment>
    <comment ref="A140" authorId="0" shapeId="0" xr:uid="{D44BB91C-CBF7-4CBC-BF5D-C27D169F40AE}">
      <text>
        <r>
          <rPr>
            <b/>
            <sz val="10"/>
            <color indexed="81"/>
            <rFont val="Tahoma"/>
            <family val="2"/>
          </rPr>
          <t>Abrechnungsmonat</t>
        </r>
        <r>
          <rPr>
            <sz val="8"/>
            <color indexed="81"/>
            <rFont val="Tahoma"/>
            <family val="2"/>
          </rPr>
          <t xml:space="preserve">
Beispiel:    05 / 2005</t>
        </r>
      </text>
    </comment>
    <comment ref="A183" authorId="0" shapeId="0" xr:uid="{4F800403-0695-4C3A-AAD9-211EB3ECB6AD}">
      <text>
        <r>
          <rPr>
            <b/>
            <sz val="10"/>
            <color indexed="81"/>
            <rFont val="Tahoma"/>
            <family val="2"/>
          </rPr>
          <t>Abrechnungsmonat</t>
        </r>
        <r>
          <rPr>
            <sz val="8"/>
            <color indexed="81"/>
            <rFont val="Tahoma"/>
            <family val="2"/>
          </rPr>
          <t xml:space="preserve">
Beispiel:    05 / 2005</t>
        </r>
      </text>
    </comment>
    <comment ref="A226" authorId="0" shapeId="0" xr:uid="{16408203-659E-4924-9124-BC91DE89B20B}">
      <text>
        <r>
          <rPr>
            <b/>
            <sz val="10"/>
            <color indexed="81"/>
            <rFont val="Tahoma"/>
            <family val="2"/>
          </rPr>
          <t>Abrechnungsmonat</t>
        </r>
        <r>
          <rPr>
            <sz val="8"/>
            <color indexed="81"/>
            <rFont val="Tahoma"/>
            <family val="2"/>
          </rPr>
          <t xml:space="preserve">
Beispiel:    05 / 2005</t>
        </r>
      </text>
    </comment>
    <comment ref="A269" authorId="0" shapeId="0" xr:uid="{12E78024-9DD8-409F-802C-13A2C38301E1}">
      <text>
        <r>
          <rPr>
            <b/>
            <sz val="10"/>
            <color indexed="81"/>
            <rFont val="Tahoma"/>
            <family val="2"/>
          </rPr>
          <t>Abrechnungsmonat</t>
        </r>
        <r>
          <rPr>
            <sz val="8"/>
            <color indexed="81"/>
            <rFont val="Tahoma"/>
            <family val="2"/>
          </rPr>
          <t xml:space="preserve">
Beispiel:    05 / 2005</t>
        </r>
      </text>
    </comment>
    <comment ref="A312" authorId="0" shapeId="0" xr:uid="{7ACDF54C-F886-49C0-9805-42443786B4B8}">
      <text>
        <r>
          <rPr>
            <b/>
            <sz val="10"/>
            <color indexed="81"/>
            <rFont val="Tahoma"/>
            <family val="2"/>
          </rPr>
          <t>Abrechnungsmonat</t>
        </r>
        <r>
          <rPr>
            <sz val="8"/>
            <color indexed="81"/>
            <rFont val="Tahoma"/>
            <family val="2"/>
          </rPr>
          <t xml:space="preserve">
Beispiel:    05 / 2005</t>
        </r>
      </text>
    </comment>
    <comment ref="A355" authorId="0" shapeId="0" xr:uid="{00D647F1-AB6C-486B-AA9F-72987E932280}">
      <text>
        <r>
          <rPr>
            <b/>
            <sz val="10"/>
            <color indexed="81"/>
            <rFont val="Tahoma"/>
            <family val="2"/>
          </rPr>
          <t>Abrechnungsmonat</t>
        </r>
        <r>
          <rPr>
            <sz val="8"/>
            <color indexed="81"/>
            <rFont val="Tahoma"/>
            <family val="2"/>
          </rPr>
          <t xml:space="preserve">
Beispiel:    05 / 2005</t>
        </r>
      </text>
    </comment>
    <comment ref="A398" authorId="0" shapeId="0" xr:uid="{52B20E94-1FF1-4EF8-868E-2818E0E62F28}">
      <text>
        <r>
          <rPr>
            <b/>
            <sz val="10"/>
            <color indexed="81"/>
            <rFont val="Tahoma"/>
            <family val="2"/>
          </rPr>
          <t>Abrechnungsmonat</t>
        </r>
        <r>
          <rPr>
            <sz val="8"/>
            <color indexed="81"/>
            <rFont val="Tahoma"/>
            <family val="2"/>
          </rPr>
          <t xml:space="preserve">
Beispiel:    05 / 2005</t>
        </r>
      </text>
    </comment>
    <comment ref="A441" authorId="0" shapeId="0" xr:uid="{6A272244-927B-4A89-9B10-992767D15853}">
      <text>
        <r>
          <rPr>
            <b/>
            <sz val="10"/>
            <color indexed="81"/>
            <rFont val="Tahoma"/>
            <family val="2"/>
          </rPr>
          <t>Abrechnungsmonat</t>
        </r>
        <r>
          <rPr>
            <sz val="8"/>
            <color indexed="81"/>
            <rFont val="Tahoma"/>
            <family val="2"/>
          </rPr>
          <t xml:space="preserve">
Beispiel:    05 / 2005</t>
        </r>
      </text>
    </comment>
    <comment ref="A484" authorId="0" shapeId="0" xr:uid="{6D1F5207-0727-4BDD-ADB0-EB169B247F48}">
      <text>
        <r>
          <rPr>
            <b/>
            <sz val="10"/>
            <color indexed="81"/>
            <rFont val="Tahoma"/>
            <family val="2"/>
          </rPr>
          <t>Abrechnungsmonat</t>
        </r>
        <r>
          <rPr>
            <sz val="8"/>
            <color indexed="81"/>
            <rFont val="Tahoma"/>
            <family val="2"/>
          </rPr>
          <t xml:space="preserve">
Beispiel:    05 / 2005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Offermanns.Hubert</author>
  </authors>
  <commentList>
    <comment ref="Q5" authorId="0" shapeId="0" xr:uid="{87634F16-88D4-4F59-A8DA-81F4B73FC922}">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S5" authorId="0" shapeId="0" xr:uid="{4BA040C8-A4ED-4C5D-AC06-1EE77155FA98}">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Q15" authorId="0" shapeId="0" xr:uid="{8F42D2E0-AF3A-49D5-9ED4-B173281A81C2}">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S15" authorId="0" shapeId="0" xr:uid="{11486533-00D2-4355-9D5A-E8789F1B80E1}">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Q25" authorId="0" shapeId="0" xr:uid="{7F918D4C-9C91-464A-8506-E38EC2171C22}">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S25" authorId="0" shapeId="0" xr:uid="{E9AAB14F-6366-42DE-8734-7347084539F9}">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Q35" authorId="0" shapeId="0" xr:uid="{F6880CA6-F27E-44D8-8460-4214506CCB7E}">
      <text>
        <r>
          <rPr>
            <b/>
            <sz val="8"/>
            <color indexed="81"/>
            <rFont val="Tahoma"/>
            <family val="2"/>
          </rPr>
          <t>Offermanns.Hubert:</t>
        </r>
        <r>
          <rPr>
            <sz val="8"/>
            <color indexed="81"/>
            <rFont val="Tahoma"/>
            <family val="2"/>
          </rPr>
          <t xml:space="preserve">
laut Tarifvertrag/ Betriebsvereinbarung/Arbeitsvertrag</t>
        </r>
      </text>
    </comment>
    <comment ref="S35" authorId="0" shapeId="0" xr:uid="{3EDB4E45-1370-4D4F-B7D9-AFDCFCE9A776}">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Q45" authorId="0" shapeId="0" xr:uid="{F4A5F73F-1537-40C7-AE84-940830D93332}">
      <text>
        <r>
          <rPr>
            <b/>
            <sz val="8"/>
            <color indexed="81"/>
            <rFont val="Tahoma"/>
            <family val="2"/>
          </rPr>
          <t>Offermanns.Hubert:</t>
        </r>
        <r>
          <rPr>
            <sz val="8"/>
            <color indexed="81"/>
            <rFont val="Tahoma"/>
            <family val="2"/>
          </rPr>
          <t xml:space="preserve">
laut Tarifvertrag/ Betriebsvereinbarung/Arbeitsvertrag</t>
        </r>
      </text>
    </comment>
    <comment ref="S45" authorId="0" shapeId="0" xr:uid="{638A3EEF-D3E8-4378-8069-28FB18687EC5}">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Offermanns.Hubert</author>
  </authors>
  <commentList>
    <comment ref="U4" authorId="0" shapeId="0" xr:uid="{676C5EDB-6C5A-48C8-80B5-D4AF87A6CB1A}">
      <text>
        <r>
          <rPr>
            <b/>
            <sz val="8"/>
            <color indexed="81"/>
            <rFont val="Tahoma"/>
            <family val="2"/>
          </rPr>
          <t>Offermanns.Hubert:</t>
        </r>
        <r>
          <rPr>
            <sz val="8"/>
            <color indexed="81"/>
            <rFont val="Tahoma"/>
            <family val="2"/>
          </rPr>
          <t xml:space="preserve">
laut Tarifvertrag/ Betriebsvereinbarung/Arbeitsvertrag</t>
        </r>
      </text>
    </comment>
    <comment ref="W4" authorId="0" shapeId="0" xr:uid="{6738063E-A04A-46B4-9F62-721ADF8E2547}">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U19" authorId="0" shapeId="0" xr:uid="{09C49455-D3A7-4258-94DD-0EE31A021DB8}">
      <text>
        <r>
          <rPr>
            <b/>
            <sz val="8"/>
            <color indexed="81"/>
            <rFont val="Tahoma"/>
            <family val="2"/>
          </rPr>
          <t>Offermanns.Hubert:</t>
        </r>
        <r>
          <rPr>
            <sz val="8"/>
            <color indexed="81"/>
            <rFont val="Tahoma"/>
            <family val="2"/>
          </rPr>
          <t xml:space="preserve">
laut Tarifvertrag/ Betriebsvereinbarung/Arbeitsvertrag</t>
        </r>
      </text>
    </comment>
    <comment ref="W19" authorId="0" shapeId="0" xr:uid="{BCF35F21-E855-4D2C-BC4C-32518E32700B}">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U34" authorId="0" shapeId="0" xr:uid="{C2C078EC-6944-4715-8103-0854DD1B7538}">
      <text>
        <r>
          <rPr>
            <b/>
            <sz val="8"/>
            <color indexed="81"/>
            <rFont val="Tahoma"/>
            <family val="2"/>
          </rPr>
          <t>Offermanns.Hubert:</t>
        </r>
        <r>
          <rPr>
            <sz val="8"/>
            <color indexed="81"/>
            <rFont val="Tahoma"/>
            <family val="2"/>
          </rPr>
          <t xml:space="preserve">
laut Tarifvertrag/ Betriebsvereinbarung/Arbeitsvertrag</t>
        </r>
      </text>
    </comment>
    <comment ref="W34" authorId="0" shapeId="0" xr:uid="{CF4D7018-60E9-45E7-9F55-C7CFF65CE457}">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U49" authorId="0" shapeId="0" xr:uid="{628F72D1-1047-4F45-B20B-7CE94F46AA26}">
      <text>
        <r>
          <rPr>
            <b/>
            <sz val="8"/>
            <color indexed="81"/>
            <rFont val="Tahoma"/>
            <family val="2"/>
          </rPr>
          <t>Offermanns.Hubert:</t>
        </r>
        <r>
          <rPr>
            <sz val="8"/>
            <color indexed="81"/>
            <rFont val="Tahoma"/>
            <family val="2"/>
          </rPr>
          <t xml:space="preserve">
laut Tarifvertrag/ Betriebsvereinbarung/Arbeitsvertrag</t>
        </r>
      </text>
    </comment>
    <comment ref="W49" authorId="0" shapeId="0" xr:uid="{34708B83-1F8B-4229-8D8A-3975B45E8B19}">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U64" authorId="0" shapeId="0" xr:uid="{42E252EE-6A85-4AB6-8C31-1D062FB2024F}">
      <text>
        <r>
          <rPr>
            <b/>
            <sz val="8"/>
            <color indexed="81"/>
            <rFont val="Tahoma"/>
            <family val="2"/>
          </rPr>
          <t>Offermanns.Hubert:</t>
        </r>
        <r>
          <rPr>
            <sz val="8"/>
            <color indexed="81"/>
            <rFont val="Tahoma"/>
            <family val="2"/>
          </rPr>
          <t xml:space="preserve">
laut Tarifvertrag/ Betriebsvereinbarung/Arbeitsvertrag</t>
        </r>
      </text>
    </comment>
    <comment ref="W64" authorId="0" shapeId="0" xr:uid="{675789F2-5301-4C90-87BC-7BE33A61C6E5}">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F54420AB-6D41-4340-B87E-21440238540F}">
      <text>
        <r>
          <rPr>
            <b/>
            <sz val="10"/>
            <color indexed="81"/>
            <rFont val="Tahoma"/>
            <family val="2"/>
          </rPr>
          <t>Abrechnungsmonat</t>
        </r>
        <r>
          <rPr>
            <sz val="8"/>
            <color indexed="81"/>
            <rFont val="Tahoma"/>
            <family val="2"/>
          </rPr>
          <t xml:space="preserve">
Beispiel:    05 / 2005</t>
        </r>
      </text>
    </comment>
    <comment ref="A54" authorId="0" shapeId="0" xr:uid="{3B75351F-B0AB-41A4-9B48-FE5E9B95B3AF}">
      <text>
        <r>
          <rPr>
            <b/>
            <sz val="10"/>
            <color indexed="81"/>
            <rFont val="Tahoma"/>
            <family val="2"/>
          </rPr>
          <t>Abrechnungsmonat</t>
        </r>
        <r>
          <rPr>
            <sz val="8"/>
            <color indexed="81"/>
            <rFont val="Tahoma"/>
            <family val="2"/>
          </rPr>
          <t xml:space="preserve">
Beispiel:    05 / 2005</t>
        </r>
      </text>
    </comment>
    <comment ref="A97" authorId="0" shapeId="0" xr:uid="{95B0D16E-078F-48C1-97A7-BBEF7482F28C}">
      <text>
        <r>
          <rPr>
            <b/>
            <sz val="10"/>
            <color indexed="81"/>
            <rFont val="Tahoma"/>
            <family val="2"/>
          </rPr>
          <t>Abrechnungsmonat</t>
        </r>
        <r>
          <rPr>
            <sz val="8"/>
            <color indexed="81"/>
            <rFont val="Tahoma"/>
            <family val="2"/>
          </rPr>
          <t xml:space="preserve">
Beispiel:    05 / 2005</t>
        </r>
      </text>
    </comment>
    <comment ref="A140" authorId="0" shapeId="0" xr:uid="{CA1C2517-DFFB-44B5-B478-1E7167CD48AF}">
      <text>
        <r>
          <rPr>
            <b/>
            <sz val="10"/>
            <color indexed="81"/>
            <rFont val="Tahoma"/>
            <family val="2"/>
          </rPr>
          <t>Abrechnungsmonat</t>
        </r>
        <r>
          <rPr>
            <sz val="8"/>
            <color indexed="81"/>
            <rFont val="Tahoma"/>
            <family val="2"/>
          </rPr>
          <t xml:space="preserve">
Beispiel:    05 / 2005</t>
        </r>
      </text>
    </comment>
    <comment ref="A183" authorId="0" shapeId="0" xr:uid="{12DFEE00-4C3A-47D9-9768-FD490752691C}">
      <text>
        <r>
          <rPr>
            <b/>
            <sz val="10"/>
            <color indexed="81"/>
            <rFont val="Tahoma"/>
            <family val="2"/>
          </rPr>
          <t>Abrechnungsmonat</t>
        </r>
        <r>
          <rPr>
            <sz val="8"/>
            <color indexed="81"/>
            <rFont val="Tahoma"/>
            <family val="2"/>
          </rPr>
          <t xml:space="preserve">
Beispiel:    05 / 2005</t>
        </r>
      </text>
    </comment>
    <comment ref="A226" authorId="0" shapeId="0" xr:uid="{34433688-D539-427E-90BF-F3EE83F2C03E}">
      <text>
        <r>
          <rPr>
            <b/>
            <sz val="10"/>
            <color indexed="81"/>
            <rFont val="Tahoma"/>
            <family val="2"/>
          </rPr>
          <t>Abrechnungsmonat</t>
        </r>
        <r>
          <rPr>
            <sz val="8"/>
            <color indexed="81"/>
            <rFont val="Tahoma"/>
            <family val="2"/>
          </rPr>
          <t xml:space="preserve">
Beispiel:    05 / 2005</t>
        </r>
      </text>
    </comment>
    <comment ref="A269" authorId="0" shapeId="0" xr:uid="{F88BDBC7-5198-4639-97A3-01EF8570F406}">
      <text>
        <r>
          <rPr>
            <b/>
            <sz val="10"/>
            <color indexed="81"/>
            <rFont val="Tahoma"/>
            <family val="2"/>
          </rPr>
          <t>Abrechnungsmonat</t>
        </r>
        <r>
          <rPr>
            <sz val="8"/>
            <color indexed="81"/>
            <rFont val="Tahoma"/>
            <family val="2"/>
          </rPr>
          <t xml:space="preserve">
Beispiel:    05 / 2005</t>
        </r>
      </text>
    </comment>
    <comment ref="A312" authorId="0" shapeId="0" xr:uid="{040A5187-8E47-4EAF-BE11-3D53124A1B0D}">
      <text>
        <r>
          <rPr>
            <b/>
            <sz val="10"/>
            <color indexed="81"/>
            <rFont val="Tahoma"/>
            <family val="2"/>
          </rPr>
          <t>Abrechnungsmonat</t>
        </r>
        <r>
          <rPr>
            <sz val="8"/>
            <color indexed="81"/>
            <rFont val="Tahoma"/>
            <family val="2"/>
          </rPr>
          <t xml:space="preserve">
Beispiel:    05 / 2005</t>
        </r>
      </text>
    </comment>
    <comment ref="A355" authorId="0" shapeId="0" xr:uid="{CE8CC83E-77AE-40FA-8482-BC5286C33594}">
      <text>
        <r>
          <rPr>
            <b/>
            <sz val="10"/>
            <color indexed="81"/>
            <rFont val="Tahoma"/>
            <family val="2"/>
          </rPr>
          <t>Abrechnungsmonat</t>
        </r>
        <r>
          <rPr>
            <sz val="8"/>
            <color indexed="81"/>
            <rFont val="Tahoma"/>
            <family val="2"/>
          </rPr>
          <t xml:space="preserve">
Beispiel:    05 / 2005</t>
        </r>
      </text>
    </comment>
    <comment ref="A398" authorId="0" shapeId="0" xr:uid="{DA4814DC-6F86-4C2B-BC25-E3AEC0A76A6C}">
      <text>
        <r>
          <rPr>
            <b/>
            <sz val="10"/>
            <color indexed="81"/>
            <rFont val="Tahoma"/>
            <family val="2"/>
          </rPr>
          <t>Abrechnungsmonat</t>
        </r>
        <r>
          <rPr>
            <sz val="8"/>
            <color indexed="81"/>
            <rFont val="Tahoma"/>
            <family val="2"/>
          </rPr>
          <t xml:space="preserve">
Beispiel:    05 / 2005</t>
        </r>
      </text>
    </comment>
    <comment ref="A441" authorId="0" shapeId="0" xr:uid="{846048F6-954D-4DCF-838A-064E77B27350}">
      <text>
        <r>
          <rPr>
            <b/>
            <sz val="10"/>
            <color indexed="81"/>
            <rFont val="Tahoma"/>
            <family val="2"/>
          </rPr>
          <t>Abrechnungsmonat</t>
        </r>
        <r>
          <rPr>
            <sz val="8"/>
            <color indexed="81"/>
            <rFont val="Tahoma"/>
            <family val="2"/>
          </rPr>
          <t xml:space="preserve">
Beispiel:    05 / 2005</t>
        </r>
      </text>
    </comment>
    <comment ref="A484" authorId="0" shapeId="0" xr:uid="{BB16E54B-BD61-41DF-8223-47D94F29CE94}">
      <text>
        <r>
          <rPr>
            <b/>
            <sz val="10"/>
            <color indexed="81"/>
            <rFont val="Tahoma"/>
            <family val="2"/>
          </rPr>
          <t>Abrechnungsmonat</t>
        </r>
        <r>
          <rPr>
            <sz val="8"/>
            <color indexed="81"/>
            <rFont val="Tahoma"/>
            <family val="2"/>
          </rPr>
          <t xml:space="preserve">
Beispiel:    05 / 2005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7644BD8F-F5A2-47A1-B28F-F5C56D02311A}">
      <text>
        <r>
          <rPr>
            <b/>
            <sz val="10"/>
            <color indexed="81"/>
            <rFont val="Tahoma"/>
            <family val="2"/>
          </rPr>
          <t>Abrechnungsmonat</t>
        </r>
        <r>
          <rPr>
            <sz val="8"/>
            <color indexed="81"/>
            <rFont val="Tahoma"/>
            <family val="2"/>
          </rPr>
          <t xml:space="preserve">
Beispiel:    05 / 2005</t>
        </r>
      </text>
    </comment>
    <comment ref="A54" authorId="0" shapeId="0" xr:uid="{706022BA-3538-42A4-9052-32DEB8F37526}">
      <text>
        <r>
          <rPr>
            <b/>
            <sz val="10"/>
            <color indexed="81"/>
            <rFont val="Tahoma"/>
            <family val="2"/>
          </rPr>
          <t>Abrechnungsmonat</t>
        </r>
        <r>
          <rPr>
            <sz val="8"/>
            <color indexed="81"/>
            <rFont val="Tahoma"/>
            <family val="2"/>
          </rPr>
          <t xml:space="preserve">
Beispiel:    05 / 2005</t>
        </r>
      </text>
    </comment>
    <comment ref="A97" authorId="0" shapeId="0" xr:uid="{415BFE60-E7B5-4789-BC2B-EE3E0FD78325}">
      <text>
        <r>
          <rPr>
            <b/>
            <sz val="10"/>
            <color indexed="81"/>
            <rFont val="Tahoma"/>
            <family val="2"/>
          </rPr>
          <t>Abrechnungsmonat</t>
        </r>
        <r>
          <rPr>
            <sz val="8"/>
            <color indexed="81"/>
            <rFont val="Tahoma"/>
            <family val="2"/>
          </rPr>
          <t xml:space="preserve">
Beispiel:    05 / 2005</t>
        </r>
      </text>
    </comment>
    <comment ref="A140" authorId="0" shapeId="0" xr:uid="{264BF95B-0171-4D57-BF10-94C7A9BEF2AB}">
      <text>
        <r>
          <rPr>
            <b/>
            <sz val="10"/>
            <color indexed="81"/>
            <rFont val="Tahoma"/>
            <family val="2"/>
          </rPr>
          <t>Abrechnungsmonat</t>
        </r>
        <r>
          <rPr>
            <sz val="8"/>
            <color indexed="81"/>
            <rFont val="Tahoma"/>
            <family val="2"/>
          </rPr>
          <t xml:space="preserve">
Beispiel:    05 / 2005</t>
        </r>
      </text>
    </comment>
    <comment ref="A183" authorId="0" shapeId="0" xr:uid="{5A800EBB-0C3F-4975-AAD8-FC62773E9C7F}">
      <text>
        <r>
          <rPr>
            <b/>
            <sz val="10"/>
            <color indexed="81"/>
            <rFont val="Tahoma"/>
            <family val="2"/>
          </rPr>
          <t>Abrechnungsmonat</t>
        </r>
        <r>
          <rPr>
            <sz val="8"/>
            <color indexed="81"/>
            <rFont val="Tahoma"/>
            <family val="2"/>
          </rPr>
          <t xml:space="preserve">
Beispiel:    05 / 2005</t>
        </r>
      </text>
    </comment>
    <comment ref="A226" authorId="0" shapeId="0" xr:uid="{84E42793-7293-4BF5-A750-3F56433F9311}">
      <text>
        <r>
          <rPr>
            <b/>
            <sz val="10"/>
            <color indexed="81"/>
            <rFont val="Tahoma"/>
            <family val="2"/>
          </rPr>
          <t>Abrechnungsmonat</t>
        </r>
        <r>
          <rPr>
            <sz val="8"/>
            <color indexed="81"/>
            <rFont val="Tahoma"/>
            <family val="2"/>
          </rPr>
          <t xml:space="preserve">
Beispiel:    05 / 2005</t>
        </r>
      </text>
    </comment>
    <comment ref="A269" authorId="0" shapeId="0" xr:uid="{B52B4E55-E7B2-4657-AA25-1BE1BBF1B0E5}">
      <text>
        <r>
          <rPr>
            <b/>
            <sz val="10"/>
            <color indexed="81"/>
            <rFont val="Tahoma"/>
            <family val="2"/>
          </rPr>
          <t>Abrechnungsmonat</t>
        </r>
        <r>
          <rPr>
            <sz val="8"/>
            <color indexed="81"/>
            <rFont val="Tahoma"/>
            <family val="2"/>
          </rPr>
          <t xml:space="preserve">
Beispiel:    05 / 2005</t>
        </r>
      </text>
    </comment>
    <comment ref="A312" authorId="0" shapeId="0" xr:uid="{9CF15AF1-C1CE-4813-8F26-E22E15E5B5A6}">
      <text>
        <r>
          <rPr>
            <b/>
            <sz val="10"/>
            <color indexed="81"/>
            <rFont val="Tahoma"/>
            <family val="2"/>
          </rPr>
          <t>Abrechnungsmonat</t>
        </r>
        <r>
          <rPr>
            <sz val="8"/>
            <color indexed="81"/>
            <rFont val="Tahoma"/>
            <family val="2"/>
          </rPr>
          <t xml:space="preserve">
Beispiel:    05 / 2005</t>
        </r>
      </text>
    </comment>
    <comment ref="A355" authorId="0" shapeId="0" xr:uid="{9524BC5D-2323-405D-A765-DB8D4F3CFF4C}">
      <text>
        <r>
          <rPr>
            <b/>
            <sz val="10"/>
            <color indexed="81"/>
            <rFont val="Tahoma"/>
            <family val="2"/>
          </rPr>
          <t>Abrechnungsmonat</t>
        </r>
        <r>
          <rPr>
            <sz val="8"/>
            <color indexed="81"/>
            <rFont val="Tahoma"/>
            <family val="2"/>
          </rPr>
          <t xml:space="preserve">
Beispiel:    05 / 2005</t>
        </r>
      </text>
    </comment>
    <comment ref="A398" authorId="0" shapeId="0" xr:uid="{748F2D17-CA6D-4D1B-8A50-8DDBA454D550}">
      <text>
        <r>
          <rPr>
            <b/>
            <sz val="10"/>
            <color indexed="81"/>
            <rFont val="Tahoma"/>
            <family val="2"/>
          </rPr>
          <t>Abrechnungsmonat</t>
        </r>
        <r>
          <rPr>
            <sz val="8"/>
            <color indexed="81"/>
            <rFont val="Tahoma"/>
            <family val="2"/>
          </rPr>
          <t xml:space="preserve">
Beispiel:    05 / 2005</t>
        </r>
      </text>
    </comment>
    <comment ref="A441" authorId="0" shapeId="0" xr:uid="{44E03DFF-99D1-4BF0-B78E-EB354036E498}">
      <text>
        <r>
          <rPr>
            <b/>
            <sz val="10"/>
            <color indexed="81"/>
            <rFont val="Tahoma"/>
            <family val="2"/>
          </rPr>
          <t>Abrechnungsmonat</t>
        </r>
        <r>
          <rPr>
            <sz val="8"/>
            <color indexed="81"/>
            <rFont val="Tahoma"/>
            <family val="2"/>
          </rPr>
          <t xml:space="preserve">
Beispiel:    05 / 2005</t>
        </r>
      </text>
    </comment>
    <comment ref="A484" authorId="0" shapeId="0" xr:uid="{5231DC7E-C5F9-4EEC-83CF-0BA2F224E04F}">
      <text>
        <r>
          <rPr>
            <b/>
            <sz val="10"/>
            <color indexed="81"/>
            <rFont val="Tahoma"/>
            <family val="2"/>
          </rPr>
          <t>Abrechnungsmonat</t>
        </r>
        <r>
          <rPr>
            <sz val="8"/>
            <color indexed="81"/>
            <rFont val="Tahoma"/>
            <family val="2"/>
          </rPr>
          <t xml:space="preserve">
Beispiel:    05 / 2005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088667C7-F4F9-499D-9774-63E8A03541FA}">
      <text>
        <r>
          <rPr>
            <b/>
            <sz val="10"/>
            <color indexed="81"/>
            <rFont val="Tahoma"/>
            <family val="2"/>
          </rPr>
          <t>Abrechnungsmonat</t>
        </r>
        <r>
          <rPr>
            <sz val="8"/>
            <color indexed="81"/>
            <rFont val="Tahoma"/>
            <family val="2"/>
          </rPr>
          <t xml:space="preserve">
Beispiel:    05 / 2005</t>
        </r>
      </text>
    </comment>
    <comment ref="A54" authorId="0" shapeId="0" xr:uid="{4F2C6AB5-F208-4FDC-804F-F04154586E29}">
      <text>
        <r>
          <rPr>
            <b/>
            <sz val="10"/>
            <color indexed="81"/>
            <rFont val="Tahoma"/>
            <family val="2"/>
          </rPr>
          <t>Abrechnungsmonat</t>
        </r>
        <r>
          <rPr>
            <sz val="8"/>
            <color indexed="81"/>
            <rFont val="Tahoma"/>
            <family val="2"/>
          </rPr>
          <t xml:space="preserve">
Beispiel:    05 / 2005</t>
        </r>
      </text>
    </comment>
    <comment ref="A97" authorId="0" shapeId="0" xr:uid="{8E396FB8-AAE3-4277-B72C-0AD1997FB641}">
      <text>
        <r>
          <rPr>
            <b/>
            <sz val="10"/>
            <color indexed="81"/>
            <rFont val="Tahoma"/>
            <family val="2"/>
          </rPr>
          <t>Abrechnungsmonat</t>
        </r>
        <r>
          <rPr>
            <sz val="8"/>
            <color indexed="81"/>
            <rFont val="Tahoma"/>
            <family val="2"/>
          </rPr>
          <t xml:space="preserve">
Beispiel:    05 / 2005</t>
        </r>
      </text>
    </comment>
    <comment ref="A140" authorId="0" shapeId="0" xr:uid="{7D74A4D4-B113-4117-8323-4809E1269B0D}">
      <text>
        <r>
          <rPr>
            <b/>
            <sz val="10"/>
            <color indexed="81"/>
            <rFont val="Tahoma"/>
            <family val="2"/>
          </rPr>
          <t>Abrechnungsmonat</t>
        </r>
        <r>
          <rPr>
            <sz val="8"/>
            <color indexed="81"/>
            <rFont val="Tahoma"/>
            <family val="2"/>
          </rPr>
          <t xml:space="preserve">
Beispiel:    05 / 2005</t>
        </r>
      </text>
    </comment>
    <comment ref="A183" authorId="0" shapeId="0" xr:uid="{4E069A52-EB63-4283-8410-ED3D130448F9}">
      <text>
        <r>
          <rPr>
            <b/>
            <sz val="10"/>
            <color indexed="81"/>
            <rFont val="Tahoma"/>
            <family val="2"/>
          </rPr>
          <t>Abrechnungsmonat</t>
        </r>
        <r>
          <rPr>
            <sz val="8"/>
            <color indexed="81"/>
            <rFont val="Tahoma"/>
            <family val="2"/>
          </rPr>
          <t xml:space="preserve">
Beispiel:    05 / 2005</t>
        </r>
      </text>
    </comment>
    <comment ref="A226" authorId="0" shapeId="0" xr:uid="{C4162191-4780-41F8-84F0-119A32CA6D06}">
      <text>
        <r>
          <rPr>
            <b/>
            <sz val="10"/>
            <color indexed="81"/>
            <rFont val="Tahoma"/>
            <family val="2"/>
          </rPr>
          <t>Abrechnungsmonat</t>
        </r>
        <r>
          <rPr>
            <sz val="8"/>
            <color indexed="81"/>
            <rFont val="Tahoma"/>
            <family val="2"/>
          </rPr>
          <t xml:space="preserve">
Beispiel:    05 / 2005</t>
        </r>
      </text>
    </comment>
    <comment ref="A269" authorId="0" shapeId="0" xr:uid="{80C86138-4847-43DA-9FA2-F7C6DE7B3547}">
      <text>
        <r>
          <rPr>
            <b/>
            <sz val="10"/>
            <color indexed="81"/>
            <rFont val="Tahoma"/>
            <family val="2"/>
          </rPr>
          <t>Abrechnungsmonat</t>
        </r>
        <r>
          <rPr>
            <sz val="8"/>
            <color indexed="81"/>
            <rFont val="Tahoma"/>
            <family val="2"/>
          </rPr>
          <t xml:space="preserve">
Beispiel:    05 / 2005</t>
        </r>
      </text>
    </comment>
    <comment ref="A312" authorId="0" shapeId="0" xr:uid="{B5C93C5E-18B2-4255-A8DE-B2CD2B59046A}">
      <text>
        <r>
          <rPr>
            <b/>
            <sz val="10"/>
            <color indexed="81"/>
            <rFont val="Tahoma"/>
            <family val="2"/>
          </rPr>
          <t>Abrechnungsmonat</t>
        </r>
        <r>
          <rPr>
            <sz val="8"/>
            <color indexed="81"/>
            <rFont val="Tahoma"/>
            <family val="2"/>
          </rPr>
          <t xml:space="preserve">
Beispiel:    05 / 2005</t>
        </r>
      </text>
    </comment>
    <comment ref="A355" authorId="0" shapeId="0" xr:uid="{18808B4D-1EED-4E4E-9732-0D91D291369A}">
      <text>
        <r>
          <rPr>
            <b/>
            <sz val="10"/>
            <color indexed="81"/>
            <rFont val="Tahoma"/>
            <family val="2"/>
          </rPr>
          <t>Abrechnungsmonat</t>
        </r>
        <r>
          <rPr>
            <sz val="8"/>
            <color indexed="81"/>
            <rFont val="Tahoma"/>
            <family val="2"/>
          </rPr>
          <t xml:space="preserve">
Beispiel:    05 / 2005</t>
        </r>
      </text>
    </comment>
    <comment ref="A398" authorId="0" shapeId="0" xr:uid="{7F88C394-4EF9-4A7A-8BC8-D516780571E9}">
      <text>
        <r>
          <rPr>
            <b/>
            <sz val="10"/>
            <color indexed="81"/>
            <rFont val="Tahoma"/>
            <family val="2"/>
          </rPr>
          <t>Abrechnungsmonat</t>
        </r>
        <r>
          <rPr>
            <sz val="8"/>
            <color indexed="81"/>
            <rFont val="Tahoma"/>
            <family val="2"/>
          </rPr>
          <t xml:space="preserve">
Beispiel:    05 / 2005</t>
        </r>
      </text>
    </comment>
    <comment ref="A441" authorId="0" shapeId="0" xr:uid="{8A9A8D66-7382-41BF-B7A0-589E0AF01F64}">
      <text>
        <r>
          <rPr>
            <b/>
            <sz val="10"/>
            <color indexed="81"/>
            <rFont val="Tahoma"/>
            <family val="2"/>
          </rPr>
          <t>Abrechnungsmonat</t>
        </r>
        <r>
          <rPr>
            <sz val="8"/>
            <color indexed="81"/>
            <rFont val="Tahoma"/>
            <family val="2"/>
          </rPr>
          <t xml:space="preserve">
Beispiel:    05 / 2005</t>
        </r>
      </text>
    </comment>
    <comment ref="A484" authorId="0" shapeId="0" xr:uid="{D2B1DB75-24DE-4D1A-9577-4B9E6F52BFF6}">
      <text>
        <r>
          <rPr>
            <b/>
            <sz val="10"/>
            <color indexed="81"/>
            <rFont val="Tahoma"/>
            <family val="2"/>
          </rPr>
          <t>Abrechnungsmonat</t>
        </r>
        <r>
          <rPr>
            <sz val="8"/>
            <color indexed="81"/>
            <rFont val="Tahoma"/>
            <family val="2"/>
          </rPr>
          <t xml:space="preserve">
Beispiel:    05 / 2005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7F2EA04D-37D9-41E4-963A-D8608C3B0A42}">
      <text>
        <r>
          <rPr>
            <b/>
            <sz val="10"/>
            <color indexed="81"/>
            <rFont val="Tahoma"/>
            <family val="2"/>
          </rPr>
          <t>Abrechnungsmonat</t>
        </r>
        <r>
          <rPr>
            <sz val="8"/>
            <color indexed="81"/>
            <rFont val="Tahoma"/>
            <family val="2"/>
          </rPr>
          <t xml:space="preserve">
Beispiel:    05 / 2005</t>
        </r>
      </text>
    </comment>
    <comment ref="A54" authorId="0" shapeId="0" xr:uid="{3064B7F5-0C8E-4F32-B7F5-E07E66320B41}">
      <text>
        <r>
          <rPr>
            <b/>
            <sz val="10"/>
            <color indexed="81"/>
            <rFont val="Tahoma"/>
            <family val="2"/>
          </rPr>
          <t>Abrechnungsmonat</t>
        </r>
        <r>
          <rPr>
            <sz val="8"/>
            <color indexed="81"/>
            <rFont val="Tahoma"/>
            <family val="2"/>
          </rPr>
          <t xml:space="preserve">
Beispiel:    05 / 2005</t>
        </r>
      </text>
    </comment>
    <comment ref="A97" authorId="0" shapeId="0" xr:uid="{AF5DB929-F967-4148-B918-1BD8332A9E70}">
      <text>
        <r>
          <rPr>
            <b/>
            <sz val="10"/>
            <color indexed="81"/>
            <rFont val="Tahoma"/>
            <family val="2"/>
          </rPr>
          <t>Abrechnungsmonat</t>
        </r>
        <r>
          <rPr>
            <sz val="8"/>
            <color indexed="81"/>
            <rFont val="Tahoma"/>
            <family val="2"/>
          </rPr>
          <t xml:space="preserve">
Beispiel:    05 / 2005</t>
        </r>
      </text>
    </comment>
    <comment ref="A140" authorId="0" shapeId="0" xr:uid="{8F77834F-4EF5-45CC-A87D-2FB57A8AAB5A}">
      <text>
        <r>
          <rPr>
            <b/>
            <sz val="10"/>
            <color indexed="81"/>
            <rFont val="Tahoma"/>
            <family val="2"/>
          </rPr>
          <t>Abrechnungsmonat</t>
        </r>
        <r>
          <rPr>
            <sz val="8"/>
            <color indexed="81"/>
            <rFont val="Tahoma"/>
            <family val="2"/>
          </rPr>
          <t xml:space="preserve">
Beispiel:    05 / 2005</t>
        </r>
      </text>
    </comment>
    <comment ref="A183" authorId="0" shapeId="0" xr:uid="{2227893C-A798-43BE-810F-AC7A1F933CB5}">
      <text>
        <r>
          <rPr>
            <b/>
            <sz val="10"/>
            <color indexed="81"/>
            <rFont val="Tahoma"/>
            <family val="2"/>
          </rPr>
          <t>Abrechnungsmonat</t>
        </r>
        <r>
          <rPr>
            <sz val="8"/>
            <color indexed="81"/>
            <rFont val="Tahoma"/>
            <family val="2"/>
          </rPr>
          <t xml:space="preserve">
Beispiel:    05 / 2005</t>
        </r>
      </text>
    </comment>
    <comment ref="A226" authorId="0" shapeId="0" xr:uid="{556BB79F-38FD-4DA8-AAC7-5AEA406859B0}">
      <text>
        <r>
          <rPr>
            <b/>
            <sz val="10"/>
            <color indexed="81"/>
            <rFont val="Tahoma"/>
            <family val="2"/>
          </rPr>
          <t>Abrechnungsmonat</t>
        </r>
        <r>
          <rPr>
            <sz val="8"/>
            <color indexed="81"/>
            <rFont val="Tahoma"/>
            <family val="2"/>
          </rPr>
          <t xml:space="preserve">
Beispiel:    05 / 2005</t>
        </r>
      </text>
    </comment>
    <comment ref="A269" authorId="0" shapeId="0" xr:uid="{B296BF3B-76E7-4A20-A499-E1C8B9811850}">
      <text>
        <r>
          <rPr>
            <b/>
            <sz val="10"/>
            <color indexed="81"/>
            <rFont val="Tahoma"/>
            <family val="2"/>
          </rPr>
          <t>Abrechnungsmonat</t>
        </r>
        <r>
          <rPr>
            <sz val="8"/>
            <color indexed="81"/>
            <rFont val="Tahoma"/>
            <family val="2"/>
          </rPr>
          <t xml:space="preserve">
Beispiel:    05 / 2005</t>
        </r>
      </text>
    </comment>
    <comment ref="A312" authorId="0" shapeId="0" xr:uid="{B82702AA-4655-4C02-BE29-F70BEDCAFECA}">
      <text>
        <r>
          <rPr>
            <b/>
            <sz val="10"/>
            <color indexed="81"/>
            <rFont val="Tahoma"/>
            <family val="2"/>
          </rPr>
          <t>Abrechnungsmonat</t>
        </r>
        <r>
          <rPr>
            <sz val="8"/>
            <color indexed="81"/>
            <rFont val="Tahoma"/>
            <family val="2"/>
          </rPr>
          <t xml:space="preserve">
Beispiel:    05 / 2005</t>
        </r>
      </text>
    </comment>
    <comment ref="A355" authorId="0" shapeId="0" xr:uid="{75E0C793-B296-4061-B0FB-C51AB9A061A6}">
      <text>
        <r>
          <rPr>
            <b/>
            <sz val="10"/>
            <color indexed="81"/>
            <rFont val="Tahoma"/>
            <family val="2"/>
          </rPr>
          <t>Abrechnungsmonat</t>
        </r>
        <r>
          <rPr>
            <sz val="8"/>
            <color indexed="81"/>
            <rFont val="Tahoma"/>
            <family val="2"/>
          </rPr>
          <t xml:space="preserve">
Beispiel:    05 / 2005</t>
        </r>
      </text>
    </comment>
    <comment ref="A398" authorId="0" shapeId="0" xr:uid="{22157354-FB49-4642-9EEC-FDFCD17DA005}">
      <text>
        <r>
          <rPr>
            <b/>
            <sz val="10"/>
            <color indexed="81"/>
            <rFont val="Tahoma"/>
            <family val="2"/>
          </rPr>
          <t>Abrechnungsmonat</t>
        </r>
        <r>
          <rPr>
            <sz val="8"/>
            <color indexed="81"/>
            <rFont val="Tahoma"/>
            <family val="2"/>
          </rPr>
          <t xml:space="preserve">
Beispiel:    05 / 2005</t>
        </r>
      </text>
    </comment>
    <comment ref="A441" authorId="0" shapeId="0" xr:uid="{067F258B-E123-4ACD-B652-C68F35F22894}">
      <text>
        <r>
          <rPr>
            <b/>
            <sz val="10"/>
            <color indexed="81"/>
            <rFont val="Tahoma"/>
            <family val="2"/>
          </rPr>
          <t>Abrechnungsmonat</t>
        </r>
        <r>
          <rPr>
            <sz val="8"/>
            <color indexed="81"/>
            <rFont val="Tahoma"/>
            <family val="2"/>
          </rPr>
          <t xml:space="preserve">
Beispiel:    05 / 2005</t>
        </r>
      </text>
    </comment>
    <comment ref="A484" authorId="0" shapeId="0" xr:uid="{42394AF0-7C05-41E0-97FE-730E4CF695B5}">
      <text>
        <r>
          <rPr>
            <b/>
            <sz val="10"/>
            <color indexed="81"/>
            <rFont val="Tahoma"/>
            <family val="2"/>
          </rPr>
          <t>Abrechnungsmonat</t>
        </r>
        <r>
          <rPr>
            <sz val="8"/>
            <color indexed="81"/>
            <rFont val="Tahoma"/>
            <family val="2"/>
          </rPr>
          <t xml:space="preserve">
Beispiel:    05 / 2005</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36A09F22-9717-40E7-A54E-B32E09AB099F}">
      <text>
        <r>
          <rPr>
            <b/>
            <sz val="10"/>
            <color indexed="81"/>
            <rFont val="Tahoma"/>
            <family val="2"/>
          </rPr>
          <t>Abrechnungsmonat</t>
        </r>
        <r>
          <rPr>
            <sz val="8"/>
            <color indexed="81"/>
            <rFont val="Tahoma"/>
            <family val="2"/>
          </rPr>
          <t xml:space="preserve">
Beispiel:    05 / 2005</t>
        </r>
      </text>
    </comment>
    <comment ref="A54" authorId="0" shapeId="0" xr:uid="{9E304F51-1706-49A4-B885-98A4733C262F}">
      <text>
        <r>
          <rPr>
            <b/>
            <sz val="10"/>
            <color indexed="81"/>
            <rFont val="Tahoma"/>
            <family val="2"/>
          </rPr>
          <t>Abrechnungsmonat</t>
        </r>
        <r>
          <rPr>
            <sz val="8"/>
            <color indexed="81"/>
            <rFont val="Tahoma"/>
            <family val="2"/>
          </rPr>
          <t xml:space="preserve">
Beispiel:    05 / 2005</t>
        </r>
      </text>
    </comment>
    <comment ref="A97" authorId="0" shapeId="0" xr:uid="{890903E0-1E87-41E0-A35E-FF3C08B81474}">
      <text>
        <r>
          <rPr>
            <b/>
            <sz val="10"/>
            <color indexed="81"/>
            <rFont val="Tahoma"/>
            <family val="2"/>
          </rPr>
          <t>Abrechnungsmonat</t>
        </r>
        <r>
          <rPr>
            <sz val="8"/>
            <color indexed="81"/>
            <rFont val="Tahoma"/>
            <family val="2"/>
          </rPr>
          <t xml:space="preserve">
Beispiel:    05 / 2005</t>
        </r>
      </text>
    </comment>
    <comment ref="A140" authorId="0" shapeId="0" xr:uid="{BFC0C644-801B-4510-9FAA-831FF5ED3151}">
      <text>
        <r>
          <rPr>
            <b/>
            <sz val="10"/>
            <color indexed="81"/>
            <rFont val="Tahoma"/>
            <family val="2"/>
          </rPr>
          <t>Abrechnungsmonat</t>
        </r>
        <r>
          <rPr>
            <sz val="8"/>
            <color indexed="81"/>
            <rFont val="Tahoma"/>
            <family val="2"/>
          </rPr>
          <t xml:space="preserve">
Beispiel:    05 / 2005</t>
        </r>
      </text>
    </comment>
    <comment ref="A183" authorId="0" shapeId="0" xr:uid="{674AE2C6-27E8-4C2D-B86B-14D05EFD0549}">
      <text>
        <r>
          <rPr>
            <b/>
            <sz val="10"/>
            <color indexed="81"/>
            <rFont val="Tahoma"/>
            <family val="2"/>
          </rPr>
          <t>Abrechnungsmonat</t>
        </r>
        <r>
          <rPr>
            <sz val="8"/>
            <color indexed="81"/>
            <rFont val="Tahoma"/>
            <family val="2"/>
          </rPr>
          <t xml:space="preserve">
Beispiel:    05 / 2005</t>
        </r>
      </text>
    </comment>
    <comment ref="A226" authorId="0" shapeId="0" xr:uid="{D2E7E5AF-7AC4-42BE-8BA4-4E74634FBA19}">
      <text>
        <r>
          <rPr>
            <b/>
            <sz val="10"/>
            <color indexed="81"/>
            <rFont val="Tahoma"/>
            <family val="2"/>
          </rPr>
          <t>Abrechnungsmonat</t>
        </r>
        <r>
          <rPr>
            <sz val="8"/>
            <color indexed="81"/>
            <rFont val="Tahoma"/>
            <family val="2"/>
          </rPr>
          <t xml:space="preserve">
Beispiel:    05 / 2005</t>
        </r>
      </text>
    </comment>
    <comment ref="A269" authorId="0" shapeId="0" xr:uid="{9C913A52-FF62-489F-88C1-2BB7AE8BB535}">
      <text>
        <r>
          <rPr>
            <b/>
            <sz val="10"/>
            <color indexed="81"/>
            <rFont val="Tahoma"/>
            <family val="2"/>
          </rPr>
          <t>Abrechnungsmonat</t>
        </r>
        <r>
          <rPr>
            <sz val="8"/>
            <color indexed="81"/>
            <rFont val="Tahoma"/>
            <family val="2"/>
          </rPr>
          <t xml:space="preserve">
Beispiel:    05 / 2005</t>
        </r>
      </text>
    </comment>
    <comment ref="A312" authorId="0" shapeId="0" xr:uid="{7EBED60B-99B4-4CD6-81DC-7EB678344C1D}">
      <text>
        <r>
          <rPr>
            <b/>
            <sz val="10"/>
            <color indexed="81"/>
            <rFont val="Tahoma"/>
            <family val="2"/>
          </rPr>
          <t>Abrechnungsmonat</t>
        </r>
        <r>
          <rPr>
            <sz val="8"/>
            <color indexed="81"/>
            <rFont val="Tahoma"/>
            <family val="2"/>
          </rPr>
          <t xml:space="preserve">
Beispiel:    05 / 2005</t>
        </r>
      </text>
    </comment>
    <comment ref="A355" authorId="0" shapeId="0" xr:uid="{C8FB4C21-1CB7-4AE8-8FBB-B38061F38E52}">
      <text>
        <r>
          <rPr>
            <b/>
            <sz val="10"/>
            <color indexed="81"/>
            <rFont val="Tahoma"/>
            <family val="2"/>
          </rPr>
          <t>Abrechnungsmonat</t>
        </r>
        <r>
          <rPr>
            <sz val="8"/>
            <color indexed="81"/>
            <rFont val="Tahoma"/>
            <family val="2"/>
          </rPr>
          <t xml:space="preserve">
Beispiel:    05 / 2005</t>
        </r>
      </text>
    </comment>
    <comment ref="A398" authorId="0" shapeId="0" xr:uid="{FA3DCF51-3466-4510-9D5D-E541CD84B90F}">
      <text>
        <r>
          <rPr>
            <b/>
            <sz val="10"/>
            <color indexed="81"/>
            <rFont val="Tahoma"/>
            <family val="2"/>
          </rPr>
          <t>Abrechnungsmonat</t>
        </r>
        <r>
          <rPr>
            <sz val="8"/>
            <color indexed="81"/>
            <rFont val="Tahoma"/>
            <family val="2"/>
          </rPr>
          <t xml:space="preserve">
Beispiel:    05 / 2005</t>
        </r>
      </text>
    </comment>
    <comment ref="A441" authorId="0" shapeId="0" xr:uid="{1C3D12D4-2348-479E-BDEE-A16CC1FA7654}">
      <text>
        <r>
          <rPr>
            <b/>
            <sz val="10"/>
            <color indexed="81"/>
            <rFont val="Tahoma"/>
            <family val="2"/>
          </rPr>
          <t>Abrechnungsmonat</t>
        </r>
        <r>
          <rPr>
            <sz val="8"/>
            <color indexed="81"/>
            <rFont val="Tahoma"/>
            <family val="2"/>
          </rPr>
          <t xml:space="preserve">
Beispiel:    05 / 2005</t>
        </r>
      </text>
    </comment>
    <comment ref="A484" authorId="0" shapeId="0" xr:uid="{57891F4C-1644-4044-94C2-2CC2BE69C6A5}">
      <text>
        <r>
          <rPr>
            <b/>
            <sz val="10"/>
            <color indexed="81"/>
            <rFont val="Tahoma"/>
            <family val="2"/>
          </rPr>
          <t>Abrechnungsmonat</t>
        </r>
        <r>
          <rPr>
            <sz val="8"/>
            <color indexed="81"/>
            <rFont val="Tahoma"/>
            <family val="2"/>
          </rPr>
          <t xml:space="preserve">
Beispiel:    05 / 2005</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Offermanns.Hubert</author>
  </authors>
  <commentList>
    <comment ref="P5" authorId="0" shapeId="0" xr:uid="{1C41119C-79E4-4B7C-BEFB-C15D4F0F8D1E}">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5" authorId="0" shapeId="0" xr:uid="{0E96A91B-CF68-49EA-B0D6-6A60D1BEA5C6}">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P14" authorId="0" shapeId="0" xr:uid="{07D3CB30-5B9A-41B0-81B5-7CF93F124A39}">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14" authorId="0" shapeId="0" xr:uid="{6A641212-7D03-4A98-BDD7-C71E90E01E54}">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P23" authorId="0" shapeId="0" xr:uid="{209FC399-1F47-4F18-AF78-3026A558428B}">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23" authorId="0" shapeId="0" xr:uid="{29163259-A706-4469-810A-F3CD10D6DAE8}">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P32" authorId="0" shapeId="0" xr:uid="{4F4E656B-1C9C-4903-9247-AAF51FA53C52}">
      <text>
        <r>
          <rPr>
            <b/>
            <sz val="8"/>
            <color indexed="81"/>
            <rFont val="Tahoma"/>
            <family val="2"/>
          </rPr>
          <t>Offermanns.Hubert:</t>
        </r>
        <r>
          <rPr>
            <sz val="8"/>
            <color indexed="81"/>
            <rFont val="Tahoma"/>
            <family val="2"/>
          </rPr>
          <t xml:space="preserve">
laut Tarifvertrag/ Betriebsvereinbarung/Arbeitsvertrag</t>
        </r>
      </text>
    </comment>
    <comment ref="R32" authorId="0" shapeId="0" xr:uid="{EF123FDE-E5D7-4259-B132-BB55B7A896B0}">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P41" authorId="0" shapeId="0" xr:uid="{BB101CC3-DA00-4678-B886-E5440EABFDF7}">
      <text>
        <r>
          <rPr>
            <b/>
            <sz val="8"/>
            <color indexed="81"/>
            <rFont val="Tahoma"/>
            <family val="2"/>
          </rPr>
          <t>Offermanns.Hubert:</t>
        </r>
        <r>
          <rPr>
            <sz val="8"/>
            <color indexed="81"/>
            <rFont val="Tahoma"/>
            <family val="2"/>
          </rPr>
          <t xml:space="preserve">
laut Tarifvertrag/ Betriebsvereinbarung/Arbeitsvertrag</t>
        </r>
      </text>
    </comment>
    <comment ref="R41" authorId="0" shapeId="0" xr:uid="{DCD2628B-16A9-418C-8C5E-5F51FE4A32A8}">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Offermanns.Hubert</author>
  </authors>
  <commentList>
    <comment ref="T4" authorId="0" shapeId="0" xr:uid="{5ACE4353-CFF6-4A06-8495-3A3400B627AD}">
      <text>
        <r>
          <rPr>
            <b/>
            <sz val="8"/>
            <color indexed="81"/>
            <rFont val="Tahoma"/>
            <family val="2"/>
          </rPr>
          <t>Offermanns.Hubert:</t>
        </r>
        <r>
          <rPr>
            <sz val="8"/>
            <color indexed="81"/>
            <rFont val="Tahoma"/>
            <family val="2"/>
          </rPr>
          <t xml:space="preserve">
laut Tarifvertrag/ Betriebsvereinbarung/Arbeitsvertrag</t>
        </r>
      </text>
    </comment>
    <comment ref="V4" authorId="0" shapeId="0" xr:uid="{4CF37512-A609-4518-891A-BC205E43150C}">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15" authorId="0" shapeId="0" xr:uid="{04DE3DF3-EC60-4575-8384-204B554FBB19}">
      <text>
        <r>
          <rPr>
            <b/>
            <sz val="8"/>
            <color indexed="81"/>
            <rFont val="Tahoma"/>
            <family val="2"/>
          </rPr>
          <t>Offermanns.Hubert:</t>
        </r>
        <r>
          <rPr>
            <sz val="8"/>
            <color indexed="81"/>
            <rFont val="Tahoma"/>
            <family val="2"/>
          </rPr>
          <t xml:space="preserve">
laut Tarifvertrag/ Betriebsvereinbarung/Arbeitsvertrag</t>
        </r>
      </text>
    </comment>
    <comment ref="V15" authorId="0" shapeId="0" xr:uid="{52712949-B3EF-47B9-9FDD-C569613DBA51}">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26" authorId="0" shapeId="0" xr:uid="{82E4BB2B-D457-4DF7-B34A-B9D97B5F8819}">
      <text>
        <r>
          <rPr>
            <b/>
            <sz val="8"/>
            <color indexed="81"/>
            <rFont val="Tahoma"/>
            <family val="2"/>
          </rPr>
          <t>Offermanns.Hubert:</t>
        </r>
        <r>
          <rPr>
            <sz val="8"/>
            <color indexed="81"/>
            <rFont val="Tahoma"/>
            <family val="2"/>
          </rPr>
          <t xml:space="preserve">
laut Tarifvertrag/ Betriebsvereinbarung/Arbeitsvertrag</t>
        </r>
      </text>
    </comment>
    <comment ref="V26" authorId="0" shapeId="0" xr:uid="{2B44CE0D-3DED-45B4-A08B-A59295908ADC}">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37" authorId="0" shapeId="0" xr:uid="{0A3B89FC-91E7-4485-98E7-D7B8F709EBCD}">
      <text>
        <r>
          <rPr>
            <b/>
            <sz val="8"/>
            <color indexed="81"/>
            <rFont val="Tahoma"/>
            <family val="2"/>
          </rPr>
          <t>Offermanns.Hubert:</t>
        </r>
        <r>
          <rPr>
            <sz val="8"/>
            <color indexed="81"/>
            <rFont val="Tahoma"/>
            <family val="2"/>
          </rPr>
          <t xml:space="preserve">
laut Tarifvertrag/ Betriebsvereinbarung/Arbeitsvertrag</t>
        </r>
      </text>
    </comment>
    <comment ref="V37" authorId="0" shapeId="0" xr:uid="{4422371C-2882-4FF5-BE52-9E54F070C732}">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48" authorId="0" shapeId="0" xr:uid="{E0277F36-3E5C-411B-AE47-920D3302B209}">
      <text>
        <r>
          <rPr>
            <b/>
            <sz val="8"/>
            <color indexed="81"/>
            <rFont val="Tahoma"/>
            <family val="2"/>
          </rPr>
          <t>Offermanns.Hubert:</t>
        </r>
        <r>
          <rPr>
            <sz val="8"/>
            <color indexed="81"/>
            <rFont val="Tahoma"/>
            <family val="2"/>
          </rPr>
          <t xml:space="preserve">
laut Tarifvertrag/ Betriebsvereinbarung/Arbeitsvertrag</t>
        </r>
      </text>
    </comment>
    <comment ref="V48" authorId="0" shapeId="0" xr:uid="{BB725B0F-3CAE-41DF-828E-FC365AF58344}">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B37E483A-3BA3-4005-8110-716B4FE99B0B}">
      <text>
        <r>
          <rPr>
            <b/>
            <sz val="10"/>
            <color indexed="81"/>
            <rFont val="Tahoma"/>
            <family val="2"/>
          </rPr>
          <t>Abrechnungsmonat</t>
        </r>
        <r>
          <rPr>
            <sz val="8"/>
            <color indexed="81"/>
            <rFont val="Tahoma"/>
            <family val="2"/>
          </rPr>
          <t xml:space="preserve">
Beispiel:    05 / 2005</t>
        </r>
      </text>
    </comment>
    <comment ref="A54" authorId="0" shapeId="0" xr:uid="{86C6EC0D-6B97-4E5E-B9DD-8573DE05093E}">
      <text>
        <r>
          <rPr>
            <b/>
            <sz val="10"/>
            <color indexed="81"/>
            <rFont val="Tahoma"/>
            <family val="2"/>
          </rPr>
          <t>Abrechnungsmonat</t>
        </r>
        <r>
          <rPr>
            <sz val="8"/>
            <color indexed="81"/>
            <rFont val="Tahoma"/>
            <family val="2"/>
          </rPr>
          <t xml:space="preserve">
Beispiel:    05 / 2005</t>
        </r>
      </text>
    </comment>
    <comment ref="A97" authorId="0" shapeId="0" xr:uid="{CD6D670C-AF7D-4116-8DF3-1B8769CF3795}">
      <text>
        <r>
          <rPr>
            <b/>
            <sz val="10"/>
            <color indexed="81"/>
            <rFont val="Tahoma"/>
            <family val="2"/>
          </rPr>
          <t>Abrechnungsmonat</t>
        </r>
        <r>
          <rPr>
            <sz val="8"/>
            <color indexed="81"/>
            <rFont val="Tahoma"/>
            <family val="2"/>
          </rPr>
          <t xml:space="preserve">
Beispiel:    05 / 2005</t>
        </r>
      </text>
    </comment>
    <comment ref="A140" authorId="0" shapeId="0" xr:uid="{FD863B90-8760-4B23-B61B-804DE09B7AFC}">
      <text>
        <r>
          <rPr>
            <b/>
            <sz val="10"/>
            <color indexed="81"/>
            <rFont val="Tahoma"/>
            <family val="2"/>
          </rPr>
          <t>Abrechnungsmonat</t>
        </r>
        <r>
          <rPr>
            <sz val="8"/>
            <color indexed="81"/>
            <rFont val="Tahoma"/>
            <family val="2"/>
          </rPr>
          <t xml:space="preserve">
Beispiel:    05 / 2005</t>
        </r>
      </text>
    </comment>
    <comment ref="A183" authorId="0" shapeId="0" xr:uid="{EFD8F433-8367-46CF-97AA-3B871149A52F}">
      <text>
        <r>
          <rPr>
            <b/>
            <sz val="10"/>
            <color indexed="81"/>
            <rFont val="Tahoma"/>
            <family val="2"/>
          </rPr>
          <t>Abrechnungsmonat</t>
        </r>
        <r>
          <rPr>
            <sz val="8"/>
            <color indexed="81"/>
            <rFont val="Tahoma"/>
            <family val="2"/>
          </rPr>
          <t xml:space="preserve">
Beispiel:    05 / 2005</t>
        </r>
      </text>
    </comment>
    <comment ref="A226" authorId="0" shapeId="0" xr:uid="{665C69AB-9049-4D3C-B130-1CF27CAA82FC}">
      <text>
        <r>
          <rPr>
            <b/>
            <sz val="10"/>
            <color indexed="81"/>
            <rFont val="Tahoma"/>
            <family val="2"/>
          </rPr>
          <t>Abrechnungsmonat</t>
        </r>
        <r>
          <rPr>
            <sz val="8"/>
            <color indexed="81"/>
            <rFont val="Tahoma"/>
            <family val="2"/>
          </rPr>
          <t xml:space="preserve">
Beispiel:    05 / 2005</t>
        </r>
      </text>
    </comment>
    <comment ref="A269" authorId="0" shapeId="0" xr:uid="{D5A1617B-B8E3-4CDD-82AD-D3AA8E43E6D1}">
      <text>
        <r>
          <rPr>
            <b/>
            <sz val="10"/>
            <color indexed="81"/>
            <rFont val="Tahoma"/>
            <family val="2"/>
          </rPr>
          <t>Abrechnungsmonat</t>
        </r>
        <r>
          <rPr>
            <sz val="8"/>
            <color indexed="81"/>
            <rFont val="Tahoma"/>
            <family val="2"/>
          </rPr>
          <t xml:space="preserve">
Beispiel:    05 / 2005</t>
        </r>
      </text>
    </comment>
    <comment ref="A312" authorId="0" shapeId="0" xr:uid="{7D6A9071-C1B5-4500-8BA5-CD646556D2C1}">
      <text>
        <r>
          <rPr>
            <b/>
            <sz val="10"/>
            <color indexed="81"/>
            <rFont val="Tahoma"/>
            <family val="2"/>
          </rPr>
          <t>Abrechnungsmonat</t>
        </r>
        <r>
          <rPr>
            <sz val="8"/>
            <color indexed="81"/>
            <rFont val="Tahoma"/>
            <family val="2"/>
          </rPr>
          <t xml:space="preserve">
Beispiel:    05 / 2005</t>
        </r>
      </text>
    </comment>
    <comment ref="A355" authorId="0" shapeId="0" xr:uid="{22A5CEF7-166B-4763-B3F5-6E94AAA116AE}">
      <text>
        <r>
          <rPr>
            <b/>
            <sz val="10"/>
            <color indexed="81"/>
            <rFont val="Tahoma"/>
            <family val="2"/>
          </rPr>
          <t>Abrechnungsmonat</t>
        </r>
        <r>
          <rPr>
            <sz val="8"/>
            <color indexed="81"/>
            <rFont val="Tahoma"/>
            <family val="2"/>
          </rPr>
          <t xml:space="preserve">
Beispiel:    05 / 2005</t>
        </r>
      </text>
    </comment>
    <comment ref="A398" authorId="0" shapeId="0" xr:uid="{98011018-160C-4F6F-96DF-40D6E76D30AA}">
      <text>
        <r>
          <rPr>
            <b/>
            <sz val="10"/>
            <color indexed="81"/>
            <rFont val="Tahoma"/>
            <family val="2"/>
          </rPr>
          <t>Abrechnungsmonat</t>
        </r>
        <r>
          <rPr>
            <sz val="8"/>
            <color indexed="81"/>
            <rFont val="Tahoma"/>
            <family val="2"/>
          </rPr>
          <t xml:space="preserve">
Beispiel:    05 / 2005</t>
        </r>
      </text>
    </comment>
    <comment ref="A441" authorId="0" shapeId="0" xr:uid="{7820CE81-04F1-4853-AEDF-C1AE6B3E9EE6}">
      <text>
        <r>
          <rPr>
            <b/>
            <sz val="10"/>
            <color indexed="81"/>
            <rFont val="Tahoma"/>
            <family val="2"/>
          </rPr>
          <t>Abrechnungsmonat</t>
        </r>
        <r>
          <rPr>
            <sz val="8"/>
            <color indexed="81"/>
            <rFont val="Tahoma"/>
            <family val="2"/>
          </rPr>
          <t xml:space="preserve">
Beispiel:    05 / 2005</t>
        </r>
      </text>
    </comment>
    <comment ref="A484" authorId="0" shapeId="0" xr:uid="{237A55BB-98A5-4015-9141-70802D9D0612}">
      <text>
        <r>
          <rPr>
            <b/>
            <sz val="10"/>
            <color indexed="81"/>
            <rFont val="Tahoma"/>
            <family val="2"/>
          </rPr>
          <t>Abrechnungsmonat</t>
        </r>
        <r>
          <rPr>
            <sz val="8"/>
            <color indexed="81"/>
            <rFont val="Tahoma"/>
            <family val="2"/>
          </rPr>
          <t xml:space="preserve">
Beispiel:    05 / 2005</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7D9FF182-775D-4BD5-9815-AFDF05FDA1DE}">
      <text>
        <r>
          <rPr>
            <b/>
            <sz val="10"/>
            <color indexed="81"/>
            <rFont val="Tahoma"/>
            <family val="2"/>
          </rPr>
          <t>Abrechnungsmonat</t>
        </r>
        <r>
          <rPr>
            <sz val="8"/>
            <color indexed="81"/>
            <rFont val="Tahoma"/>
            <family val="2"/>
          </rPr>
          <t xml:space="preserve">
Beispiel:    05 / 2005</t>
        </r>
      </text>
    </comment>
    <comment ref="A54" authorId="0" shapeId="0" xr:uid="{D9D3A06A-7F5A-422B-9839-8251B895EE73}">
      <text>
        <r>
          <rPr>
            <b/>
            <sz val="10"/>
            <color indexed="81"/>
            <rFont val="Tahoma"/>
            <family val="2"/>
          </rPr>
          <t>Abrechnungsmonat</t>
        </r>
        <r>
          <rPr>
            <sz val="8"/>
            <color indexed="81"/>
            <rFont val="Tahoma"/>
            <family val="2"/>
          </rPr>
          <t xml:space="preserve">
Beispiel:    05 / 2005</t>
        </r>
      </text>
    </comment>
    <comment ref="A97" authorId="0" shapeId="0" xr:uid="{D0945EF5-3D61-4072-8B10-8166910AAC67}">
      <text>
        <r>
          <rPr>
            <b/>
            <sz val="10"/>
            <color indexed="81"/>
            <rFont val="Tahoma"/>
            <family val="2"/>
          </rPr>
          <t>Abrechnungsmonat</t>
        </r>
        <r>
          <rPr>
            <sz val="8"/>
            <color indexed="81"/>
            <rFont val="Tahoma"/>
            <family val="2"/>
          </rPr>
          <t xml:space="preserve">
Beispiel:    05 / 2005</t>
        </r>
      </text>
    </comment>
    <comment ref="A140" authorId="0" shapeId="0" xr:uid="{E211F859-E02F-4799-9772-BFFC94423910}">
      <text>
        <r>
          <rPr>
            <b/>
            <sz val="10"/>
            <color indexed="81"/>
            <rFont val="Tahoma"/>
            <family val="2"/>
          </rPr>
          <t>Abrechnungsmonat</t>
        </r>
        <r>
          <rPr>
            <sz val="8"/>
            <color indexed="81"/>
            <rFont val="Tahoma"/>
            <family val="2"/>
          </rPr>
          <t xml:space="preserve">
Beispiel:    05 / 2005</t>
        </r>
      </text>
    </comment>
    <comment ref="A183" authorId="0" shapeId="0" xr:uid="{E54BB6CE-77C3-4CA7-BEC5-E877AA0ECF9C}">
      <text>
        <r>
          <rPr>
            <b/>
            <sz val="10"/>
            <color indexed="81"/>
            <rFont val="Tahoma"/>
            <family val="2"/>
          </rPr>
          <t>Abrechnungsmonat</t>
        </r>
        <r>
          <rPr>
            <sz val="8"/>
            <color indexed="81"/>
            <rFont val="Tahoma"/>
            <family val="2"/>
          </rPr>
          <t xml:space="preserve">
Beispiel:    05 / 2005</t>
        </r>
      </text>
    </comment>
    <comment ref="A226" authorId="0" shapeId="0" xr:uid="{B87A9D53-FC1B-44ED-8409-A4DCD84FA342}">
      <text>
        <r>
          <rPr>
            <b/>
            <sz val="10"/>
            <color indexed="81"/>
            <rFont val="Tahoma"/>
            <family val="2"/>
          </rPr>
          <t>Abrechnungsmonat</t>
        </r>
        <r>
          <rPr>
            <sz val="8"/>
            <color indexed="81"/>
            <rFont val="Tahoma"/>
            <family val="2"/>
          </rPr>
          <t xml:space="preserve">
Beispiel:    05 / 2005</t>
        </r>
      </text>
    </comment>
    <comment ref="A269" authorId="0" shapeId="0" xr:uid="{6774513A-1F6C-47A5-89BE-9F9925DC878D}">
      <text>
        <r>
          <rPr>
            <b/>
            <sz val="10"/>
            <color indexed="81"/>
            <rFont val="Tahoma"/>
            <family val="2"/>
          </rPr>
          <t>Abrechnungsmonat</t>
        </r>
        <r>
          <rPr>
            <sz val="8"/>
            <color indexed="81"/>
            <rFont val="Tahoma"/>
            <family val="2"/>
          </rPr>
          <t xml:space="preserve">
Beispiel:    05 / 2005</t>
        </r>
      </text>
    </comment>
    <comment ref="A312" authorId="0" shapeId="0" xr:uid="{A3D3DAB4-6A65-416E-96FA-90850E4964C1}">
      <text>
        <r>
          <rPr>
            <b/>
            <sz val="10"/>
            <color indexed="81"/>
            <rFont val="Tahoma"/>
            <family val="2"/>
          </rPr>
          <t>Abrechnungsmonat</t>
        </r>
        <r>
          <rPr>
            <sz val="8"/>
            <color indexed="81"/>
            <rFont val="Tahoma"/>
            <family val="2"/>
          </rPr>
          <t xml:space="preserve">
Beispiel:    05 / 2005</t>
        </r>
      </text>
    </comment>
    <comment ref="A355" authorId="0" shapeId="0" xr:uid="{97E7927F-EC96-41AF-8ED1-E4491B3E9A99}">
      <text>
        <r>
          <rPr>
            <b/>
            <sz val="10"/>
            <color indexed="81"/>
            <rFont val="Tahoma"/>
            <family val="2"/>
          </rPr>
          <t>Abrechnungsmonat</t>
        </r>
        <r>
          <rPr>
            <sz val="8"/>
            <color indexed="81"/>
            <rFont val="Tahoma"/>
            <family val="2"/>
          </rPr>
          <t xml:space="preserve">
Beispiel:    05 / 2005</t>
        </r>
      </text>
    </comment>
    <comment ref="A398" authorId="0" shapeId="0" xr:uid="{1D886EC8-A795-4E83-882D-6C6F2C5CF555}">
      <text>
        <r>
          <rPr>
            <b/>
            <sz val="10"/>
            <color indexed="81"/>
            <rFont val="Tahoma"/>
            <family val="2"/>
          </rPr>
          <t>Abrechnungsmonat</t>
        </r>
        <r>
          <rPr>
            <sz val="8"/>
            <color indexed="81"/>
            <rFont val="Tahoma"/>
            <family val="2"/>
          </rPr>
          <t xml:space="preserve">
Beispiel:    05 / 2005</t>
        </r>
      </text>
    </comment>
    <comment ref="A441" authorId="0" shapeId="0" xr:uid="{55C3B10B-885E-4D04-94FA-F4FE3E452F86}">
      <text>
        <r>
          <rPr>
            <b/>
            <sz val="10"/>
            <color indexed="81"/>
            <rFont val="Tahoma"/>
            <family val="2"/>
          </rPr>
          <t>Abrechnungsmonat</t>
        </r>
        <r>
          <rPr>
            <sz val="8"/>
            <color indexed="81"/>
            <rFont val="Tahoma"/>
            <family val="2"/>
          </rPr>
          <t xml:space="preserve">
Beispiel:    05 / 2005</t>
        </r>
      </text>
    </comment>
    <comment ref="A484" authorId="0" shapeId="0" xr:uid="{99913C1C-DE38-4E72-856E-14ED959079C1}">
      <text>
        <r>
          <rPr>
            <b/>
            <sz val="10"/>
            <color indexed="81"/>
            <rFont val="Tahoma"/>
            <family val="2"/>
          </rPr>
          <t>Abrechnungsmonat</t>
        </r>
        <r>
          <rPr>
            <sz val="8"/>
            <color indexed="81"/>
            <rFont val="Tahoma"/>
            <family val="2"/>
          </rPr>
          <t xml:space="preserve">
Beispiel:    05 / 2005</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C8C23F86-6F78-4C65-9875-C75BE23E566E}">
      <text>
        <r>
          <rPr>
            <b/>
            <sz val="10"/>
            <color indexed="81"/>
            <rFont val="Tahoma"/>
            <family val="2"/>
          </rPr>
          <t>Abrechnungsmonat</t>
        </r>
        <r>
          <rPr>
            <sz val="8"/>
            <color indexed="81"/>
            <rFont val="Tahoma"/>
            <family val="2"/>
          </rPr>
          <t xml:space="preserve">
Beispiel:    05 / 2005</t>
        </r>
      </text>
    </comment>
    <comment ref="A54" authorId="0" shapeId="0" xr:uid="{72FCFFA6-31F0-41A4-AD62-B677D0781CE0}">
      <text>
        <r>
          <rPr>
            <b/>
            <sz val="10"/>
            <color indexed="81"/>
            <rFont val="Tahoma"/>
            <family val="2"/>
          </rPr>
          <t>Abrechnungsmonat</t>
        </r>
        <r>
          <rPr>
            <sz val="8"/>
            <color indexed="81"/>
            <rFont val="Tahoma"/>
            <family val="2"/>
          </rPr>
          <t xml:space="preserve">
Beispiel:    05 / 2005</t>
        </r>
      </text>
    </comment>
    <comment ref="A97" authorId="0" shapeId="0" xr:uid="{550FCA28-D9D8-4699-ADC9-6962DDF19539}">
      <text>
        <r>
          <rPr>
            <b/>
            <sz val="10"/>
            <color indexed="81"/>
            <rFont val="Tahoma"/>
            <family val="2"/>
          </rPr>
          <t>Abrechnungsmonat</t>
        </r>
        <r>
          <rPr>
            <sz val="8"/>
            <color indexed="81"/>
            <rFont val="Tahoma"/>
            <family val="2"/>
          </rPr>
          <t xml:space="preserve">
Beispiel:    05 / 2005</t>
        </r>
      </text>
    </comment>
    <comment ref="A140" authorId="0" shapeId="0" xr:uid="{F2101D10-C3CC-4A8D-A627-7E65F749C0E3}">
      <text>
        <r>
          <rPr>
            <b/>
            <sz val="10"/>
            <color indexed="81"/>
            <rFont val="Tahoma"/>
            <family val="2"/>
          </rPr>
          <t>Abrechnungsmonat</t>
        </r>
        <r>
          <rPr>
            <sz val="8"/>
            <color indexed="81"/>
            <rFont val="Tahoma"/>
            <family val="2"/>
          </rPr>
          <t xml:space="preserve">
Beispiel:    05 / 2005</t>
        </r>
      </text>
    </comment>
    <comment ref="A183" authorId="0" shapeId="0" xr:uid="{A211BFA3-2F12-47AC-9959-F4BFAE5DE5C8}">
      <text>
        <r>
          <rPr>
            <b/>
            <sz val="10"/>
            <color indexed="81"/>
            <rFont val="Tahoma"/>
            <family val="2"/>
          </rPr>
          <t>Abrechnungsmonat</t>
        </r>
        <r>
          <rPr>
            <sz val="8"/>
            <color indexed="81"/>
            <rFont val="Tahoma"/>
            <family val="2"/>
          </rPr>
          <t xml:space="preserve">
Beispiel:    05 / 2005</t>
        </r>
      </text>
    </comment>
    <comment ref="A226" authorId="0" shapeId="0" xr:uid="{CCFA2EFF-73A4-4097-BB9D-1680840383DC}">
      <text>
        <r>
          <rPr>
            <b/>
            <sz val="10"/>
            <color indexed="81"/>
            <rFont val="Tahoma"/>
            <family val="2"/>
          </rPr>
          <t>Abrechnungsmonat</t>
        </r>
        <r>
          <rPr>
            <sz val="8"/>
            <color indexed="81"/>
            <rFont val="Tahoma"/>
            <family val="2"/>
          </rPr>
          <t xml:space="preserve">
Beispiel:    05 / 2005</t>
        </r>
      </text>
    </comment>
    <comment ref="A269" authorId="0" shapeId="0" xr:uid="{3F5ECE2B-C406-4165-A003-F402A25FB66B}">
      <text>
        <r>
          <rPr>
            <b/>
            <sz val="10"/>
            <color indexed="81"/>
            <rFont val="Tahoma"/>
            <family val="2"/>
          </rPr>
          <t>Abrechnungsmonat</t>
        </r>
        <r>
          <rPr>
            <sz val="8"/>
            <color indexed="81"/>
            <rFont val="Tahoma"/>
            <family val="2"/>
          </rPr>
          <t xml:space="preserve">
Beispiel:    05 / 2005</t>
        </r>
      </text>
    </comment>
    <comment ref="A312" authorId="0" shapeId="0" xr:uid="{AC96C2AE-36CC-491C-861B-4235F2663E5E}">
      <text>
        <r>
          <rPr>
            <b/>
            <sz val="10"/>
            <color indexed="81"/>
            <rFont val="Tahoma"/>
            <family val="2"/>
          </rPr>
          <t>Abrechnungsmonat</t>
        </r>
        <r>
          <rPr>
            <sz val="8"/>
            <color indexed="81"/>
            <rFont val="Tahoma"/>
            <family val="2"/>
          </rPr>
          <t xml:space="preserve">
Beispiel:    05 / 2005</t>
        </r>
      </text>
    </comment>
    <comment ref="A355" authorId="0" shapeId="0" xr:uid="{2D28D963-98FB-4E4E-9B62-B6E44281C29E}">
      <text>
        <r>
          <rPr>
            <b/>
            <sz val="10"/>
            <color indexed="81"/>
            <rFont val="Tahoma"/>
            <family val="2"/>
          </rPr>
          <t>Abrechnungsmonat</t>
        </r>
        <r>
          <rPr>
            <sz val="8"/>
            <color indexed="81"/>
            <rFont val="Tahoma"/>
            <family val="2"/>
          </rPr>
          <t xml:space="preserve">
Beispiel:    05 / 2005</t>
        </r>
      </text>
    </comment>
    <comment ref="A398" authorId="0" shapeId="0" xr:uid="{1D6BDBA9-2EE4-4B31-A980-074B3D8F2A3C}">
      <text>
        <r>
          <rPr>
            <b/>
            <sz val="10"/>
            <color indexed="81"/>
            <rFont val="Tahoma"/>
            <family val="2"/>
          </rPr>
          <t>Abrechnungsmonat</t>
        </r>
        <r>
          <rPr>
            <sz val="8"/>
            <color indexed="81"/>
            <rFont val="Tahoma"/>
            <family val="2"/>
          </rPr>
          <t xml:space="preserve">
Beispiel:    05 / 2005</t>
        </r>
      </text>
    </comment>
    <comment ref="A441" authorId="0" shapeId="0" xr:uid="{8E863EB2-D2F9-4E81-BB1E-8C7FEF706EFA}">
      <text>
        <r>
          <rPr>
            <b/>
            <sz val="10"/>
            <color indexed="81"/>
            <rFont val="Tahoma"/>
            <family val="2"/>
          </rPr>
          <t>Abrechnungsmonat</t>
        </r>
        <r>
          <rPr>
            <sz val="8"/>
            <color indexed="81"/>
            <rFont val="Tahoma"/>
            <family val="2"/>
          </rPr>
          <t xml:space="preserve">
Beispiel:    05 / 2005</t>
        </r>
      </text>
    </comment>
    <comment ref="A484" authorId="0" shapeId="0" xr:uid="{2283AA53-EA19-4CF9-83C3-48F83643FFE0}">
      <text>
        <r>
          <rPr>
            <b/>
            <sz val="10"/>
            <color indexed="81"/>
            <rFont val="Tahoma"/>
            <family val="2"/>
          </rPr>
          <t>Abrechnungsmonat</t>
        </r>
        <r>
          <rPr>
            <sz val="8"/>
            <color indexed="81"/>
            <rFont val="Tahoma"/>
            <family val="2"/>
          </rPr>
          <t xml:space="preserve">
Beispiel:    05 / 2005</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FEA1A841-F505-4254-82C6-6FF3F824E088}">
      <text>
        <r>
          <rPr>
            <b/>
            <sz val="10"/>
            <color indexed="81"/>
            <rFont val="Tahoma"/>
            <family val="2"/>
          </rPr>
          <t>Abrechnungsmonat</t>
        </r>
        <r>
          <rPr>
            <sz val="8"/>
            <color indexed="81"/>
            <rFont val="Tahoma"/>
            <family val="2"/>
          </rPr>
          <t xml:space="preserve">
Beispiel:    05 / 2005</t>
        </r>
      </text>
    </comment>
    <comment ref="A54" authorId="0" shapeId="0" xr:uid="{BF8E4A41-C22E-4D6D-8D72-FB2B80C20918}">
      <text>
        <r>
          <rPr>
            <b/>
            <sz val="10"/>
            <color indexed="81"/>
            <rFont val="Tahoma"/>
            <family val="2"/>
          </rPr>
          <t>Abrechnungsmonat</t>
        </r>
        <r>
          <rPr>
            <sz val="8"/>
            <color indexed="81"/>
            <rFont val="Tahoma"/>
            <family val="2"/>
          </rPr>
          <t xml:space="preserve">
Beispiel:    05 / 2005</t>
        </r>
      </text>
    </comment>
    <comment ref="A97" authorId="0" shapeId="0" xr:uid="{D27A6314-02F3-4560-9DAC-F921BF35E641}">
      <text>
        <r>
          <rPr>
            <b/>
            <sz val="10"/>
            <color indexed="81"/>
            <rFont val="Tahoma"/>
            <family val="2"/>
          </rPr>
          <t>Abrechnungsmonat</t>
        </r>
        <r>
          <rPr>
            <sz val="8"/>
            <color indexed="81"/>
            <rFont val="Tahoma"/>
            <family val="2"/>
          </rPr>
          <t xml:space="preserve">
Beispiel:    05 / 2005</t>
        </r>
      </text>
    </comment>
    <comment ref="A140" authorId="0" shapeId="0" xr:uid="{1D03149D-A668-4A92-8F07-A7D2579A6EBA}">
      <text>
        <r>
          <rPr>
            <b/>
            <sz val="10"/>
            <color indexed="81"/>
            <rFont val="Tahoma"/>
            <family val="2"/>
          </rPr>
          <t>Abrechnungsmonat</t>
        </r>
        <r>
          <rPr>
            <sz val="8"/>
            <color indexed="81"/>
            <rFont val="Tahoma"/>
            <family val="2"/>
          </rPr>
          <t xml:space="preserve">
Beispiel:    05 / 2005</t>
        </r>
      </text>
    </comment>
    <comment ref="A183" authorId="0" shapeId="0" xr:uid="{38C795BA-7372-416A-8DA2-6E4E52C0D113}">
      <text>
        <r>
          <rPr>
            <b/>
            <sz val="10"/>
            <color indexed="81"/>
            <rFont val="Tahoma"/>
            <family val="2"/>
          </rPr>
          <t>Abrechnungsmonat</t>
        </r>
        <r>
          <rPr>
            <sz val="8"/>
            <color indexed="81"/>
            <rFont val="Tahoma"/>
            <family val="2"/>
          </rPr>
          <t xml:space="preserve">
Beispiel:    05 / 2005</t>
        </r>
      </text>
    </comment>
    <comment ref="A226" authorId="0" shapeId="0" xr:uid="{A7FD8BF3-7294-44C9-944B-D23B17435230}">
      <text>
        <r>
          <rPr>
            <b/>
            <sz val="10"/>
            <color indexed="81"/>
            <rFont val="Tahoma"/>
            <family val="2"/>
          </rPr>
          <t>Abrechnungsmonat</t>
        </r>
        <r>
          <rPr>
            <sz val="8"/>
            <color indexed="81"/>
            <rFont val="Tahoma"/>
            <family val="2"/>
          </rPr>
          <t xml:space="preserve">
Beispiel:    05 / 2005</t>
        </r>
      </text>
    </comment>
    <comment ref="A269" authorId="0" shapeId="0" xr:uid="{19E5F4E7-4635-4FD3-B1FC-C673B8844908}">
      <text>
        <r>
          <rPr>
            <b/>
            <sz val="10"/>
            <color indexed="81"/>
            <rFont val="Tahoma"/>
            <family val="2"/>
          </rPr>
          <t>Abrechnungsmonat</t>
        </r>
        <r>
          <rPr>
            <sz val="8"/>
            <color indexed="81"/>
            <rFont val="Tahoma"/>
            <family val="2"/>
          </rPr>
          <t xml:space="preserve">
Beispiel:    05 / 2005</t>
        </r>
      </text>
    </comment>
    <comment ref="A312" authorId="0" shapeId="0" xr:uid="{2698D9AB-9593-4DBF-A050-9CDD54824ED9}">
      <text>
        <r>
          <rPr>
            <b/>
            <sz val="10"/>
            <color indexed="81"/>
            <rFont val="Tahoma"/>
            <family val="2"/>
          </rPr>
          <t>Abrechnungsmonat</t>
        </r>
        <r>
          <rPr>
            <sz val="8"/>
            <color indexed="81"/>
            <rFont val="Tahoma"/>
            <family val="2"/>
          </rPr>
          <t xml:space="preserve">
Beispiel:    05 / 2005</t>
        </r>
      </text>
    </comment>
    <comment ref="A355" authorId="0" shapeId="0" xr:uid="{D5A64579-3EF8-4323-A2EF-F17DF525CBE7}">
      <text>
        <r>
          <rPr>
            <b/>
            <sz val="10"/>
            <color indexed="81"/>
            <rFont val="Tahoma"/>
            <family val="2"/>
          </rPr>
          <t>Abrechnungsmonat</t>
        </r>
        <r>
          <rPr>
            <sz val="8"/>
            <color indexed="81"/>
            <rFont val="Tahoma"/>
            <family val="2"/>
          </rPr>
          <t xml:space="preserve">
Beispiel:    05 / 2005</t>
        </r>
      </text>
    </comment>
    <comment ref="A398" authorId="0" shapeId="0" xr:uid="{49D37EAA-22C1-411D-85BD-8663100D8039}">
      <text>
        <r>
          <rPr>
            <b/>
            <sz val="10"/>
            <color indexed="81"/>
            <rFont val="Tahoma"/>
            <family val="2"/>
          </rPr>
          <t>Abrechnungsmonat</t>
        </r>
        <r>
          <rPr>
            <sz val="8"/>
            <color indexed="81"/>
            <rFont val="Tahoma"/>
            <family val="2"/>
          </rPr>
          <t xml:space="preserve">
Beispiel:    05 / 2005</t>
        </r>
      </text>
    </comment>
    <comment ref="A441" authorId="0" shapeId="0" xr:uid="{50BAD38F-4280-4B3A-AA2A-2407CB33E601}">
      <text>
        <r>
          <rPr>
            <b/>
            <sz val="10"/>
            <color indexed="81"/>
            <rFont val="Tahoma"/>
            <family val="2"/>
          </rPr>
          <t>Abrechnungsmonat</t>
        </r>
        <r>
          <rPr>
            <sz val="8"/>
            <color indexed="81"/>
            <rFont val="Tahoma"/>
            <family val="2"/>
          </rPr>
          <t xml:space="preserve">
Beispiel:    05 / 2005</t>
        </r>
      </text>
    </comment>
    <comment ref="A484" authorId="0" shapeId="0" xr:uid="{EFC6E360-FEDF-4FCE-8B0E-651D87BBF687}">
      <text>
        <r>
          <rPr>
            <b/>
            <sz val="10"/>
            <color indexed="81"/>
            <rFont val="Tahoma"/>
            <family val="2"/>
          </rPr>
          <t>Abrechnungsmonat</t>
        </r>
        <r>
          <rPr>
            <sz val="8"/>
            <color indexed="81"/>
            <rFont val="Tahoma"/>
            <family val="2"/>
          </rPr>
          <t xml:space="preserve">
Beispiel:    05 / 2005</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439DDAFA-31B3-417F-8CE3-A6F60313DEA3}">
      <text>
        <r>
          <rPr>
            <b/>
            <sz val="10"/>
            <color indexed="81"/>
            <rFont val="Tahoma"/>
            <family val="2"/>
          </rPr>
          <t>Abrechnungsmonat</t>
        </r>
        <r>
          <rPr>
            <sz val="8"/>
            <color indexed="81"/>
            <rFont val="Tahoma"/>
            <family val="2"/>
          </rPr>
          <t xml:space="preserve">
Beispiel:    05 / 2005</t>
        </r>
      </text>
    </comment>
    <comment ref="A54" authorId="0" shapeId="0" xr:uid="{23DCE6ED-A765-4A7F-9BD9-36B08466C935}">
      <text>
        <r>
          <rPr>
            <b/>
            <sz val="10"/>
            <color indexed="81"/>
            <rFont val="Tahoma"/>
            <family val="2"/>
          </rPr>
          <t>Abrechnungsmonat</t>
        </r>
        <r>
          <rPr>
            <sz val="8"/>
            <color indexed="81"/>
            <rFont val="Tahoma"/>
            <family val="2"/>
          </rPr>
          <t xml:space="preserve">
Beispiel:    05 / 2005</t>
        </r>
      </text>
    </comment>
    <comment ref="A97" authorId="0" shapeId="0" xr:uid="{28A4BBB2-FDFC-418A-BAAC-1C2EBC631EED}">
      <text>
        <r>
          <rPr>
            <b/>
            <sz val="10"/>
            <color indexed="81"/>
            <rFont val="Tahoma"/>
            <family val="2"/>
          </rPr>
          <t>Abrechnungsmonat</t>
        </r>
        <r>
          <rPr>
            <sz val="8"/>
            <color indexed="81"/>
            <rFont val="Tahoma"/>
            <family val="2"/>
          </rPr>
          <t xml:space="preserve">
Beispiel:    05 / 2005</t>
        </r>
      </text>
    </comment>
    <comment ref="A140" authorId="0" shapeId="0" xr:uid="{C850251C-E9B5-4C16-8899-BB3334BECF32}">
      <text>
        <r>
          <rPr>
            <b/>
            <sz val="10"/>
            <color indexed="81"/>
            <rFont val="Tahoma"/>
            <family val="2"/>
          </rPr>
          <t>Abrechnungsmonat</t>
        </r>
        <r>
          <rPr>
            <sz val="8"/>
            <color indexed="81"/>
            <rFont val="Tahoma"/>
            <family val="2"/>
          </rPr>
          <t xml:space="preserve">
Beispiel:    05 / 2005</t>
        </r>
      </text>
    </comment>
    <comment ref="A183" authorId="0" shapeId="0" xr:uid="{C503826C-FF90-4BA6-98E4-C9EFFA0D970A}">
      <text>
        <r>
          <rPr>
            <b/>
            <sz val="10"/>
            <color indexed="81"/>
            <rFont val="Tahoma"/>
            <family val="2"/>
          </rPr>
          <t>Abrechnungsmonat</t>
        </r>
        <r>
          <rPr>
            <sz val="8"/>
            <color indexed="81"/>
            <rFont val="Tahoma"/>
            <family val="2"/>
          </rPr>
          <t xml:space="preserve">
Beispiel:    05 / 2005</t>
        </r>
      </text>
    </comment>
    <comment ref="A226" authorId="0" shapeId="0" xr:uid="{1ACA80D9-72DF-487C-9F71-6AC3CABEF8EE}">
      <text>
        <r>
          <rPr>
            <b/>
            <sz val="10"/>
            <color indexed="81"/>
            <rFont val="Tahoma"/>
            <family val="2"/>
          </rPr>
          <t>Abrechnungsmonat</t>
        </r>
        <r>
          <rPr>
            <sz val="8"/>
            <color indexed="81"/>
            <rFont val="Tahoma"/>
            <family val="2"/>
          </rPr>
          <t xml:space="preserve">
Beispiel:    05 / 2005</t>
        </r>
      </text>
    </comment>
    <comment ref="A269" authorId="0" shapeId="0" xr:uid="{27A39153-75C3-4285-BFF7-321B9FD35AF8}">
      <text>
        <r>
          <rPr>
            <b/>
            <sz val="10"/>
            <color indexed="81"/>
            <rFont val="Tahoma"/>
            <family val="2"/>
          </rPr>
          <t>Abrechnungsmonat</t>
        </r>
        <r>
          <rPr>
            <sz val="8"/>
            <color indexed="81"/>
            <rFont val="Tahoma"/>
            <family val="2"/>
          </rPr>
          <t xml:space="preserve">
Beispiel:    05 / 2005</t>
        </r>
      </text>
    </comment>
    <comment ref="A312" authorId="0" shapeId="0" xr:uid="{C1CCA5AB-21A2-41CE-A122-74C4ADE107F9}">
      <text>
        <r>
          <rPr>
            <b/>
            <sz val="10"/>
            <color indexed="81"/>
            <rFont val="Tahoma"/>
            <family val="2"/>
          </rPr>
          <t>Abrechnungsmonat</t>
        </r>
        <r>
          <rPr>
            <sz val="8"/>
            <color indexed="81"/>
            <rFont val="Tahoma"/>
            <family val="2"/>
          </rPr>
          <t xml:space="preserve">
Beispiel:    05 / 2005</t>
        </r>
      </text>
    </comment>
    <comment ref="A355" authorId="0" shapeId="0" xr:uid="{CBF74E31-991A-4FB8-A789-6730DF49A460}">
      <text>
        <r>
          <rPr>
            <b/>
            <sz val="10"/>
            <color indexed="81"/>
            <rFont val="Tahoma"/>
            <family val="2"/>
          </rPr>
          <t>Abrechnungsmonat</t>
        </r>
        <r>
          <rPr>
            <sz val="8"/>
            <color indexed="81"/>
            <rFont val="Tahoma"/>
            <family val="2"/>
          </rPr>
          <t xml:space="preserve">
Beispiel:    05 / 2005</t>
        </r>
      </text>
    </comment>
    <comment ref="A398" authorId="0" shapeId="0" xr:uid="{792840FE-BE61-424B-9DE8-3788BEF5FB7B}">
      <text>
        <r>
          <rPr>
            <b/>
            <sz val="10"/>
            <color indexed="81"/>
            <rFont val="Tahoma"/>
            <family val="2"/>
          </rPr>
          <t>Abrechnungsmonat</t>
        </r>
        <r>
          <rPr>
            <sz val="8"/>
            <color indexed="81"/>
            <rFont val="Tahoma"/>
            <family val="2"/>
          </rPr>
          <t xml:space="preserve">
Beispiel:    05 / 2005</t>
        </r>
      </text>
    </comment>
    <comment ref="A441" authorId="0" shapeId="0" xr:uid="{C6BEBCC5-DCDB-4D1D-9807-144A9461305D}">
      <text>
        <r>
          <rPr>
            <b/>
            <sz val="10"/>
            <color indexed="81"/>
            <rFont val="Tahoma"/>
            <family val="2"/>
          </rPr>
          <t>Abrechnungsmonat</t>
        </r>
        <r>
          <rPr>
            <sz val="8"/>
            <color indexed="81"/>
            <rFont val="Tahoma"/>
            <family val="2"/>
          </rPr>
          <t xml:space="preserve">
Beispiel:    05 / 2005</t>
        </r>
      </text>
    </comment>
    <comment ref="A484" authorId="0" shapeId="0" xr:uid="{AE3C6BE4-B8FB-45A7-A611-2CD01B78A817}">
      <text>
        <r>
          <rPr>
            <b/>
            <sz val="10"/>
            <color indexed="81"/>
            <rFont val="Tahoma"/>
            <family val="2"/>
          </rPr>
          <t>Abrechnungsmonat</t>
        </r>
        <r>
          <rPr>
            <sz val="8"/>
            <color indexed="81"/>
            <rFont val="Tahoma"/>
            <family val="2"/>
          </rPr>
          <t xml:space="preserve">
Beispiel:    05 / 2005</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Offermanns.Hubert</author>
  </authors>
  <commentList>
    <comment ref="P5" authorId="0" shapeId="0" xr:uid="{C81AFF8B-C403-452E-B4AD-7D947001173D}">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5" authorId="0" shapeId="0" xr:uid="{A4EFB421-60DC-4B02-A5D5-AD67C136C616}">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P14" authorId="0" shapeId="0" xr:uid="{E2B29FF2-8A8A-4F3C-8F33-989AAF503A1A}">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14" authorId="0" shapeId="0" xr:uid="{8A77E5D1-B786-4EC6-A432-C0177C955F8B}">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P23" authorId="0" shapeId="0" xr:uid="{BDB2246F-DCED-492B-94F5-3F1905A809F0}">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23" authorId="0" shapeId="0" xr:uid="{8D7F953C-7FB8-4F03-A2D6-6105BDF6090B}">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P32" authorId="0" shapeId="0" xr:uid="{B4726A14-A7A8-4C24-914B-48085A2E0BD2}">
      <text>
        <r>
          <rPr>
            <b/>
            <sz val="8"/>
            <color indexed="81"/>
            <rFont val="Tahoma"/>
            <family val="2"/>
          </rPr>
          <t>Offermanns.Hubert:</t>
        </r>
        <r>
          <rPr>
            <sz val="8"/>
            <color indexed="81"/>
            <rFont val="Tahoma"/>
            <family val="2"/>
          </rPr>
          <t xml:space="preserve">
laut Tarifvertrag/ Betriebsvereinbarung/Arbeitsvertrag</t>
        </r>
      </text>
    </comment>
    <comment ref="R32" authorId="0" shapeId="0" xr:uid="{A8AED41D-C778-4F0D-8F69-2B2BC6F80A8F}">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P41" authorId="0" shapeId="0" xr:uid="{0C0D5B03-6B58-4788-B5F9-368DFE96146E}">
      <text>
        <r>
          <rPr>
            <b/>
            <sz val="8"/>
            <color indexed="81"/>
            <rFont val="Tahoma"/>
            <family val="2"/>
          </rPr>
          <t>Offermanns.Hubert:</t>
        </r>
        <r>
          <rPr>
            <sz val="8"/>
            <color indexed="81"/>
            <rFont val="Tahoma"/>
            <family val="2"/>
          </rPr>
          <t xml:space="preserve">
laut Tarifvertrag/ Betriebsvereinbarung/Arbeitsvertrag</t>
        </r>
      </text>
    </comment>
    <comment ref="R41" authorId="0" shapeId="0" xr:uid="{5B37F7E8-7E45-4E43-BABD-33CE93708F23}">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Offermanns.Hubert</author>
  </authors>
  <commentList>
    <comment ref="T4" authorId="0" shapeId="0" xr:uid="{C3A1B9B5-84CC-47DD-AF77-A8A391954EE4}">
      <text>
        <r>
          <rPr>
            <b/>
            <sz val="8"/>
            <color indexed="81"/>
            <rFont val="Tahoma"/>
            <family val="2"/>
          </rPr>
          <t>Offermanns.Hubert:</t>
        </r>
        <r>
          <rPr>
            <sz val="8"/>
            <color indexed="81"/>
            <rFont val="Tahoma"/>
            <family val="2"/>
          </rPr>
          <t xml:space="preserve">
laut Tarifvertrag/ Betriebsvereinbarung/Arbeitsvertrag</t>
        </r>
      </text>
    </comment>
    <comment ref="V4" authorId="0" shapeId="0" xr:uid="{3E94B552-17A5-4D56-9E96-317F9A0C29D5}">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15" authorId="0" shapeId="0" xr:uid="{3B6520CD-AA1F-4E89-ACD8-A8A4A5F36203}">
      <text>
        <r>
          <rPr>
            <b/>
            <sz val="8"/>
            <color indexed="81"/>
            <rFont val="Tahoma"/>
            <family val="2"/>
          </rPr>
          <t>Offermanns.Hubert:</t>
        </r>
        <r>
          <rPr>
            <sz val="8"/>
            <color indexed="81"/>
            <rFont val="Tahoma"/>
            <family val="2"/>
          </rPr>
          <t xml:space="preserve">
laut Tarifvertrag/ Betriebsvereinbarung/Arbeitsvertrag</t>
        </r>
      </text>
    </comment>
    <comment ref="V15" authorId="0" shapeId="0" xr:uid="{2E14D955-11EE-4527-B567-10ED43D81278}">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26" authorId="0" shapeId="0" xr:uid="{9C6248DD-51B6-4CD9-82AC-99821DCB006A}">
      <text>
        <r>
          <rPr>
            <b/>
            <sz val="8"/>
            <color indexed="81"/>
            <rFont val="Tahoma"/>
            <family val="2"/>
          </rPr>
          <t>Offermanns.Hubert:</t>
        </r>
        <r>
          <rPr>
            <sz val="8"/>
            <color indexed="81"/>
            <rFont val="Tahoma"/>
            <family val="2"/>
          </rPr>
          <t xml:space="preserve">
laut Tarifvertrag/ Betriebsvereinbarung/Arbeitsvertrag</t>
        </r>
      </text>
    </comment>
    <comment ref="V26" authorId="0" shapeId="0" xr:uid="{DE3A05E1-FDE2-4562-AC6C-EE2BA1C0F44E}">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37" authorId="0" shapeId="0" xr:uid="{C2F5D950-FC4B-43C2-8993-59A8A9AA4267}">
      <text>
        <r>
          <rPr>
            <b/>
            <sz val="8"/>
            <color indexed="81"/>
            <rFont val="Tahoma"/>
            <family val="2"/>
          </rPr>
          <t>Offermanns.Hubert:</t>
        </r>
        <r>
          <rPr>
            <sz val="8"/>
            <color indexed="81"/>
            <rFont val="Tahoma"/>
            <family val="2"/>
          </rPr>
          <t xml:space="preserve">
laut Tarifvertrag/ Betriebsvereinbarung/Arbeitsvertrag</t>
        </r>
      </text>
    </comment>
    <comment ref="V37" authorId="0" shapeId="0" xr:uid="{0C2A21F7-F7BA-4A44-975E-47FC64B90D49}">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48" authorId="0" shapeId="0" xr:uid="{08CF4478-4824-4370-A04B-94BAC28C9C7F}">
      <text>
        <r>
          <rPr>
            <b/>
            <sz val="8"/>
            <color indexed="81"/>
            <rFont val="Tahoma"/>
            <family val="2"/>
          </rPr>
          <t>Offermanns.Hubert:</t>
        </r>
        <r>
          <rPr>
            <sz val="8"/>
            <color indexed="81"/>
            <rFont val="Tahoma"/>
            <family val="2"/>
          </rPr>
          <t xml:space="preserve">
laut Tarifvertrag/ Betriebsvereinbarung/Arbeitsvertrag</t>
        </r>
      </text>
    </comment>
    <comment ref="V48" authorId="0" shapeId="0" xr:uid="{F470DF25-2F11-4595-B96C-474631BC4E03}">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70F55A85-C3DB-4F01-B59A-5A59A95ADA86}">
      <text>
        <r>
          <rPr>
            <b/>
            <sz val="10"/>
            <color indexed="81"/>
            <rFont val="Tahoma"/>
            <family val="2"/>
          </rPr>
          <t>Abrechnungsmonat</t>
        </r>
        <r>
          <rPr>
            <sz val="8"/>
            <color indexed="81"/>
            <rFont val="Tahoma"/>
            <family val="2"/>
          </rPr>
          <t xml:space="preserve">
Beispiel:    05 / 2005</t>
        </r>
      </text>
    </comment>
    <comment ref="A54" authorId="0" shapeId="0" xr:uid="{45B1662C-679E-4EFF-9852-2C095DB40290}">
      <text>
        <r>
          <rPr>
            <b/>
            <sz val="10"/>
            <color indexed="81"/>
            <rFont val="Tahoma"/>
            <family val="2"/>
          </rPr>
          <t>Abrechnungsmonat</t>
        </r>
        <r>
          <rPr>
            <sz val="8"/>
            <color indexed="81"/>
            <rFont val="Tahoma"/>
            <family val="2"/>
          </rPr>
          <t xml:space="preserve">
Beispiel:    05 / 2005</t>
        </r>
      </text>
    </comment>
    <comment ref="A97" authorId="0" shapeId="0" xr:uid="{C89C73A0-AFE5-4621-B2B6-4B02AF7680F9}">
      <text>
        <r>
          <rPr>
            <b/>
            <sz val="10"/>
            <color indexed="81"/>
            <rFont val="Tahoma"/>
            <family val="2"/>
          </rPr>
          <t>Abrechnungsmonat</t>
        </r>
        <r>
          <rPr>
            <sz val="8"/>
            <color indexed="81"/>
            <rFont val="Tahoma"/>
            <family val="2"/>
          </rPr>
          <t xml:space="preserve">
Beispiel:    05 / 2005</t>
        </r>
      </text>
    </comment>
    <comment ref="A140" authorId="0" shapeId="0" xr:uid="{4424A8D1-E2CA-4AC6-9BFB-0DD1D7E3DD50}">
      <text>
        <r>
          <rPr>
            <b/>
            <sz val="10"/>
            <color indexed="81"/>
            <rFont val="Tahoma"/>
            <family val="2"/>
          </rPr>
          <t>Abrechnungsmonat</t>
        </r>
        <r>
          <rPr>
            <sz val="8"/>
            <color indexed="81"/>
            <rFont val="Tahoma"/>
            <family val="2"/>
          </rPr>
          <t xml:space="preserve">
Beispiel:    05 / 2005</t>
        </r>
      </text>
    </comment>
    <comment ref="A183" authorId="0" shapeId="0" xr:uid="{9786FFB7-9AC6-480F-8ED7-44E0D7CE0E39}">
      <text>
        <r>
          <rPr>
            <b/>
            <sz val="10"/>
            <color indexed="81"/>
            <rFont val="Tahoma"/>
            <family val="2"/>
          </rPr>
          <t>Abrechnungsmonat</t>
        </r>
        <r>
          <rPr>
            <sz val="8"/>
            <color indexed="81"/>
            <rFont val="Tahoma"/>
            <family val="2"/>
          </rPr>
          <t xml:space="preserve">
Beispiel:    05 / 2005</t>
        </r>
      </text>
    </comment>
    <comment ref="A226" authorId="0" shapeId="0" xr:uid="{EEE7CEF3-4C7B-4893-A51C-6F6278620807}">
      <text>
        <r>
          <rPr>
            <b/>
            <sz val="10"/>
            <color indexed="81"/>
            <rFont val="Tahoma"/>
            <family val="2"/>
          </rPr>
          <t>Abrechnungsmonat</t>
        </r>
        <r>
          <rPr>
            <sz val="8"/>
            <color indexed="81"/>
            <rFont val="Tahoma"/>
            <family val="2"/>
          </rPr>
          <t xml:space="preserve">
Beispiel:    05 / 2005</t>
        </r>
      </text>
    </comment>
    <comment ref="A269" authorId="0" shapeId="0" xr:uid="{F8B58206-665D-4B64-8BFB-DD8A53C35EAC}">
      <text>
        <r>
          <rPr>
            <b/>
            <sz val="10"/>
            <color indexed="81"/>
            <rFont val="Tahoma"/>
            <family val="2"/>
          </rPr>
          <t>Abrechnungsmonat</t>
        </r>
        <r>
          <rPr>
            <sz val="8"/>
            <color indexed="81"/>
            <rFont val="Tahoma"/>
            <family val="2"/>
          </rPr>
          <t xml:space="preserve">
Beispiel:    05 / 2005</t>
        </r>
      </text>
    </comment>
    <comment ref="A312" authorId="0" shapeId="0" xr:uid="{7B1C6422-78C5-4D00-BC40-96B6FC78A3C4}">
      <text>
        <r>
          <rPr>
            <b/>
            <sz val="10"/>
            <color indexed="81"/>
            <rFont val="Tahoma"/>
            <family val="2"/>
          </rPr>
          <t>Abrechnungsmonat</t>
        </r>
        <r>
          <rPr>
            <sz val="8"/>
            <color indexed="81"/>
            <rFont val="Tahoma"/>
            <family val="2"/>
          </rPr>
          <t xml:space="preserve">
Beispiel:    05 / 2005</t>
        </r>
      </text>
    </comment>
    <comment ref="A355" authorId="0" shapeId="0" xr:uid="{78ED39F3-9FCF-4FD9-9872-A171526DC467}">
      <text>
        <r>
          <rPr>
            <b/>
            <sz val="10"/>
            <color indexed="81"/>
            <rFont val="Tahoma"/>
            <family val="2"/>
          </rPr>
          <t>Abrechnungsmonat</t>
        </r>
        <r>
          <rPr>
            <sz val="8"/>
            <color indexed="81"/>
            <rFont val="Tahoma"/>
            <family val="2"/>
          </rPr>
          <t xml:space="preserve">
Beispiel:    05 / 2005</t>
        </r>
      </text>
    </comment>
    <comment ref="A398" authorId="0" shapeId="0" xr:uid="{E095EA19-DCB3-419A-8E98-AEB1B49EA4C6}">
      <text>
        <r>
          <rPr>
            <b/>
            <sz val="10"/>
            <color indexed="81"/>
            <rFont val="Tahoma"/>
            <family val="2"/>
          </rPr>
          <t>Abrechnungsmonat</t>
        </r>
        <r>
          <rPr>
            <sz val="8"/>
            <color indexed="81"/>
            <rFont val="Tahoma"/>
            <family val="2"/>
          </rPr>
          <t xml:space="preserve">
Beispiel:    05 / 2005</t>
        </r>
      </text>
    </comment>
    <comment ref="A441" authorId="0" shapeId="0" xr:uid="{E687EFC5-7333-48C3-8660-6292AAF5EBBA}">
      <text>
        <r>
          <rPr>
            <b/>
            <sz val="10"/>
            <color indexed="81"/>
            <rFont val="Tahoma"/>
            <family val="2"/>
          </rPr>
          <t>Abrechnungsmonat</t>
        </r>
        <r>
          <rPr>
            <sz val="8"/>
            <color indexed="81"/>
            <rFont val="Tahoma"/>
            <family val="2"/>
          </rPr>
          <t xml:space="preserve">
Beispiel:    05 / 2005</t>
        </r>
      </text>
    </comment>
    <comment ref="A484" authorId="0" shapeId="0" xr:uid="{BEF1A3EA-322D-490F-BBFB-8E0F2E2693AF}">
      <text>
        <r>
          <rPr>
            <b/>
            <sz val="10"/>
            <color indexed="81"/>
            <rFont val="Tahoma"/>
            <family val="2"/>
          </rPr>
          <t>Abrechnungsmonat</t>
        </r>
        <r>
          <rPr>
            <sz val="8"/>
            <color indexed="81"/>
            <rFont val="Tahoma"/>
            <family val="2"/>
          </rPr>
          <t xml:space="preserve">
Beispiel:    05 / 2005</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07FDE650-366F-49F3-B1F1-8E1A40D9182F}">
      <text>
        <r>
          <rPr>
            <b/>
            <sz val="10"/>
            <color indexed="81"/>
            <rFont val="Tahoma"/>
            <family val="2"/>
          </rPr>
          <t>Abrechnungsmonat</t>
        </r>
        <r>
          <rPr>
            <sz val="8"/>
            <color indexed="81"/>
            <rFont val="Tahoma"/>
            <family val="2"/>
          </rPr>
          <t xml:space="preserve">
Beispiel:    05 / 2005</t>
        </r>
      </text>
    </comment>
    <comment ref="A54" authorId="0" shapeId="0" xr:uid="{FF84C619-9868-4EC7-A4A5-76ACE6A511AF}">
      <text>
        <r>
          <rPr>
            <b/>
            <sz val="10"/>
            <color indexed="81"/>
            <rFont val="Tahoma"/>
            <family val="2"/>
          </rPr>
          <t>Abrechnungsmonat</t>
        </r>
        <r>
          <rPr>
            <sz val="8"/>
            <color indexed="81"/>
            <rFont val="Tahoma"/>
            <family val="2"/>
          </rPr>
          <t xml:space="preserve">
Beispiel:    05 / 2005</t>
        </r>
      </text>
    </comment>
    <comment ref="A97" authorId="0" shapeId="0" xr:uid="{080C3AD2-E93B-4A32-9A2C-B1CF2540A855}">
      <text>
        <r>
          <rPr>
            <b/>
            <sz val="10"/>
            <color indexed="81"/>
            <rFont val="Tahoma"/>
            <family val="2"/>
          </rPr>
          <t>Abrechnungsmonat</t>
        </r>
        <r>
          <rPr>
            <sz val="8"/>
            <color indexed="81"/>
            <rFont val="Tahoma"/>
            <family val="2"/>
          </rPr>
          <t xml:space="preserve">
Beispiel:    05 / 2005</t>
        </r>
      </text>
    </comment>
    <comment ref="A140" authorId="0" shapeId="0" xr:uid="{23E8A6C1-F70A-4034-A82E-C29ED69DB3B3}">
      <text>
        <r>
          <rPr>
            <b/>
            <sz val="10"/>
            <color indexed="81"/>
            <rFont val="Tahoma"/>
            <family val="2"/>
          </rPr>
          <t>Abrechnungsmonat</t>
        </r>
        <r>
          <rPr>
            <sz val="8"/>
            <color indexed="81"/>
            <rFont val="Tahoma"/>
            <family val="2"/>
          </rPr>
          <t xml:space="preserve">
Beispiel:    05 / 2005</t>
        </r>
      </text>
    </comment>
    <comment ref="A183" authorId="0" shapeId="0" xr:uid="{CDA97BB3-645A-495F-BE07-2EACD1960152}">
      <text>
        <r>
          <rPr>
            <b/>
            <sz val="10"/>
            <color indexed="81"/>
            <rFont val="Tahoma"/>
            <family val="2"/>
          </rPr>
          <t>Abrechnungsmonat</t>
        </r>
        <r>
          <rPr>
            <sz val="8"/>
            <color indexed="81"/>
            <rFont val="Tahoma"/>
            <family val="2"/>
          </rPr>
          <t xml:space="preserve">
Beispiel:    05 / 2005</t>
        </r>
      </text>
    </comment>
    <comment ref="A226" authorId="0" shapeId="0" xr:uid="{A481CB8A-C285-4476-AEB7-7CB01EF0E4BC}">
      <text>
        <r>
          <rPr>
            <b/>
            <sz val="10"/>
            <color indexed="81"/>
            <rFont val="Tahoma"/>
            <family val="2"/>
          </rPr>
          <t>Abrechnungsmonat</t>
        </r>
        <r>
          <rPr>
            <sz val="8"/>
            <color indexed="81"/>
            <rFont val="Tahoma"/>
            <family val="2"/>
          </rPr>
          <t xml:space="preserve">
Beispiel:    05 / 2005</t>
        </r>
      </text>
    </comment>
    <comment ref="A269" authorId="0" shapeId="0" xr:uid="{EFEA0EEB-749B-45BA-A1F1-0C3B7D34B556}">
      <text>
        <r>
          <rPr>
            <b/>
            <sz val="10"/>
            <color indexed="81"/>
            <rFont val="Tahoma"/>
            <family val="2"/>
          </rPr>
          <t>Abrechnungsmonat</t>
        </r>
        <r>
          <rPr>
            <sz val="8"/>
            <color indexed="81"/>
            <rFont val="Tahoma"/>
            <family val="2"/>
          </rPr>
          <t xml:space="preserve">
Beispiel:    05 / 2005</t>
        </r>
      </text>
    </comment>
    <comment ref="A312" authorId="0" shapeId="0" xr:uid="{010CEEF4-2AF4-4B29-9744-BBF744CBB559}">
      <text>
        <r>
          <rPr>
            <b/>
            <sz val="10"/>
            <color indexed="81"/>
            <rFont val="Tahoma"/>
            <family val="2"/>
          </rPr>
          <t>Abrechnungsmonat</t>
        </r>
        <r>
          <rPr>
            <sz val="8"/>
            <color indexed="81"/>
            <rFont val="Tahoma"/>
            <family val="2"/>
          </rPr>
          <t xml:space="preserve">
Beispiel:    05 / 2005</t>
        </r>
      </text>
    </comment>
    <comment ref="A355" authorId="0" shapeId="0" xr:uid="{B310691C-E657-4E9C-A9A2-5F39AB06DDBE}">
      <text>
        <r>
          <rPr>
            <b/>
            <sz val="10"/>
            <color indexed="81"/>
            <rFont val="Tahoma"/>
            <family val="2"/>
          </rPr>
          <t>Abrechnungsmonat</t>
        </r>
        <r>
          <rPr>
            <sz val="8"/>
            <color indexed="81"/>
            <rFont val="Tahoma"/>
            <family val="2"/>
          </rPr>
          <t xml:space="preserve">
Beispiel:    05 / 2005</t>
        </r>
      </text>
    </comment>
    <comment ref="A398" authorId="0" shapeId="0" xr:uid="{F0A4AB2F-321D-487A-81AA-B40D1148DDCA}">
      <text>
        <r>
          <rPr>
            <b/>
            <sz val="10"/>
            <color indexed="81"/>
            <rFont val="Tahoma"/>
            <family val="2"/>
          </rPr>
          <t>Abrechnungsmonat</t>
        </r>
        <r>
          <rPr>
            <sz val="8"/>
            <color indexed="81"/>
            <rFont val="Tahoma"/>
            <family val="2"/>
          </rPr>
          <t xml:space="preserve">
Beispiel:    05 / 2005</t>
        </r>
      </text>
    </comment>
    <comment ref="A441" authorId="0" shapeId="0" xr:uid="{169DB60C-D5B7-44E5-9F38-9E7A52972679}">
      <text>
        <r>
          <rPr>
            <b/>
            <sz val="10"/>
            <color indexed="81"/>
            <rFont val="Tahoma"/>
            <family val="2"/>
          </rPr>
          <t>Abrechnungsmonat</t>
        </r>
        <r>
          <rPr>
            <sz val="8"/>
            <color indexed="81"/>
            <rFont val="Tahoma"/>
            <family val="2"/>
          </rPr>
          <t xml:space="preserve">
Beispiel:    05 / 2005</t>
        </r>
      </text>
    </comment>
    <comment ref="A484" authorId="0" shapeId="0" xr:uid="{2D9EF760-E318-4E4B-BD35-75D8DDAEBB74}">
      <text>
        <r>
          <rPr>
            <b/>
            <sz val="10"/>
            <color indexed="81"/>
            <rFont val="Tahoma"/>
            <family val="2"/>
          </rPr>
          <t>Abrechnungsmonat</t>
        </r>
        <r>
          <rPr>
            <sz val="8"/>
            <color indexed="81"/>
            <rFont val="Tahoma"/>
            <family val="2"/>
          </rPr>
          <t xml:space="preserve">
Beispiel:    05 / 2005</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187A7DBE-9FB6-441C-A99A-F378A19DA800}">
      <text>
        <r>
          <rPr>
            <b/>
            <sz val="10"/>
            <color indexed="81"/>
            <rFont val="Tahoma"/>
            <family val="2"/>
          </rPr>
          <t>Abrechnungsmonat</t>
        </r>
        <r>
          <rPr>
            <sz val="8"/>
            <color indexed="81"/>
            <rFont val="Tahoma"/>
            <family val="2"/>
          </rPr>
          <t xml:space="preserve">
Beispiel:    05 / 2005</t>
        </r>
      </text>
    </comment>
    <comment ref="A54" authorId="0" shapeId="0" xr:uid="{1DCED3B1-9974-4AFF-AB96-3733929B764F}">
      <text>
        <r>
          <rPr>
            <b/>
            <sz val="10"/>
            <color indexed="81"/>
            <rFont val="Tahoma"/>
            <family val="2"/>
          </rPr>
          <t>Abrechnungsmonat</t>
        </r>
        <r>
          <rPr>
            <sz val="8"/>
            <color indexed="81"/>
            <rFont val="Tahoma"/>
            <family val="2"/>
          </rPr>
          <t xml:space="preserve">
Beispiel:    05 / 2005</t>
        </r>
      </text>
    </comment>
    <comment ref="A97" authorId="0" shapeId="0" xr:uid="{E1E8C057-E87F-4452-88AB-F63BC14C8148}">
      <text>
        <r>
          <rPr>
            <b/>
            <sz val="10"/>
            <color indexed="81"/>
            <rFont val="Tahoma"/>
            <family val="2"/>
          </rPr>
          <t>Abrechnungsmonat</t>
        </r>
        <r>
          <rPr>
            <sz val="8"/>
            <color indexed="81"/>
            <rFont val="Tahoma"/>
            <family val="2"/>
          </rPr>
          <t xml:space="preserve">
Beispiel:    05 / 2005</t>
        </r>
      </text>
    </comment>
    <comment ref="A140" authorId="0" shapeId="0" xr:uid="{7E538FAC-4E97-4207-8403-A03707F1C656}">
      <text>
        <r>
          <rPr>
            <b/>
            <sz val="10"/>
            <color indexed="81"/>
            <rFont val="Tahoma"/>
            <family val="2"/>
          </rPr>
          <t>Abrechnungsmonat</t>
        </r>
        <r>
          <rPr>
            <sz val="8"/>
            <color indexed="81"/>
            <rFont val="Tahoma"/>
            <family val="2"/>
          </rPr>
          <t xml:space="preserve">
Beispiel:    05 / 2005</t>
        </r>
      </text>
    </comment>
    <comment ref="A183" authorId="0" shapeId="0" xr:uid="{E78EE937-AFCD-4868-AA43-ECAFCAD7C41F}">
      <text>
        <r>
          <rPr>
            <b/>
            <sz val="10"/>
            <color indexed="81"/>
            <rFont val="Tahoma"/>
            <family val="2"/>
          </rPr>
          <t>Abrechnungsmonat</t>
        </r>
        <r>
          <rPr>
            <sz val="8"/>
            <color indexed="81"/>
            <rFont val="Tahoma"/>
            <family val="2"/>
          </rPr>
          <t xml:space="preserve">
Beispiel:    05 / 2005</t>
        </r>
      </text>
    </comment>
    <comment ref="A226" authorId="0" shapeId="0" xr:uid="{58B4E6B0-77AB-4815-A268-51011587C636}">
      <text>
        <r>
          <rPr>
            <b/>
            <sz val="10"/>
            <color indexed="81"/>
            <rFont val="Tahoma"/>
            <family val="2"/>
          </rPr>
          <t>Abrechnungsmonat</t>
        </r>
        <r>
          <rPr>
            <sz val="8"/>
            <color indexed="81"/>
            <rFont val="Tahoma"/>
            <family val="2"/>
          </rPr>
          <t xml:space="preserve">
Beispiel:    05 / 2005</t>
        </r>
      </text>
    </comment>
    <comment ref="A269" authorId="0" shapeId="0" xr:uid="{E3D703EE-D5B9-443A-A504-E7A1D957472A}">
      <text>
        <r>
          <rPr>
            <b/>
            <sz val="10"/>
            <color indexed="81"/>
            <rFont val="Tahoma"/>
            <family val="2"/>
          </rPr>
          <t>Abrechnungsmonat</t>
        </r>
        <r>
          <rPr>
            <sz val="8"/>
            <color indexed="81"/>
            <rFont val="Tahoma"/>
            <family val="2"/>
          </rPr>
          <t xml:space="preserve">
Beispiel:    05 / 2005</t>
        </r>
      </text>
    </comment>
    <comment ref="A312" authorId="0" shapeId="0" xr:uid="{054543D8-D936-4B26-8C48-C1A30639E7BD}">
      <text>
        <r>
          <rPr>
            <b/>
            <sz val="10"/>
            <color indexed="81"/>
            <rFont val="Tahoma"/>
            <family val="2"/>
          </rPr>
          <t>Abrechnungsmonat</t>
        </r>
        <r>
          <rPr>
            <sz val="8"/>
            <color indexed="81"/>
            <rFont val="Tahoma"/>
            <family val="2"/>
          </rPr>
          <t xml:space="preserve">
Beispiel:    05 / 2005</t>
        </r>
      </text>
    </comment>
    <comment ref="A355" authorId="0" shapeId="0" xr:uid="{A6DDC031-A3F4-4445-8AAD-CF5D295EBC9C}">
      <text>
        <r>
          <rPr>
            <b/>
            <sz val="10"/>
            <color indexed="81"/>
            <rFont val="Tahoma"/>
            <family val="2"/>
          </rPr>
          <t>Abrechnungsmonat</t>
        </r>
        <r>
          <rPr>
            <sz val="8"/>
            <color indexed="81"/>
            <rFont val="Tahoma"/>
            <family val="2"/>
          </rPr>
          <t xml:space="preserve">
Beispiel:    05 / 2005</t>
        </r>
      </text>
    </comment>
    <comment ref="A398" authorId="0" shapeId="0" xr:uid="{87B67E4C-7377-431D-9E85-02227E277F56}">
      <text>
        <r>
          <rPr>
            <b/>
            <sz val="10"/>
            <color indexed="81"/>
            <rFont val="Tahoma"/>
            <family val="2"/>
          </rPr>
          <t>Abrechnungsmonat</t>
        </r>
        <r>
          <rPr>
            <sz val="8"/>
            <color indexed="81"/>
            <rFont val="Tahoma"/>
            <family val="2"/>
          </rPr>
          <t xml:space="preserve">
Beispiel:    05 / 2005</t>
        </r>
      </text>
    </comment>
    <comment ref="A441" authorId="0" shapeId="0" xr:uid="{3856EBAE-00AA-4881-B687-3AC2E2AA83C6}">
      <text>
        <r>
          <rPr>
            <b/>
            <sz val="10"/>
            <color indexed="81"/>
            <rFont val="Tahoma"/>
            <family val="2"/>
          </rPr>
          <t>Abrechnungsmonat</t>
        </r>
        <r>
          <rPr>
            <sz val="8"/>
            <color indexed="81"/>
            <rFont val="Tahoma"/>
            <family val="2"/>
          </rPr>
          <t xml:space="preserve">
Beispiel:    05 / 2005</t>
        </r>
      </text>
    </comment>
    <comment ref="A484" authorId="0" shapeId="0" xr:uid="{2016E7DC-4092-45AE-AF2A-59D01CE45482}">
      <text>
        <r>
          <rPr>
            <b/>
            <sz val="10"/>
            <color indexed="81"/>
            <rFont val="Tahoma"/>
            <family val="2"/>
          </rPr>
          <t>Abrechnungsmonat</t>
        </r>
        <r>
          <rPr>
            <sz val="8"/>
            <color indexed="81"/>
            <rFont val="Tahoma"/>
            <family val="2"/>
          </rPr>
          <t xml:space="preserve">
Beispiel:    05 / 2005</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A2043FD6-11E6-4A37-B860-1A5542BAC711}">
      <text>
        <r>
          <rPr>
            <b/>
            <sz val="10"/>
            <color indexed="81"/>
            <rFont val="Tahoma"/>
            <family val="2"/>
          </rPr>
          <t>Abrechnungsmonat</t>
        </r>
        <r>
          <rPr>
            <sz val="8"/>
            <color indexed="81"/>
            <rFont val="Tahoma"/>
            <family val="2"/>
          </rPr>
          <t xml:space="preserve">
Beispiel:    05 / 2005</t>
        </r>
      </text>
    </comment>
    <comment ref="A54" authorId="0" shapeId="0" xr:uid="{C9A2A684-BA3B-421B-A7C7-CDF7F408FB1F}">
      <text>
        <r>
          <rPr>
            <b/>
            <sz val="10"/>
            <color indexed="81"/>
            <rFont val="Tahoma"/>
            <family val="2"/>
          </rPr>
          <t>Abrechnungsmonat</t>
        </r>
        <r>
          <rPr>
            <sz val="8"/>
            <color indexed="81"/>
            <rFont val="Tahoma"/>
            <family val="2"/>
          </rPr>
          <t xml:space="preserve">
Beispiel:    05 / 2005</t>
        </r>
      </text>
    </comment>
    <comment ref="A97" authorId="0" shapeId="0" xr:uid="{65CEB86D-E175-4A7C-84B6-55EF55412E07}">
      <text>
        <r>
          <rPr>
            <b/>
            <sz val="10"/>
            <color indexed="81"/>
            <rFont val="Tahoma"/>
            <family val="2"/>
          </rPr>
          <t>Abrechnungsmonat</t>
        </r>
        <r>
          <rPr>
            <sz val="8"/>
            <color indexed="81"/>
            <rFont val="Tahoma"/>
            <family val="2"/>
          </rPr>
          <t xml:space="preserve">
Beispiel:    05 / 2005</t>
        </r>
      </text>
    </comment>
    <comment ref="A140" authorId="0" shapeId="0" xr:uid="{0F9AC63B-08E2-4A8C-9D80-41CA9DA19921}">
      <text>
        <r>
          <rPr>
            <b/>
            <sz val="10"/>
            <color indexed="81"/>
            <rFont val="Tahoma"/>
            <family val="2"/>
          </rPr>
          <t>Abrechnungsmonat</t>
        </r>
        <r>
          <rPr>
            <sz val="8"/>
            <color indexed="81"/>
            <rFont val="Tahoma"/>
            <family val="2"/>
          </rPr>
          <t xml:space="preserve">
Beispiel:    05 / 2005</t>
        </r>
      </text>
    </comment>
    <comment ref="A183" authorId="0" shapeId="0" xr:uid="{EF695D91-1906-47D3-8BED-5FFB408EB469}">
      <text>
        <r>
          <rPr>
            <b/>
            <sz val="10"/>
            <color indexed="81"/>
            <rFont val="Tahoma"/>
            <family val="2"/>
          </rPr>
          <t>Abrechnungsmonat</t>
        </r>
        <r>
          <rPr>
            <sz val="8"/>
            <color indexed="81"/>
            <rFont val="Tahoma"/>
            <family val="2"/>
          </rPr>
          <t xml:space="preserve">
Beispiel:    05 / 2005</t>
        </r>
      </text>
    </comment>
    <comment ref="A226" authorId="0" shapeId="0" xr:uid="{37CB602D-30F0-4486-BB74-928DD1386F56}">
      <text>
        <r>
          <rPr>
            <b/>
            <sz val="10"/>
            <color indexed="81"/>
            <rFont val="Tahoma"/>
            <family val="2"/>
          </rPr>
          <t>Abrechnungsmonat</t>
        </r>
        <r>
          <rPr>
            <sz val="8"/>
            <color indexed="81"/>
            <rFont val="Tahoma"/>
            <family val="2"/>
          </rPr>
          <t xml:space="preserve">
Beispiel:    05 / 2005</t>
        </r>
      </text>
    </comment>
    <comment ref="A269" authorId="0" shapeId="0" xr:uid="{0B37F40C-A070-412A-91BD-189DBBD020D9}">
      <text>
        <r>
          <rPr>
            <b/>
            <sz val="10"/>
            <color indexed="81"/>
            <rFont val="Tahoma"/>
            <family val="2"/>
          </rPr>
          <t>Abrechnungsmonat</t>
        </r>
        <r>
          <rPr>
            <sz val="8"/>
            <color indexed="81"/>
            <rFont val="Tahoma"/>
            <family val="2"/>
          </rPr>
          <t xml:space="preserve">
Beispiel:    05 / 2005</t>
        </r>
      </text>
    </comment>
    <comment ref="A312" authorId="0" shapeId="0" xr:uid="{1813511B-944A-4FEC-8BB9-957F4B5444B5}">
      <text>
        <r>
          <rPr>
            <b/>
            <sz val="10"/>
            <color indexed="81"/>
            <rFont val="Tahoma"/>
            <family val="2"/>
          </rPr>
          <t>Abrechnungsmonat</t>
        </r>
        <r>
          <rPr>
            <sz val="8"/>
            <color indexed="81"/>
            <rFont val="Tahoma"/>
            <family val="2"/>
          </rPr>
          <t xml:space="preserve">
Beispiel:    05 / 2005</t>
        </r>
      </text>
    </comment>
    <comment ref="A355" authorId="0" shapeId="0" xr:uid="{25B637F4-9F44-4A0D-8678-4AFAE9997EB1}">
      <text>
        <r>
          <rPr>
            <b/>
            <sz val="10"/>
            <color indexed="81"/>
            <rFont val="Tahoma"/>
            <family val="2"/>
          </rPr>
          <t>Abrechnungsmonat</t>
        </r>
        <r>
          <rPr>
            <sz val="8"/>
            <color indexed="81"/>
            <rFont val="Tahoma"/>
            <family val="2"/>
          </rPr>
          <t xml:space="preserve">
Beispiel:    05 / 2005</t>
        </r>
      </text>
    </comment>
    <comment ref="A398" authorId="0" shapeId="0" xr:uid="{7D3ADDCE-1BDD-4524-9D51-2A3DABC16A70}">
      <text>
        <r>
          <rPr>
            <b/>
            <sz val="10"/>
            <color indexed="81"/>
            <rFont val="Tahoma"/>
            <family val="2"/>
          </rPr>
          <t>Abrechnungsmonat</t>
        </r>
        <r>
          <rPr>
            <sz val="8"/>
            <color indexed="81"/>
            <rFont val="Tahoma"/>
            <family val="2"/>
          </rPr>
          <t xml:space="preserve">
Beispiel:    05 / 2005</t>
        </r>
      </text>
    </comment>
    <comment ref="A441" authorId="0" shapeId="0" xr:uid="{CE6A2A23-C8A4-4FD2-BC70-A25739528844}">
      <text>
        <r>
          <rPr>
            <b/>
            <sz val="10"/>
            <color indexed="81"/>
            <rFont val="Tahoma"/>
            <family val="2"/>
          </rPr>
          <t>Abrechnungsmonat</t>
        </r>
        <r>
          <rPr>
            <sz val="8"/>
            <color indexed="81"/>
            <rFont val="Tahoma"/>
            <family val="2"/>
          </rPr>
          <t xml:space="preserve">
Beispiel:    05 / 2005</t>
        </r>
      </text>
    </comment>
    <comment ref="A484" authorId="0" shapeId="0" xr:uid="{742B073B-0012-4C6A-8F5C-C90DD7A5E0E4}">
      <text>
        <r>
          <rPr>
            <b/>
            <sz val="10"/>
            <color indexed="81"/>
            <rFont val="Tahoma"/>
            <family val="2"/>
          </rPr>
          <t>Abrechnungsmonat</t>
        </r>
        <r>
          <rPr>
            <sz val="8"/>
            <color indexed="81"/>
            <rFont val="Tahoma"/>
            <family val="2"/>
          </rPr>
          <t xml:space="preserve">
Beispiel:    05 / 2005</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Harmening.Nicole</author>
  </authors>
  <commentList>
    <comment ref="A11" authorId="0" shapeId="0" xr:uid="{8AE4EF15-B944-480B-B104-BEFF67D9A1AF}">
      <text>
        <r>
          <rPr>
            <b/>
            <sz val="10"/>
            <color indexed="81"/>
            <rFont val="Tahoma"/>
            <family val="2"/>
          </rPr>
          <t>Abrechnungsmonat</t>
        </r>
        <r>
          <rPr>
            <sz val="8"/>
            <color indexed="81"/>
            <rFont val="Tahoma"/>
            <family val="2"/>
          </rPr>
          <t xml:space="preserve">
Beispiel:    05 / 2005</t>
        </r>
      </text>
    </comment>
    <comment ref="A54" authorId="0" shapeId="0" xr:uid="{F051FF9F-0368-48E4-82C6-2B52BDDAFDE9}">
      <text>
        <r>
          <rPr>
            <b/>
            <sz val="10"/>
            <color indexed="81"/>
            <rFont val="Tahoma"/>
            <family val="2"/>
          </rPr>
          <t>Abrechnungsmonat</t>
        </r>
        <r>
          <rPr>
            <sz val="8"/>
            <color indexed="81"/>
            <rFont val="Tahoma"/>
            <family val="2"/>
          </rPr>
          <t xml:space="preserve">
Beispiel:    05 / 2005</t>
        </r>
      </text>
    </comment>
    <comment ref="A97" authorId="0" shapeId="0" xr:uid="{1B8649D4-9DB7-4704-AF07-6967DB136099}">
      <text>
        <r>
          <rPr>
            <b/>
            <sz val="10"/>
            <color indexed="81"/>
            <rFont val="Tahoma"/>
            <family val="2"/>
          </rPr>
          <t>Abrechnungsmonat</t>
        </r>
        <r>
          <rPr>
            <sz val="8"/>
            <color indexed="81"/>
            <rFont val="Tahoma"/>
            <family val="2"/>
          </rPr>
          <t xml:space="preserve">
Beispiel:    05 / 2005</t>
        </r>
      </text>
    </comment>
    <comment ref="A140" authorId="0" shapeId="0" xr:uid="{496AC03C-9360-4078-8FE8-208F2181749C}">
      <text>
        <r>
          <rPr>
            <b/>
            <sz val="10"/>
            <color indexed="81"/>
            <rFont val="Tahoma"/>
            <family val="2"/>
          </rPr>
          <t>Abrechnungsmonat</t>
        </r>
        <r>
          <rPr>
            <sz val="8"/>
            <color indexed="81"/>
            <rFont val="Tahoma"/>
            <family val="2"/>
          </rPr>
          <t xml:space="preserve">
Beispiel:    05 / 2005</t>
        </r>
      </text>
    </comment>
    <comment ref="A183" authorId="0" shapeId="0" xr:uid="{44977D7B-ACDA-4745-A5E6-9FBFC0CC0FBC}">
      <text>
        <r>
          <rPr>
            <b/>
            <sz val="10"/>
            <color indexed="81"/>
            <rFont val="Tahoma"/>
            <family val="2"/>
          </rPr>
          <t>Abrechnungsmonat</t>
        </r>
        <r>
          <rPr>
            <sz val="8"/>
            <color indexed="81"/>
            <rFont val="Tahoma"/>
            <family val="2"/>
          </rPr>
          <t xml:space="preserve">
Beispiel:    05 / 2005</t>
        </r>
      </text>
    </comment>
    <comment ref="A226" authorId="0" shapeId="0" xr:uid="{5EBFC259-BD45-4ACB-9444-DDAEFB95D39F}">
      <text>
        <r>
          <rPr>
            <b/>
            <sz val="10"/>
            <color indexed="81"/>
            <rFont val="Tahoma"/>
            <family val="2"/>
          </rPr>
          <t>Abrechnungsmonat</t>
        </r>
        <r>
          <rPr>
            <sz val="8"/>
            <color indexed="81"/>
            <rFont val="Tahoma"/>
            <family val="2"/>
          </rPr>
          <t xml:space="preserve">
Beispiel:    05 / 2005</t>
        </r>
      </text>
    </comment>
    <comment ref="A269" authorId="0" shapeId="0" xr:uid="{BC1A8814-DBD2-43F6-AC3D-50A705E7395D}">
      <text>
        <r>
          <rPr>
            <b/>
            <sz val="10"/>
            <color indexed="81"/>
            <rFont val="Tahoma"/>
            <family val="2"/>
          </rPr>
          <t>Abrechnungsmonat</t>
        </r>
        <r>
          <rPr>
            <sz val="8"/>
            <color indexed="81"/>
            <rFont val="Tahoma"/>
            <family val="2"/>
          </rPr>
          <t xml:space="preserve">
Beispiel:    05 / 2005</t>
        </r>
      </text>
    </comment>
    <comment ref="A312" authorId="0" shapeId="0" xr:uid="{871C0EA0-BBFF-4EDE-906F-2FE2B67641DD}">
      <text>
        <r>
          <rPr>
            <b/>
            <sz val="10"/>
            <color indexed="81"/>
            <rFont val="Tahoma"/>
            <family val="2"/>
          </rPr>
          <t>Abrechnungsmonat</t>
        </r>
        <r>
          <rPr>
            <sz val="8"/>
            <color indexed="81"/>
            <rFont val="Tahoma"/>
            <family val="2"/>
          </rPr>
          <t xml:space="preserve">
Beispiel:    05 / 2005</t>
        </r>
      </text>
    </comment>
    <comment ref="A355" authorId="0" shapeId="0" xr:uid="{0D25741D-0A57-4854-A164-CB4C33DD462F}">
      <text>
        <r>
          <rPr>
            <b/>
            <sz val="10"/>
            <color indexed="81"/>
            <rFont val="Tahoma"/>
            <family val="2"/>
          </rPr>
          <t>Abrechnungsmonat</t>
        </r>
        <r>
          <rPr>
            <sz val="8"/>
            <color indexed="81"/>
            <rFont val="Tahoma"/>
            <family val="2"/>
          </rPr>
          <t xml:space="preserve">
Beispiel:    05 / 2005</t>
        </r>
      </text>
    </comment>
    <comment ref="A398" authorId="0" shapeId="0" xr:uid="{A7850359-84EC-4344-8F54-36E16803794D}">
      <text>
        <r>
          <rPr>
            <b/>
            <sz val="10"/>
            <color indexed="81"/>
            <rFont val="Tahoma"/>
            <family val="2"/>
          </rPr>
          <t>Abrechnungsmonat</t>
        </r>
        <r>
          <rPr>
            <sz val="8"/>
            <color indexed="81"/>
            <rFont val="Tahoma"/>
            <family val="2"/>
          </rPr>
          <t xml:space="preserve">
Beispiel:    05 / 2005</t>
        </r>
      </text>
    </comment>
    <comment ref="A441" authorId="0" shapeId="0" xr:uid="{827A8A0B-F1B8-4FA9-B996-31FB92AB0DF0}">
      <text>
        <r>
          <rPr>
            <b/>
            <sz val="10"/>
            <color indexed="81"/>
            <rFont val="Tahoma"/>
            <family val="2"/>
          </rPr>
          <t>Abrechnungsmonat</t>
        </r>
        <r>
          <rPr>
            <sz val="8"/>
            <color indexed="81"/>
            <rFont val="Tahoma"/>
            <family val="2"/>
          </rPr>
          <t xml:space="preserve">
Beispiel:    05 / 2005</t>
        </r>
      </text>
    </comment>
    <comment ref="A484" authorId="0" shapeId="0" xr:uid="{16A6940D-24A7-4610-B485-4EDCBDAA9A43}">
      <text>
        <r>
          <rPr>
            <b/>
            <sz val="10"/>
            <color indexed="81"/>
            <rFont val="Tahoma"/>
            <family val="2"/>
          </rPr>
          <t>Abrechnungsmonat</t>
        </r>
        <r>
          <rPr>
            <sz val="8"/>
            <color indexed="81"/>
            <rFont val="Tahoma"/>
            <family val="2"/>
          </rPr>
          <t xml:space="preserve">
Beispiel:    05 / 2005</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Offermanns.Hubert</author>
  </authors>
  <commentList>
    <comment ref="P5" authorId="0" shapeId="0" xr:uid="{F374C620-389B-42DA-B68E-9C8AFCBC4C75}">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5" authorId="0" shapeId="0" xr:uid="{906DA7A7-993F-4F82-95AD-5A9F752810DF}">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P14" authorId="0" shapeId="0" xr:uid="{8FE04C87-2221-4BEA-973C-FEB9AFC55B31}">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14" authorId="0" shapeId="0" xr:uid="{1D74923D-9C4C-4DF5-8D90-9353F035D3F4}">
      <text>
        <r>
          <rPr>
            <b/>
            <sz val="8"/>
            <color rgb="FF000000"/>
            <rFont val="Tahoma"/>
            <family val="2"/>
          </rPr>
          <t>Offermanns.Hubert:</t>
        </r>
        <r>
          <rPr>
            <sz val="8"/>
            <color rgb="FF000000"/>
            <rFont val="Tahoma"/>
            <family val="2"/>
          </rPr>
          <t xml:space="preserve">
</t>
        </r>
        <r>
          <rPr>
            <sz val="8"/>
            <color rgb="FF000000"/>
            <rFont val="Tahoma"/>
            <family val="2"/>
          </rPr>
          <t xml:space="preserve">entspricht Wochenarbeitsstunden x 52 Wochen 
</t>
        </r>
        <r>
          <rPr>
            <sz val="8"/>
            <color rgb="FF000000"/>
            <rFont val="Tahoma"/>
            <family val="2"/>
          </rPr>
          <t>= theoretisch mögliche Jahresarbeitsstunden</t>
        </r>
      </text>
    </comment>
    <comment ref="P23" authorId="0" shapeId="0" xr:uid="{BB7B41D0-C305-4720-932E-157774A9F508}">
      <text>
        <r>
          <rPr>
            <b/>
            <sz val="8"/>
            <color rgb="FF000000"/>
            <rFont val="Tahoma"/>
            <family val="2"/>
          </rPr>
          <t>Offermanns.Hubert:</t>
        </r>
        <r>
          <rPr>
            <sz val="8"/>
            <color rgb="FF000000"/>
            <rFont val="Tahoma"/>
            <family val="2"/>
          </rPr>
          <t xml:space="preserve">
</t>
        </r>
        <r>
          <rPr>
            <sz val="8"/>
            <color rgb="FF000000"/>
            <rFont val="Tahoma"/>
            <family val="2"/>
          </rPr>
          <t>laut Tarifvertrag/ Betriebsvereinbarung/Arbeitsvertrag</t>
        </r>
      </text>
    </comment>
    <comment ref="R23" authorId="0" shapeId="0" xr:uid="{C01D7F56-D2F8-49F1-84F3-CB1C3749F968}">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P32" authorId="0" shapeId="0" xr:uid="{56E7E50B-86E9-4A40-ADB5-D879E4632D1A}">
      <text>
        <r>
          <rPr>
            <b/>
            <sz val="8"/>
            <color indexed="81"/>
            <rFont val="Tahoma"/>
            <family val="2"/>
          </rPr>
          <t>Offermanns.Hubert:</t>
        </r>
        <r>
          <rPr>
            <sz val="8"/>
            <color indexed="81"/>
            <rFont val="Tahoma"/>
            <family val="2"/>
          </rPr>
          <t xml:space="preserve">
laut Tarifvertrag/ Betriebsvereinbarung/Arbeitsvertrag</t>
        </r>
      </text>
    </comment>
    <comment ref="R32" authorId="0" shapeId="0" xr:uid="{08D656DC-3480-489A-8A1F-41C72A32BC95}">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P41" authorId="0" shapeId="0" xr:uid="{02A98DD4-BA59-41E0-BCFB-31B952D02B37}">
      <text>
        <r>
          <rPr>
            <b/>
            <sz val="8"/>
            <color indexed="81"/>
            <rFont val="Tahoma"/>
            <family val="2"/>
          </rPr>
          <t>Offermanns.Hubert:</t>
        </r>
        <r>
          <rPr>
            <sz val="8"/>
            <color indexed="81"/>
            <rFont val="Tahoma"/>
            <family val="2"/>
          </rPr>
          <t xml:space="preserve">
laut Tarifvertrag/ Betriebsvereinbarung/Arbeitsvertrag</t>
        </r>
      </text>
    </comment>
    <comment ref="R41" authorId="0" shapeId="0" xr:uid="{59AE4987-3BA7-436D-9F06-D3C5F61F040F}">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Offermanns.Hubert</author>
  </authors>
  <commentList>
    <comment ref="T4" authorId="0" shapeId="0" xr:uid="{F6DD9653-7C84-4A4F-B093-E97C1FA415D2}">
      <text>
        <r>
          <rPr>
            <b/>
            <sz val="8"/>
            <color indexed="81"/>
            <rFont val="Tahoma"/>
            <family val="2"/>
          </rPr>
          <t>Offermanns.Hubert:</t>
        </r>
        <r>
          <rPr>
            <sz val="8"/>
            <color indexed="81"/>
            <rFont val="Tahoma"/>
            <family val="2"/>
          </rPr>
          <t xml:space="preserve">
laut Tarifvertrag/ Betriebsvereinbarung/Arbeitsvertrag</t>
        </r>
      </text>
    </comment>
    <comment ref="V4" authorId="0" shapeId="0" xr:uid="{1B90F557-58D9-49C0-9958-B8BF20478E33}">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15" authorId="0" shapeId="0" xr:uid="{D6385367-3C21-4FEC-9BB2-8EFD3EBC7FD6}">
      <text>
        <r>
          <rPr>
            <b/>
            <sz val="8"/>
            <color indexed="81"/>
            <rFont val="Tahoma"/>
            <family val="2"/>
          </rPr>
          <t>Offermanns.Hubert:</t>
        </r>
        <r>
          <rPr>
            <sz val="8"/>
            <color indexed="81"/>
            <rFont val="Tahoma"/>
            <family val="2"/>
          </rPr>
          <t xml:space="preserve">
laut Tarifvertrag/ Betriebsvereinbarung/Arbeitsvertrag</t>
        </r>
      </text>
    </comment>
    <comment ref="V15" authorId="0" shapeId="0" xr:uid="{F5761B4F-5006-4FC6-91FA-517504CC4031}">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26" authorId="0" shapeId="0" xr:uid="{EFA07AA7-AD3C-4718-90B7-08829967E5EA}">
      <text>
        <r>
          <rPr>
            <b/>
            <sz val="8"/>
            <color indexed="81"/>
            <rFont val="Tahoma"/>
            <family val="2"/>
          </rPr>
          <t>Offermanns.Hubert:</t>
        </r>
        <r>
          <rPr>
            <sz val="8"/>
            <color indexed="81"/>
            <rFont val="Tahoma"/>
            <family val="2"/>
          </rPr>
          <t xml:space="preserve">
laut Tarifvertrag/ Betriebsvereinbarung/Arbeitsvertrag</t>
        </r>
      </text>
    </comment>
    <comment ref="V26" authorId="0" shapeId="0" xr:uid="{9C9FDE9B-2B69-4912-870F-5BA13E569199}">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37" authorId="0" shapeId="0" xr:uid="{C9732F86-EF3A-4C1C-8E20-94261B582685}">
      <text>
        <r>
          <rPr>
            <b/>
            <sz val="8"/>
            <color indexed="81"/>
            <rFont val="Tahoma"/>
            <family val="2"/>
          </rPr>
          <t>Offermanns.Hubert:</t>
        </r>
        <r>
          <rPr>
            <sz val="8"/>
            <color indexed="81"/>
            <rFont val="Tahoma"/>
            <family val="2"/>
          </rPr>
          <t xml:space="preserve">
laut Tarifvertrag/ Betriebsvereinbarung/Arbeitsvertrag</t>
        </r>
      </text>
    </comment>
    <comment ref="V37" authorId="0" shapeId="0" xr:uid="{61BD5307-F5B7-422F-9ADD-11EA1C33C77A}">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 ref="T48" authorId="0" shapeId="0" xr:uid="{CBCD68B3-E91D-468E-90B5-8001571F8FDA}">
      <text>
        <r>
          <rPr>
            <b/>
            <sz val="8"/>
            <color indexed="81"/>
            <rFont val="Tahoma"/>
            <family val="2"/>
          </rPr>
          <t>Offermanns.Hubert:</t>
        </r>
        <r>
          <rPr>
            <sz val="8"/>
            <color indexed="81"/>
            <rFont val="Tahoma"/>
            <family val="2"/>
          </rPr>
          <t xml:space="preserve">
laut Tarifvertrag/ Betriebsvereinbarung/Arbeitsvertrag</t>
        </r>
      </text>
    </comment>
    <comment ref="V48" authorId="0" shapeId="0" xr:uid="{70A4A9F1-3002-4D49-BEDB-589A15F7398F}">
      <text>
        <r>
          <rPr>
            <b/>
            <sz val="8"/>
            <color indexed="81"/>
            <rFont val="Tahoma"/>
            <family val="2"/>
          </rPr>
          <t>Offermanns.Hubert:</t>
        </r>
        <r>
          <rPr>
            <sz val="8"/>
            <color indexed="81"/>
            <rFont val="Tahoma"/>
            <family val="2"/>
          </rPr>
          <t xml:space="preserve">
entspricht Wochenarbeitsstunden x 52 Wochen 
= theoretisch mögliche Jahresarbeitsstunden</t>
        </r>
      </text>
    </comment>
  </commentList>
</comments>
</file>

<file path=xl/sharedStrings.xml><?xml version="1.0" encoding="utf-8"?>
<sst xmlns="http://schemas.openxmlformats.org/spreadsheetml/2006/main" count="9502" uniqueCount="316">
  <si>
    <t>Planung Stand:</t>
  </si>
  <si>
    <t>Projekt:</t>
  </si>
  <si>
    <t>Fördergeber:</t>
  </si>
  <si>
    <t>Förderprogramm:</t>
  </si>
  <si>
    <t>Projektträger:</t>
  </si>
  <si>
    <t>beantragte Fördersumme:</t>
  </si>
  <si>
    <t>Laufzeitbeginn</t>
  </si>
  <si>
    <t>Laufzeitende</t>
  </si>
  <si>
    <t>Navigation</t>
  </si>
  <si>
    <t>1. Jahr</t>
  </si>
  <si>
    <t>Durchführbarkeitsstudie "BioInk"</t>
  </si>
  <si>
    <t>von</t>
  </si>
  <si>
    <t>bis</t>
  </si>
  <si>
    <t>Eigenanteil:</t>
  </si>
  <si>
    <t xml:space="preserve">FKZ: </t>
  </si>
  <si>
    <t>DS200424</t>
  </si>
  <si>
    <t>Bundesanteil:</t>
  </si>
  <si>
    <t>Unternehmen</t>
  </si>
  <si>
    <t>Tippl GmbH</t>
  </si>
  <si>
    <t xml:space="preserve">Anschrift </t>
  </si>
  <si>
    <t>Im Gehrn 10, 71737 Kirchberg a.d.Murr</t>
  </si>
  <si>
    <t>Fördersumme PLAN:</t>
  </si>
  <si>
    <t>Ansprechpartner</t>
  </si>
  <si>
    <t>Mario Tippl</t>
  </si>
  <si>
    <t>bisher abgerechet:</t>
  </si>
  <si>
    <t>Telefon</t>
  </si>
  <si>
    <t>Differenz:</t>
  </si>
  <si>
    <t>Bankverb.</t>
  </si>
  <si>
    <t>IBAN</t>
  </si>
  <si>
    <t>Zuschlagsatz:</t>
  </si>
  <si>
    <t>technisch</t>
  </si>
  <si>
    <t>BIC</t>
  </si>
  <si>
    <t>nicht-technisch</t>
  </si>
  <si>
    <t>Fördermittelabruf</t>
  </si>
  <si>
    <t>Zuwendungen pro Haushaltsjahr</t>
  </si>
  <si>
    <t>Plan-Abrechnung</t>
  </si>
  <si>
    <t>Zuwendungen</t>
  </si>
  <si>
    <t>abgerufen</t>
  </si>
  <si>
    <t>verfügbar</t>
  </si>
  <si>
    <t xml:space="preserve">  </t>
  </si>
  <si>
    <t xml:space="preserve">gesperrt </t>
  </si>
  <si>
    <t>Fördersumme gesamt:</t>
  </si>
  <si>
    <t>Projektträger: EURONORM</t>
  </si>
  <si>
    <t>Personalkosten</t>
  </si>
  <si>
    <t>Soll-Ist-
Auswertung</t>
  </si>
  <si>
    <t>Anschrift</t>
  </si>
  <si>
    <t>Straße</t>
  </si>
  <si>
    <t>Stralauer Platz 34</t>
  </si>
  <si>
    <t>PLZ Ort</t>
  </si>
  <si>
    <t>Berlin</t>
  </si>
  <si>
    <t>Ermittlung Jahresstundennsatz</t>
  </si>
  <si>
    <t>Ansprechpartner Technik</t>
  </si>
  <si>
    <t>Name:</t>
  </si>
  <si>
    <t>E-Mail:</t>
  </si>
  <si>
    <t>Telefon:</t>
  </si>
  <si>
    <t>Stundennachweise</t>
  </si>
  <si>
    <t>Ansprechpartner BWL</t>
  </si>
  <si>
    <t>Tippl, Mario</t>
  </si>
  <si>
    <t>Dr. Christian Liebold</t>
  </si>
  <si>
    <t>Socha, Pawel</t>
  </si>
  <si>
    <t>Tippl, Karen</t>
  </si>
  <si>
    <t>MA 4</t>
  </si>
  <si>
    <t>MA 5</t>
  </si>
  <si>
    <t>Arbeitspakete</t>
  </si>
  <si>
    <t>Realisierungszeitraum</t>
  </si>
  <si>
    <t>Aufwand NWM</t>
  </si>
  <si>
    <t>Nr.</t>
  </si>
  <si>
    <t>Arbeitspaket</t>
  </si>
  <si>
    <t>T</t>
  </si>
  <si>
    <t>Monate</t>
  </si>
  <si>
    <t>PM</t>
  </si>
  <si>
    <t>h</t>
  </si>
  <si>
    <t>ZA</t>
  </si>
  <si>
    <t>offen</t>
  </si>
  <si>
    <t>1</t>
  </si>
  <si>
    <t>Analyse Stand der Technik</t>
  </si>
  <si>
    <t>2.1</t>
  </si>
  <si>
    <t>2.2</t>
  </si>
  <si>
    <t>Analyse Marktpotential/Patentprüfung</t>
  </si>
  <si>
    <t>3</t>
  </si>
  <si>
    <t>Erstellung AP für FuE-Projekt</t>
  </si>
  <si>
    <t>4.1</t>
  </si>
  <si>
    <t>Recherche und Anforderungen an biobasierte Lösemittel, deren Parameter und Einsatzfähigkeit in Markierungs- und Kennzeichnungssystemen</t>
  </si>
  <si>
    <t>x</t>
  </si>
  <si>
    <t>4.2</t>
  </si>
  <si>
    <t xml:space="preserve">Beschaffung verfügbarer biobasierter Lösemittel sowie Versuche zur Herstellung von Tinten mit diesen Rohstoffen </t>
  </si>
  <si>
    <t>4.3</t>
  </si>
  <si>
    <t xml:space="preserve">Versuche zur Einsatzfähigkeit und den Parametern (aufzutragende Menge, Temperatur, relative Luftfeuchtigkeit bzw. zum Einsatzbereich im industriellen Umfeld </t>
  </si>
  <si>
    <t>5</t>
  </si>
  <si>
    <t>Ermittl. wissenschaftlich-technischer Ressourcen und möglicher Kooperationspartner</t>
  </si>
  <si>
    <t>Summe PM</t>
  </si>
  <si>
    <t>Summe h</t>
  </si>
  <si>
    <t>€</t>
  </si>
  <si>
    <t>ZA gesamt</t>
  </si>
  <si>
    <t>€ gesamt</t>
  </si>
  <si>
    <t>PM max</t>
  </si>
  <si>
    <t>NT</t>
  </si>
  <si>
    <t>Jan</t>
  </si>
  <si>
    <t>Feb</t>
  </si>
  <si>
    <t>Mrz</t>
  </si>
  <si>
    <t>Apr</t>
  </si>
  <si>
    <t>Mai</t>
  </si>
  <si>
    <t>Jun</t>
  </si>
  <si>
    <t>Jul</t>
  </si>
  <si>
    <t>Aug</t>
  </si>
  <si>
    <t>Sep</t>
  </si>
  <si>
    <t>Okt</t>
  </si>
  <si>
    <t>Nov</t>
  </si>
  <si>
    <t>Dez</t>
  </si>
  <si>
    <t>AP</t>
  </si>
  <si>
    <t>Jahresvorkalkulation Personalkosten</t>
  </si>
  <si>
    <t>Name MA</t>
  </si>
  <si>
    <t>Monat</t>
  </si>
  <si>
    <t>tech-nisch</t>
  </si>
  <si>
    <t>Summe 
PM/MA</t>
  </si>
  <si>
    <t>Kategorie bzw. Personalqualifikation</t>
  </si>
  <si>
    <t>Vorkalkulierter Personaleinsatz 
(Stunden)</t>
  </si>
  <si>
    <t>Jahresbruttogehalt</t>
  </si>
  <si>
    <t>Wochenarbeits-stunden</t>
  </si>
  <si>
    <t>Jahresarbeits-stunden</t>
  </si>
  <si>
    <t>Stundensatz</t>
  </si>
  <si>
    <t>Einzelkosten</t>
  </si>
  <si>
    <t>Zuschlagsatz in %</t>
  </si>
  <si>
    <t>Zuschlag</t>
  </si>
  <si>
    <t>Gesamt</t>
  </si>
  <si>
    <t>Gehälter</t>
  </si>
  <si>
    <t>Summe</t>
  </si>
  <si>
    <t>Förderquote</t>
  </si>
  <si>
    <t>Fördersumme Personal</t>
  </si>
  <si>
    <t>MA / Anzahl Stunden pro Monat</t>
  </si>
  <si>
    <t xml:space="preserve">Gesamt </t>
  </si>
  <si>
    <t>MA / Anzahl Stunden pro AP</t>
  </si>
  <si>
    <t>Jahre</t>
  </si>
  <si>
    <t>Förderkennzeichen:</t>
  </si>
  <si>
    <t>Stundennachweis</t>
  </si>
  <si>
    <t>für pauschalierte Abrechnung gemäß Nr. 2.4 NKBF 2017 (analog Anlage 1 zum Verwendungsnachweis)</t>
  </si>
  <si>
    <t>Zuwendungsempfänger (Firmenstempel)</t>
  </si>
  <si>
    <t>Der Stundennachweis verbleibt beim Zuwendungsempfänger und ist nur nach Aufforderung vorzulegen.</t>
  </si>
  <si>
    <t xml:space="preserve"> Vorhabenthema</t>
  </si>
  <si>
    <t xml:space="preserve"> Monat</t>
  </si>
  <si>
    <t>Mitarbeiter(in): [Name, Vorname]</t>
  </si>
  <si>
    <t xml:space="preserve"> Die zu Lasten des Vorhabens abzurechnenden Personalstunden sind täglich eigenhändig von der betreffenden Person zu erfassen. Nur die produktiven, für das Vorhaben
 geleisteten Stunden sind zuwendungsfähig.</t>
  </si>
  <si>
    <t>nicht-
technisch</t>
  </si>
  <si>
    <t xml:space="preserve"> Arbeitszeiten in Stunden je Kalendertag:</t>
  </si>
  <si>
    <t xml:space="preserve"> 
Summe Monat
</t>
  </si>
  <si>
    <t>lfd. Nr.</t>
  </si>
  <si>
    <t>1.</t>
  </si>
  <si>
    <t>förderbare Projektarbeiten  (1)</t>
  </si>
  <si>
    <t>Kurzbezeichnung des Arbeitspakets</t>
  </si>
  <si>
    <r>
      <t xml:space="preserve">Summe der förderbaren Stunden </t>
    </r>
    <r>
      <rPr>
        <sz val="11"/>
        <rFont val="Arial"/>
        <family val="2"/>
      </rPr>
      <t>(2)</t>
    </r>
  </si>
  <si>
    <t>2.</t>
  </si>
  <si>
    <t>Sonstige Arbeiten</t>
  </si>
  <si>
    <t>3.</t>
  </si>
  <si>
    <t>Zeitausgleich</t>
  </si>
  <si>
    <t>Urlaub (nur bezahlten Urlaub aufführen)</t>
  </si>
  <si>
    <t>Krankheit (nur bei Lohn- und Gehaltsfortzahlung)</t>
  </si>
  <si>
    <t>Sonstige bezahlte Ausfallzeiten (z. B. Feiertage)</t>
  </si>
  <si>
    <t>Ah</t>
  </si>
  <si>
    <t>Netto Ah</t>
  </si>
  <si>
    <t>(1) Die geleisteten Bearbeitungsstunden sind für den gesamten Bewilligungszeitraum eigenhändig und zeitnah, d. h. mindestens innerhalb einer Woche zu erfassen. Die Angaben sind subventionserheblich im Sinne des § 264 Strafgesetzbuch.</t>
  </si>
  <si>
    <t>Datum / Unterschrift des Mitarbeiters</t>
  </si>
  <si>
    <t>(2) Förderbar pro Monat sind die tatsächlich für das Projekt geleisteten Stunden, jedoch nicht mehr als arbeitsvertraglich, betrieblich oder tariflich vereinbart, maximal in Höhe von 52 (Wochen) / 12 (Monate) x Wochenarbeitszeit. Überstunden sind nicht förderbar.</t>
  </si>
  <si>
    <t>Datum / Unterschrift Geschäftsführer bzw. FuE-Verantwortlicher (in öffentlichen Forschungseinrichtungen)</t>
  </si>
  <si>
    <t xml:space="preserve">für pauschalierte Abrechnung gemäß Nr. 2.4 NKBF 2017 (analog Anlage 1 zum Verwendungsnachweis)                      </t>
  </si>
  <si>
    <t>Nicht zuschussfähige Arbeiten</t>
  </si>
  <si>
    <t xml:space="preserve">Fördermodul Netzwerkprojekte des Bundesministeriums für Wirtschaft und Energie (BMWi) </t>
  </si>
  <si>
    <t>Aufstellung der monatlich geleisteten Arbeitsstunden der einzelnen Mitarbeiter</t>
  </si>
  <si>
    <t xml:space="preserve"> FKZ:</t>
  </si>
  <si>
    <t>(für die Berechnung der Stunden in den einzelnen Monaten siehe Muster "Stundennachweis")</t>
  </si>
  <si>
    <t xml:space="preserve"> Jahr:</t>
  </si>
  <si>
    <t>max. h/Monat</t>
  </si>
  <si>
    <r>
      <t xml:space="preserve"> Wochenarbeitsstunden: </t>
    </r>
    <r>
      <rPr>
        <vertAlign val="superscript"/>
        <sz val="9"/>
        <rFont val="Arial"/>
        <family val="2"/>
      </rPr>
      <t>1)</t>
    </r>
  </si>
  <si>
    <t>PK</t>
  </si>
  <si>
    <t xml:space="preserve">Jan </t>
  </si>
  <si>
    <t xml:space="preserve">Feb </t>
  </si>
  <si>
    <t xml:space="preserve">Mrz </t>
  </si>
  <si>
    <t xml:space="preserve">Mai </t>
  </si>
  <si>
    <t>Sept</t>
  </si>
  <si>
    <t>∑</t>
  </si>
  <si>
    <t>Ermittlung des Jahresstundensatzes</t>
  </si>
  <si>
    <t>Mai-Jul</t>
  </si>
  <si>
    <t>Aug-Sep</t>
  </si>
  <si>
    <t>Nov-Dez</t>
  </si>
  <si>
    <t>Vorhabenbezogen</t>
  </si>
  <si>
    <t>nicht-techn.</t>
  </si>
  <si>
    <t>nicht technisch</t>
  </si>
  <si>
    <t>Sonstige</t>
  </si>
  <si>
    <t xml:space="preserve"> Bruttojahres-</t>
  </si>
  <si>
    <t xml:space="preserve"> Jahresarbeits-</t>
  </si>
  <si>
    <t xml:space="preserve"> Jahresstd.-</t>
  </si>
  <si>
    <t xml:space="preserve">Produktive Gesamtstunden: </t>
  </si>
  <si>
    <r>
      <t xml:space="preserve"> lohn/ -gehalt </t>
    </r>
    <r>
      <rPr>
        <vertAlign val="superscript"/>
        <sz val="9"/>
        <rFont val="Arial"/>
        <family val="2"/>
      </rPr>
      <t>1)</t>
    </r>
  </si>
  <si>
    <t xml:space="preserve"> stunden</t>
  </si>
  <si>
    <t xml:space="preserve"> satz</t>
  </si>
  <si>
    <t>Fehlzeiten</t>
  </si>
  <si>
    <t xml:space="preserve"> lohn/ -gehalt</t>
  </si>
  <si>
    <t>Auswertung Soll-Ist-Personalkosten</t>
  </si>
  <si>
    <t>Förderkennzeichen</t>
  </si>
  <si>
    <t>Q1</t>
  </si>
  <si>
    <t>Q2</t>
  </si>
  <si>
    <t>Q3</t>
  </si>
  <si>
    <t>Q4</t>
  </si>
  <si>
    <t xml:space="preserve"> Wochenarbeitsstunden: 1)</t>
  </si>
  <si>
    <t>Soll / Planung</t>
  </si>
  <si>
    <t>Ist / Abrechnung</t>
  </si>
  <si>
    <t>Differenz Stunden</t>
  </si>
  <si>
    <t>Soll €</t>
  </si>
  <si>
    <t>Ist €</t>
  </si>
  <si>
    <t>Differenz Euro</t>
  </si>
  <si>
    <t>Differenz Gesamtkosten Euro</t>
  </si>
  <si>
    <t>Kosten</t>
  </si>
  <si>
    <t>Summe PLAN</t>
  </si>
  <si>
    <t>Gesamt PLAN</t>
  </si>
  <si>
    <t>Summe IST</t>
  </si>
  <si>
    <t>Gesamt IST</t>
  </si>
  <si>
    <t>Differenz</t>
  </si>
  <si>
    <t>Förderung</t>
  </si>
  <si>
    <t xml:space="preserve">Soll Förderung </t>
  </si>
  <si>
    <t>Gesamt SOLL Förderung</t>
  </si>
  <si>
    <t>Ist Förderung</t>
  </si>
  <si>
    <t>Gesamt IST Förderung</t>
  </si>
  <si>
    <t>Differnz Förderung</t>
  </si>
  <si>
    <t>Zahlung PT</t>
  </si>
  <si>
    <t>Datum</t>
  </si>
  <si>
    <t>Betrag</t>
  </si>
  <si>
    <t>Abweichung zu IST</t>
  </si>
  <si>
    <t>ZA1</t>
  </si>
  <si>
    <t>ZA2</t>
  </si>
  <si>
    <t>ZA3</t>
  </si>
  <si>
    <t>ZA4</t>
  </si>
  <si>
    <t>zuwendungsfähige Kosten</t>
  </si>
  <si>
    <t>Fördersatz</t>
  </si>
  <si>
    <t>angeforderte Zuwendung</t>
  </si>
  <si>
    <t>Personal technisch</t>
  </si>
  <si>
    <t>Zuschlag für übrige Kosten</t>
  </si>
  <si>
    <t>Kosten Aufträge an Dritte</t>
  </si>
  <si>
    <t>personal nichttechnisch</t>
  </si>
  <si>
    <t>Kosten der Aufträge an Dritte</t>
  </si>
  <si>
    <t>Summe technisch</t>
  </si>
  <si>
    <t>Summe nichttechnisch</t>
  </si>
  <si>
    <t>Auszahlung</t>
  </si>
  <si>
    <t>Summe angef. Zuwendungen</t>
  </si>
  <si>
    <t>Aug-Sept.</t>
  </si>
  <si>
    <t>Okt.</t>
  </si>
  <si>
    <t>ZA 4</t>
  </si>
  <si>
    <t>Gesperrt</t>
  </si>
  <si>
    <t>Zuwendung Bescheid</t>
  </si>
  <si>
    <t>Einbehalt</t>
  </si>
  <si>
    <t xml:space="preserve">ÄB </t>
  </si>
  <si>
    <t>zahlungen</t>
  </si>
  <si>
    <t>V</t>
  </si>
  <si>
    <t>Summe der förderbaren Stunden</t>
  </si>
  <si>
    <t>5.1.2</t>
  </si>
  <si>
    <t>5.2</t>
  </si>
  <si>
    <t>Soll Förderung</t>
  </si>
  <si>
    <t xml:space="preserve">Betrag </t>
  </si>
  <si>
    <t>Kostenart</t>
  </si>
  <si>
    <t>Entstandene zuwendungsfähige Kosten 
[€,Cent]</t>
  </si>
  <si>
    <r>
      <rPr>
        <b/>
        <sz val="10"/>
        <color theme="1"/>
        <rFont val="Arial"/>
        <family val="2"/>
      </rPr>
      <t>Nur VDI/VDE-IT</t>
    </r>
    <r>
      <rPr>
        <sz val="10"/>
        <color theme="1"/>
        <rFont val="Arial"/>
        <family val="2"/>
      </rPr>
      <t xml:space="preserve">
Korrektur</t>
    </r>
  </si>
  <si>
    <t>angeforderte 
Zuwendung 
[€]</t>
  </si>
  <si>
    <t>Zahlungsanforderung (ZA) Nr,</t>
  </si>
  <si>
    <t>Personal
(lt. Anlage 1b)</t>
  </si>
  <si>
    <t>Zuschlag für 
übrige Kosten</t>
  </si>
  <si>
    <t>für Zuwendungen im Förderprogramm "Zentrales Innovationsprogramm Mittelstand" - Fördermodul
Innovationsnetzwerke desw Bundesministeriums für Wirtschaft und Energie (BMWi)</t>
  </si>
  <si>
    <t>Aufträge an Dritte
(lt. Anlage 1c)</t>
  </si>
  <si>
    <t>Innovationsnetzwerk:</t>
  </si>
  <si>
    <t>Die Zuwendung ist auf das</t>
  </si>
  <si>
    <t>im Antrag angegebene oder</t>
  </si>
  <si>
    <t>hier angegebene Geschäftskonto zu überweisen</t>
  </si>
  <si>
    <t>bewilligte Zuwendung:</t>
  </si>
  <si>
    <t>davon noch verfügbar:</t>
  </si>
  <si>
    <t>Ansprechpartner für Rückfragen:</t>
  </si>
  <si>
    <t>Name</t>
  </si>
  <si>
    <t>Vorlage jeweils nach drei abgelaufenen Monaten; die letzte Zahlungsanforderung sowie der Verwendungsnachweis sind innerhalb von drei Monaten nach Erfüllung des Zuwendungszwecks, spätestens jedoch drei Monate nach Ablauf des Bewilligungszeitraums bzw. nach Abbruch des Innovationsnetzwerks vorzulegen. Eine Auszahlung ist nur möglich, wenn alle bis zum Zeitpunkt der Abrechnung fälligen Auflagen erfüllt sind.</t>
  </si>
  <si>
    <t>Im Rahmen der mit dem Zwischenbescheid vom</t>
  </si>
  <si>
    <t>bewilligten Zuwendung</t>
  </si>
  <si>
    <t>bitte(n) ich/wir für den abgelaufenen Zeitraum vom</t>
  </si>
  <si>
    <t>Tag, Monat, Jahr</t>
  </si>
  <si>
    <t xml:space="preserve">um Zahlung in Höhe von </t>
  </si>
  <si>
    <t>entsprechend den umseitig aufgeführten, mir/uns für das Projekt entstandenen zuwendungsfähigen Kosten.</t>
  </si>
  <si>
    <t>Beigefügte Nachweise der zuwendungsfähigen Kosten:</t>
  </si>
  <si>
    <t>Personal: Abrechnung der förderbaren Personenstunden und zuwendungsfähigen Personalkosten 
(Anlage 1a und 1b)</t>
  </si>
  <si>
    <t>Erläuterung der Aufträge an Dritte (Anlage 1c)</t>
  </si>
  <si>
    <t>zu ZA-Nr.:</t>
  </si>
  <si>
    <t>Anlage 1a</t>
  </si>
  <si>
    <t>Für den Abrechnungszeitraum vom:</t>
  </si>
  <si>
    <t>bis:</t>
  </si>
  <si>
    <t>(Tag, Monat, Jahr)</t>
  </si>
  <si>
    <t>lfd.
 Nr.</t>
  </si>
  <si>
    <t>Netzwerk Manager(in)
(Name, Vorname)</t>
  </si>
  <si>
    <t>förderbare 
Personenstunden</t>
  </si>
  <si>
    <t>Unterschrift
Netzwerkmanager(in)</t>
  </si>
  <si>
    <t>ja Monat</t>
  </si>
  <si>
    <t>(1)</t>
  </si>
  <si>
    <t>(2)</t>
  </si>
  <si>
    <t>[h]
(3)</t>
  </si>
  <si>
    <t>[h]
(4)</t>
  </si>
  <si>
    <t>(5)</t>
  </si>
  <si>
    <t>Januar</t>
  </si>
  <si>
    <t>Zusammenfassung der tatsächlichen Abrechnungen</t>
  </si>
  <si>
    <t>Februar</t>
  </si>
  <si>
    <t>monatlich</t>
  </si>
  <si>
    <t>März</t>
  </si>
  <si>
    <t>Netzwerkmanager(in)
entspr. Anlage 1a, Spalte 1</t>
  </si>
  <si>
    <t>Summe der förderbaren Personen-stunden
[h]</t>
  </si>
  <si>
    <r>
      <t xml:space="preserve">Stunden-
satz </t>
    </r>
    <r>
      <rPr>
        <vertAlign val="superscript"/>
        <sz val="11"/>
        <color theme="1"/>
        <rFont val="Calibri"/>
        <family val="2"/>
        <scheme val="minor"/>
      </rPr>
      <t xml:space="preserve">1)
</t>
    </r>
    <r>
      <rPr>
        <sz val="11"/>
        <color theme="1"/>
        <rFont val="Calibri"/>
        <family val="2"/>
        <scheme val="minor"/>
      </rPr>
      <t>[€,Cent/h]</t>
    </r>
  </si>
  <si>
    <t>zuwendungsfähige Personalkosten
Spalte1 x Spalte2)
[€,Cent]</t>
  </si>
  <si>
    <r>
      <rPr>
        <b/>
        <sz val="11"/>
        <color theme="1"/>
        <rFont val="Calibri"/>
        <family val="2"/>
        <scheme val="minor"/>
      </rPr>
      <t>Nur für VDI/VDE-IT</t>
    </r>
    <r>
      <rPr>
        <sz val="11"/>
        <color theme="1"/>
        <rFont val="Calibri"/>
        <family val="2"/>
        <scheme val="minor"/>
      </rPr>
      <t xml:space="preserve">
Korrektur</t>
    </r>
  </si>
  <si>
    <t>(0)</t>
  </si>
  <si>
    <t>(3)</t>
  </si>
  <si>
    <t>(4)</t>
  </si>
  <si>
    <t>Summe/Übertrag:</t>
  </si>
  <si>
    <t>Kurzbezeichnung des Auftrags und Auftragnehmer</t>
  </si>
  <si>
    <t>Abrechnungstermin</t>
  </si>
  <si>
    <t>Kosten in €
(ohne Ust.)</t>
  </si>
  <si>
    <t>Summe Aufträge (Übertrag in ZA - Seite 2, Zeile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</si>
</sst>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7" formatCode="#,##0.00\ &quot;€&quot;;\-#,##0.00\ &quot;€&quot;"/>
    <numFmt numFmtId="44" formatCode="_-* #,##0.00\ &quot;€&quot;_-;\-* #,##0.00\ &quot;€&quot;_-;_-* &quot;-&quot;??\ &quot;€&quot;_-;_-@_-"/>
    <numFmt numFmtId="164" formatCode="_-* #,##0.00\ _€_-;\-* #,##0.00\ _€_-;_-* &quot;-&quot;??\ _€_-;_-@_-"/>
    <numFmt numFmtId="165" formatCode="##%"/>
    <numFmt numFmtId="166" formatCode="dd/mm/yy;@"/>
    <numFmt numFmtId="167" formatCode="0.0%"/>
    <numFmt numFmtId="168" formatCode="dd"/>
    <numFmt numFmtId="169" formatCode="mm\ \/\ yyyy"/>
    <numFmt numFmtId="170" formatCode="0.0"/>
    <numFmt numFmtId="171" formatCode="#,##0.0"/>
    <numFmt numFmtId="172" formatCode="#,##0.\-"/>
    <numFmt numFmtId="173" formatCode="_-* #,##0\ &quot;€&quot;_-;\-* #,##0\ &quot;€&quot;_-;_-* &quot;-&quot;??\ &quot;€&quot;_-;_-@_-"/>
    <numFmt numFmtId="174" formatCode="yyyy"/>
    <numFmt numFmtId="175" formatCode="mm"/>
    <numFmt numFmtId="176" formatCode="#,##0.00_ ;\-#,##0.00\ "/>
    <numFmt numFmtId="177" formatCode="mmmm"/>
    <numFmt numFmtId="178" formatCode="mmm"/>
    <numFmt numFmtId="179" formatCode="[$-407]mmm/\ yy;@"/>
    <numFmt numFmtId="180" formatCode="0.00_ ;[Red]\-0.00\ "/>
    <numFmt numFmtId="181" formatCode="_-* #,##0.00\ [$€-407]_-;\-* #,##0.00\ [$€-407]_-;_-* &quot;-&quot;??\ [$€-407]_-;_-@_-"/>
    <numFmt numFmtId="182" formatCode="_-* #,##0\ [$€-407]_-;\-* #,##0\ [$€-407]_-;_-* &quot;-&quot;??\ [$€-407]_-;_-@_-"/>
    <numFmt numFmtId="183" formatCode="#,##0.00\ &quot;€&quot;"/>
  </numFmts>
  <fonts count="59" x14ac:knownFonts="1">
    <font>
      <sz val="11"/>
      <color theme="1"/>
      <name val="Calibri"/>
      <family val="2"/>
      <scheme val="minor"/>
    </font>
    <font>
      <b/>
      <sz val="11"/>
      <color theme="1"/>
      <name val="Calibri"/>
      <family val="2"/>
      <scheme val="minor"/>
    </font>
    <font>
      <vertAlign val="superscript"/>
      <sz val="11"/>
      <color theme="1"/>
      <name val="Calibri"/>
      <family val="2"/>
      <scheme val="minor"/>
    </font>
    <font>
      <sz val="11"/>
      <color theme="1"/>
      <name val="Arial"/>
      <family val="2"/>
    </font>
    <font>
      <sz val="10"/>
      <color theme="1"/>
      <name val="Arial"/>
      <family val="2"/>
    </font>
    <font>
      <b/>
      <sz val="12"/>
      <color theme="1"/>
      <name val="Arial"/>
      <family val="2"/>
    </font>
    <font>
      <sz val="9"/>
      <color theme="1"/>
      <name val="Arial"/>
      <family val="2"/>
    </font>
    <font>
      <b/>
      <sz val="10"/>
      <color theme="1"/>
      <name val="Arial"/>
      <family val="2"/>
    </font>
    <font>
      <b/>
      <sz val="9"/>
      <color theme="1"/>
      <name val="Arial"/>
      <family val="2"/>
    </font>
    <font>
      <sz val="8"/>
      <color theme="1"/>
      <name val="Arial"/>
      <family val="2"/>
    </font>
    <font>
      <sz val="10"/>
      <name val="Arial"/>
      <family val="2"/>
    </font>
    <font>
      <b/>
      <sz val="10"/>
      <name val="Arial"/>
      <family val="2"/>
    </font>
    <font>
      <sz val="9"/>
      <name val="Arial"/>
      <family val="2"/>
    </font>
    <font>
      <b/>
      <sz val="9"/>
      <name val="Arial"/>
      <family val="2"/>
    </font>
    <font>
      <b/>
      <sz val="8"/>
      <name val="Arial"/>
      <family val="2"/>
    </font>
    <font>
      <sz val="11"/>
      <name val="Arial"/>
      <family val="2"/>
    </font>
    <font>
      <u/>
      <sz val="10"/>
      <color theme="10"/>
      <name val="Arial"/>
      <family val="2"/>
    </font>
    <font>
      <sz val="11"/>
      <name val="Calibri"/>
      <family val="2"/>
      <scheme val="minor"/>
    </font>
    <font>
      <b/>
      <sz val="14"/>
      <name val="Calibri"/>
      <family val="2"/>
      <scheme val="minor"/>
    </font>
    <font>
      <sz val="22"/>
      <name val="Arial"/>
      <family val="2"/>
    </font>
    <font>
      <b/>
      <sz val="11"/>
      <name val="Calibri"/>
      <family val="2"/>
      <scheme val="minor"/>
    </font>
    <font>
      <sz val="14"/>
      <name val="Arial"/>
      <family val="2"/>
    </font>
    <font>
      <b/>
      <sz val="12"/>
      <name val="Arial"/>
      <family val="2"/>
    </font>
    <font>
      <b/>
      <sz val="11"/>
      <name val="Arial"/>
      <family val="2"/>
    </font>
    <font>
      <sz val="12"/>
      <name val="Arial"/>
      <family val="2"/>
    </font>
    <font>
      <sz val="9"/>
      <color indexed="10"/>
      <name val="Arial"/>
      <family val="2"/>
    </font>
    <font>
      <b/>
      <sz val="10"/>
      <color indexed="81"/>
      <name val="Tahoma"/>
      <family val="2"/>
    </font>
    <font>
      <sz val="8"/>
      <color indexed="81"/>
      <name val="Tahoma"/>
      <family val="2"/>
    </font>
    <font>
      <b/>
      <sz val="8"/>
      <color indexed="81"/>
      <name val="Tahoma"/>
      <family val="2"/>
    </font>
    <font>
      <b/>
      <sz val="18"/>
      <name val="Arial"/>
      <family val="2"/>
    </font>
    <font>
      <vertAlign val="superscript"/>
      <sz val="10"/>
      <name val="Arial"/>
      <family val="2"/>
    </font>
    <font>
      <sz val="10"/>
      <color indexed="10"/>
      <name val="Arial"/>
      <family val="2"/>
    </font>
    <font>
      <vertAlign val="superscript"/>
      <sz val="9"/>
      <name val="Arial"/>
      <family val="2"/>
    </font>
    <font>
      <sz val="10"/>
      <color rgb="FFFF0000"/>
      <name val="Arial"/>
      <family val="2"/>
    </font>
    <font>
      <b/>
      <sz val="8"/>
      <color rgb="FF000000"/>
      <name val="Tahoma"/>
      <family val="2"/>
    </font>
    <font>
      <sz val="8"/>
      <color rgb="FF000000"/>
      <name val="Tahoma"/>
      <family val="2"/>
    </font>
    <font>
      <b/>
      <sz val="20"/>
      <name val="Arial"/>
      <family val="2"/>
    </font>
    <font>
      <sz val="11"/>
      <color theme="1"/>
      <name val="Calibri"/>
      <family val="2"/>
      <scheme val="minor"/>
    </font>
    <font>
      <i/>
      <sz val="11"/>
      <color theme="0"/>
      <name val="Calibri"/>
      <family val="2"/>
      <scheme val="minor"/>
    </font>
    <font>
      <sz val="8"/>
      <color theme="1"/>
      <name val="Arial Narrow"/>
      <family val="2"/>
    </font>
    <font>
      <u/>
      <sz val="11"/>
      <color theme="10"/>
      <name val="Calibri"/>
      <family val="2"/>
      <scheme val="minor"/>
    </font>
    <font>
      <sz val="10"/>
      <color theme="1"/>
      <name val="Calibri"/>
      <family val="2"/>
      <scheme val="minor"/>
    </font>
    <font>
      <sz val="8"/>
      <color theme="1"/>
      <name val="Calibri"/>
      <family val="2"/>
      <scheme val="minor"/>
    </font>
    <font>
      <b/>
      <sz val="16"/>
      <name val="Calibri"/>
      <family val="2"/>
      <scheme val="minor"/>
    </font>
    <font>
      <b/>
      <sz val="14"/>
      <name val="Arial"/>
      <family val="2"/>
    </font>
    <font>
      <i/>
      <sz val="11"/>
      <name val="Calibri"/>
      <family val="2"/>
      <scheme val="minor"/>
    </font>
    <font>
      <b/>
      <sz val="10"/>
      <color rgb="FF00B050"/>
      <name val="Arial"/>
      <family val="2"/>
    </font>
    <font>
      <b/>
      <sz val="10"/>
      <color rgb="FFFF0000"/>
      <name val="Arial"/>
      <family val="2"/>
    </font>
    <font>
      <u/>
      <sz val="14"/>
      <color theme="10"/>
      <name val="Calibri"/>
      <family val="2"/>
      <scheme val="minor"/>
    </font>
    <font>
      <sz val="10"/>
      <name val="Arial"/>
      <family val="2"/>
    </font>
    <font>
      <sz val="8"/>
      <name val="Arial"/>
      <family val="2"/>
    </font>
    <font>
      <sz val="11"/>
      <color rgb="FFFF0000"/>
      <name val="Calibri"/>
      <family val="2"/>
      <scheme val="minor"/>
    </font>
    <font>
      <sz val="10"/>
      <name val="Calibri"/>
      <family val="2"/>
      <scheme val="minor"/>
    </font>
    <font>
      <i/>
      <sz val="10"/>
      <name val="Calibri"/>
      <family val="2"/>
      <scheme val="minor"/>
    </font>
    <font>
      <i/>
      <sz val="10"/>
      <name val="Arial"/>
      <family val="2"/>
    </font>
    <font>
      <b/>
      <i/>
      <sz val="11"/>
      <name val="Arial"/>
      <family val="2"/>
    </font>
    <font>
      <b/>
      <i/>
      <sz val="10"/>
      <name val="Arial"/>
      <family val="2"/>
    </font>
    <font>
      <b/>
      <sz val="10"/>
      <color rgb="FF000000"/>
      <name val="Tahoma"/>
      <family val="2"/>
    </font>
    <font>
      <sz val="8"/>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9" tint="0.39997558519241921"/>
        <bgColor indexed="64"/>
      </patternFill>
    </fill>
    <fill>
      <patternFill patternType="solid">
        <fgColor theme="0"/>
        <bgColor indexed="64"/>
      </patternFill>
    </fill>
    <fill>
      <patternFill patternType="solid">
        <fgColor indexed="47"/>
        <bgColor indexed="64"/>
      </patternFill>
    </fill>
    <fill>
      <patternFill patternType="solid">
        <fgColor indexed="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C99"/>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7" tint="0.59999389629810485"/>
        <bgColor indexed="64"/>
      </patternFill>
    </fill>
  </fills>
  <borders count="121">
    <border>
      <left/>
      <right/>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double">
        <color indexed="64"/>
      </top>
      <bottom style="medium">
        <color indexed="64"/>
      </bottom>
      <diagonal/>
    </border>
    <border>
      <left style="medium">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top style="medium">
        <color indexed="64"/>
      </top>
      <bottom/>
      <diagonal/>
    </border>
    <border>
      <left/>
      <right/>
      <top style="thin">
        <color theme="0" tint="-0.14999847407452621"/>
      </top>
      <bottom/>
      <diagonal/>
    </border>
    <border>
      <left/>
      <right/>
      <top/>
      <bottom style="thin">
        <color theme="0" tint="-0.14999847407452621"/>
      </bottom>
      <diagonal/>
    </border>
    <border>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bottom style="thin">
        <color theme="0" tint="-0.14999847407452621"/>
      </bottom>
      <diagonal/>
    </border>
    <border>
      <left/>
      <right style="thin">
        <color theme="0" tint="-0.14999847407452621"/>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right style="thin">
        <color theme="0" tint="-0.14999847407452621"/>
      </right>
      <top style="thin">
        <color theme="0" tint="-0.14999847407452621"/>
      </top>
      <bottom style="thin">
        <color theme="0" tint="-0.14999847407452621"/>
      </bottom>
      <diagonal/>
    </border>
    <border>
      <left style="thin">
        <color indexed="64"/>
      </left>
      <right style="medium">
        <color indexed="64"/>
      </right>
      <top/>
      <bottom/>
      <diagonal/>
    </border>
    <border>
      <left style="thin">
        <color indexed="64"/>
      </left>
      <right style="thin">
        <color indexed="64"/>
      </right>
      <top style="thin">
        <color indexed="64"/>
      </top>
      <bottom style="double">
        <color indexed="64"/>
      </bottom>
      <diagonal/>
    </border>
    <border>
      <left style="thick">
        <color rgb="FFFF0000"/>
      </left>
      <right style="thin">
        <color indexed="64"/>
      </right>
      <top style="thick">
        <color rgb="FFFF0000"/>
      </top>
      <bottom style="thick">
        <color rgb="FFFF0000"/>
      </bottom>
      <diagonal/>
    </border>
    <border>
      <left style="thin">
        <color indexed="64"/>
      </left>
      <right style="thin">
        <color indexed="64"/>
      </right>
      <top style="thick">
        <color rgb="FFFF0000"/>
      </top>
      <bottom style="thick">
        <color rgb="FFFF0000"/>
      </bottom>
      <diagonal/>
    </border>
    <border>
      <left style="thin">
        <color indexed="64"/>
      </left>
      <right style="thick">
        <color rgb="FFFF0000"/>
      </right>
      <top style="thick">
        <color rgb="FFFF0000"/>
      </top>
      <bottom style="thick">
        <color rgb="FFFF0000"/>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style="thick">
        <color rgb="FFFF0000"/>
      </left>
      <right style="thin">
        <color indexed="64"/>
      </right>
      <top style="thick">
        <color rgb="FFFF0000"/>
      </top>
      <bottom/>
      <diagonal/>
    </border>
    <border>
      <left style="thin">
        <color indexed="64"/>
      </left>
      <right style="thin">
        <color indexed="64"/>
      </right>
      <top style="thick">
        <color rgb="FFFF0000"/>
      </top>
      <bottom/>
      <diagonal/>
    </border>
    <border>
      <left style="thin">
        <color indexed="64"/>
      </left>
      <right style="thick">
        <color rgb="FFFF0000"/>
      </right>
      <top style="thick">
        <color rgb="FFFF0000"/>
      </top>
      <bottom/>
      <diagonal/>
    </border>
    <border>
      <left style="thick">
        <color rgb="FFFF0000"/>
      </left>
      <right style="thin">
        <color indexed="64"/>
      </right>
      <top/>
      <bottom/>
      <diagonal/>
    </border>
    <border>
      <left style="thin">
        <color indexed="64"/>
      </left>
      <right style="thick">
        <color rgb="FFFF0000"/>
      </right>
      <top/>
      <bottom/>
      <diagonal/>
    </border>
    <border>
      <left style="thick">
        <color rgb="FFFF0000"/>
      </left>
      <right style="thin">
        <color indexed="64"/>
      </right>
      <top/>
      <bottom style="thick">
        <color rgb="FFFF0000"/>
      </bottom>
      <diagonal/>
    </border>
    <border>
      <left style="thin">
        <color indexed="64"/>
      </left>
      <right style="thin">
        <color indexed="64"/>
      </right>
      <top/>
      <bottom style="thick">
        <color rgb="FFFF0000"/>
      </bottom>
      <diagonal/>
    </border>
    <border>
      <left style="thin">
        <color indexed="64"/>
      </left>
      <right style="thick">
        <color rgb="FFFF0000"/>
      </right>
      <top/>
      <bottom style="thick">
        <color rgb="FFFF0000"/>
      </bottom>
      <diagonal/>
    </border>
    <border>
      <left/>
      <right style="thin">
        <color indexed="64"/>
      </right>
      <top/>
      <bottom style="medium">
        <color indexed="64"/>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ck">
        <color rgb="FFFF0000"/>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double">
        <color indexed="64"/>
      </top>
      <bottom/>
      <diagonal/>
    </border>
    <border>
      <left style="medium">
        <color indexed="64"/>
      </left>
      <right/>
      <top style="double">
        <color indexed="64"/>
      </top>
      <bottom/>
      <diagonal/>
    </border>
    <border>
      <left/>
      <right style="thin">
        <color indexed="64"/>
      </right>
      <top style="double">
        <color indexed="64"/>
      </top>
      <bottom/>
      <diagonal/>
    </border>
    <border>
      <left style="medium">
        <color indexed="64"/>
      </left>
      <right style="thick">
        <color rgb="FFFF0000"/>
      </right>
      <top style="thick">
        <color rgb="FFFF0000"/>
      </top>
      <bottom/>
      <diagonal/>
    </border>
    <border>
      <left style="medium">
        <color indexed="64"/>
      </left>
      <right style="thick">
        <color rgb="FFFF0000"/>
      </right>
      <top/>
      <bottom/>
      <diagonal/>
    </border>
    <border>
      <left style="medium">
        <color indexed="64"/>
      </left>
      <right style="thick">
        <color rgb="FFFF0000"/>
      </right>
      <top/>
      <bottom style="thick">
        <color rgb="FFFF0000"/>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thin">
        <color indexed="64"/>
      </top>
      <bottom style="medium">
        <color indexed="64"/>
      </bottom>
      <diagonal/>
    </border>
  </borders>
  <cellStyleXfs count="31">
    <xf numFmtId="0" fontId="0" fillId="0" borderId="0"/>
    <xf numFmtId="0" fontId="10" fillId="0" borderId="0"/>
    <xf numFmtId="44" fontId="10" fillId="0" borderId="0" applyFont="0" applyFill="0" applyBorder="0" applyAlignment="0" applyProtection="0"/>
    <xf numFmtId="0" fontId="16" fillId="0" borderId="0" applyNumberFormat="0" applyFill="0" applyBorder="0" applyAlignment="0" applyProtection="0"/>
    <xf numFmtId="44" fontId="37" fillId="0" borderId="0" applyFont="0" applyFill="0" applyBorder="0" applyAlignment="0" applyProtection="0"/>
    <xf numFmtId="0" fontId="40" fillId="0" borderId="0" applyNumberFormat="0" applyFill="0" applyBorder="0" applyAlignment="0" applyProtection="0"/>
    <xf numFmtId="9" fontId="37" fillId="0" borderId="0" applyFont="0" applyFill="0" applyBorder="0" applyAlignment="0" applyProtection="0"/>
    <xf numFmtId="164" fontId="10" fillId="0" borderId="0" applyFont="0" applyFill="0" applyBorder="0" applyAlignment="0" applyProtection="0"/>
    <xf numFmtId="44" fontId="10" fillId="0" borderId="0" applyFont="0" applyFill="0" applyBorder="0" applyAlignment="0" applyProtection="0"/>
    <xf numFmtId="0" fontId="37" fillId="0" borderId="0"/>
    <xf numFmtId="44" fontId="37" fillId="0" borderId="0" applyFont="0" applyFill="0" applyBorder="0" applyAlignment="0" applyProtection="0"/>
    <xf numFmtId="0" fontId="37" fillId="0" borderId="0"/>
    <xf numFmtId="44" fontId="37" fillId="0" borderId="0" applyFont="0" applyFill="0" applyBorder="0" applyAlignment="0" applyProtection="0"/>
    <xf numFmtId="44" fontId="10" fillId="0" borderId="0" applyFont="0" applyFill="0" applyBorder="0" applyAlignment="0" applyProtection="0"/>
    <xf numFmtId="44" fontId="37" fillId="0" borderId="0" applyFont="0" applyFill="0" applyBorder="0" applyAlignment="0" applyProtection="0"/>
    <xf numFmtId="44" fontId="10" fillId="0" borderId="0" applyFont="0" applyFill="0" applyBorder="0" applyAlignment="0" applyProtection="0"/>
    <xf numFmtId="44" fontId="37" fillId="0" borderId="0" applyFont="0" applyFill="0" applyBorder="0" applyAlignment="0" applyProtection="0"/>
    <xf numFmtId="164" fontId="10" fillId="0" borderId="0" applyFont="0" applyFill="0" applyBorder="0" applyAlignment="0" applyProtection="0"/>
    <xf numFmtId="44" fontId="10" fillId="0" borderId="0" applyFont="0" applyFill="0" applyBorder="0" applyAlignment="0" applyProtection="0"/>
    <xf numFmtId="44" fontId="37" fillId="0" borderId="0" applyFont="0" applyFill="0" applyBorder="0" applyAlignment="0" applyProtection="0"/>
    <xf numFmtId="44" fontId="37" fillId="0" borderId="0" applyFont="0" applyFill="0" applyBorder="0" applyAlignment="0" applyProtection="0"/>
    <xf numFmtId="0" fontId="49" fillId="0" borderId="0"/>
    <xf numFmtId="164" fontId="10" fillId="0" borderId="0" applyFont="0" applyFill="0" applyBorder="0" applyAlignment="0" applyProtection="0"/>
    <xf numFmtId="44" fontId="10" fillId="0" borderId="0" applyFont="0" applyFill="0" applyBorder="0" applyAlignment="0" applyProtection="0"/>
    <xf numFmtId="44" fontId="37" fillId="0" borderId="0" applyFont="0" applyFill="0" applyBorder="0" applyAlignment="0" applyProtection="0"/>
    <xf numFmtId="44" fontId="37" fillId="0" borderId="0" applyFont="0" applyFill="0" applyBorder="0" applyAlignment="0" applyProtection="0"/>
    <xf numFmtId="164" fontId="10" fillId="0" borderId="0" applyFont="0" applyFill="0" applyBorder="0" applyAlignment="0" applyProtection="0"/>
    <xf numFmtId="44" fontId="10" fillId="0" borderId="0" applyFont="0" applyFill="0" applyBorder="0" applyAlignment="0" applyProtection="0"/>
    <xf numFmtId="44" fontId="37" fillId="0" borderId="0" applyFont="0" applyFill="0" applyBorder="0" applyAlignment="0" applyProtection="0"/>
    <xf numFmtId="44" fontId="37" fillId="0" borderId="0" applyFont="0" applyFill="0" applyBorder="0" applyAlignment="0" applyProtection="0"/>
    <xf numFmtId="0" fontId="40" fillId="0" borderId="0" applyNumberFormat="0" applyFill="0" applyBorder="0" applyAlignment="0" applyProtection="0"/>
  </cellStyleXfs>
  <cellXfs count="993">
    <xf numFmtId="0" fontId="0" fillId="0" borderId="0" xfId="0"/>
    <xf numFmtId="0" fontId="0" fillId="0" borderId="1" xfId="0" applyBorder="1"/>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applyAlignment="1">
      <alignment horizontal="center"/>
    </xf>
    <xf numFmtId="0" fontId="0" fillId="0" borderId="9" xfId="0" applyBorder="1"/>
    <xf numFmtId="0" fontId="0" fillId="0" borderId="3" xfId="0" applyBorder="1" applyAlignment="1">
      <alignment horizontal="center" vertical="center" wrapText="1"/>
    </xf>
    <xf numFmtId="0" fontId="0" fillId="0" borderId="3" xfId="0" quotePrefix="1" applyBorder="1" applyAlignment="1">
      <alignment horizontal="center" vertical="center"/>
    </xf>
    <xf numFmtId="4" fontId="0" fillId="0" borderId="3" xfId="0" applyNumberFormat="1" applyBorder="1"/>
    <xf numFmtId="4" fontId="0" fillId="0" borderId="3" xfId="0" applyNumberFormat="1" applyBorder="1" applyAlignment="1">
      <alignment vertical="center"/>
    </xf>
    <xf numFmtId="0" fontId="0" fillId="0" borderId="24" xfId="0" applyBorder="1"/>
    <xf numFmtId="0" fontId="3" fillId="0" borderId="0" xfId="0" applyFont="1"/>
    <xf numFmtId="0" fontId="4" fillId="0" borderId="0" xfId="0" applyFont="1"/>
    <xf numFmtId="0" fontId="5" fillId="0" borderId="0" xfId="0" applyFont="1"/>
    <xf numFmtId="0" fontId="7" fillId="0" borderId="0" xfId="0" applyFont="1"/>
    <xf numFmtId="0" fontId="4" fillId="0" borderId="0" xfId="0" applyFont="1" applyAlignment="1">
      <alignment horizontal="center"/>
    </xf>
    <xf numFmtId="0" fontId="6" fillId="0" borderId="0" xfId="0" applyFont="1"/>
    <xf numFmtId="0" fontId="9" fillId="0" borderId="0" xfId="0" applyFont="1" applyAlignment="1">
      <alignment horizontal="center" vertical="top"/>
    </xf>
    <xf numFmtId="0" fontId="4" fillId="0" borderId="5" xfId="0" applyFont="1" applyBorder="1" applyAlignment="1">
      <alignment vertical="center" wrapText="1"/>
    </xf>
    <xf numFmtId="0" fontId="4" fillId="0" borderId="4" xfId="0" applyFont="1" applyBorder="1" applyAlignment="1">
      <alignment wrapText="1"/>
    </xf>
    <xf numFmtId="165" fontId="4" fillId="0" borderId="5" xfId="0" applyNumberFormat="1" applyFont="1" applyBorder="1" applyAlignment="1">
      <alignment horizontal="center"/>
    </xf>
    <xf numFmtId="0" fontId="4" fillId="0" borderId="4" xfId="0" applyFont="1" applyBorder="1" applyAlignment="1">
      <alignment vertical="center" wrapText="1"/>
    </xf>
    <xf numFmtId="0" fontId="4" fillId="0" borderId="3" xfId="0" applyFont="1" applyBorder="1" applyAlignment="1">
      <alignment vertical="top"/>
    </xf>
    <xf numFmtId="0" fontId="4" fillId="0" borderId="9" xfId="0" applyFont="1" applyBorder="1" applyAlignment="1">
      <alignment horizontal="center" vertical="top" wrapText="1"/>
    </xf>
    <xf numFmtId="0" fontId="4" fillId="0" borderId="12" xfId="0" applyFont="1" applyBorder="1" applyAlignment="1">
      <alignment horizontal="center" vertical="top" wrapText="1"/>
    </xf>
    <xf numFmtId="0" fontId="4" fillId="0" borderId="9" xfId="0" applyFont="1" applyBorder="1" applyAlignment="1">
      <alignment horizontal="center" vertical="center"/>
    </xf>
    <xf numFmtId="0" fontId="4" fillId="0" borderId="13" xfId="0" applyFont="1" applyBorder="1" applyAlignment="1">
      <alignment horizontal="center"/>
    </xf>
    <xf numFmtId="0" fontId="4" fillId="0" borderId="14" xfId="0" applyFont="1" applyBorder="1" applyAlignment="1">
      <alignment horizontal="center"/>
    </xf>
    <xf numFmtId="0" fontId="7" fillId="0" borderId="6" xfId="0" applyFont="1" applyBorder="1" applyAlignment="1">
      <alignment vertical="center"/>
    </xf>
    <xf numFmtId="0" fontId="4" fillId="0" borderId="8" xfId="0" applyFont="1" applyBorder="1" applyAlignment="1">
      <alignment vertical="center"/>
    </xf>
    <xf numFmtId="0" fontId="4" fillId="0" borderId="0" xfId="0" applyFont="1" applyAlignment="1">
      <alignment vertical="center"/>
    </xf>
    <xf numFmtId="0" fontId="4" fillId="0" borderId="11" xfId="0" applyFont="1" applyBorder="1" applyAlignment="1">
      <alignment horizontal="center" vertical="top"/>
    </xf>
    <xf numFmtId="0" fontId="4" fillId="0" borderId="0" xfId="0" applyFont="1" applyAlignment="1">
      <alignment horizontal="center" vertical="center"/>
    </xf>
    <xf numFmtId="0" fontId="0" fillId="0" borderId="1" xfId="0" applyBorder="1" applyAlignment="1">
      <alignment horizontal="center" vertical="center"/>
    </xf>
    <xf numFmtId="4" fontId="4" fillId="0" borderId="9" xfId="0" applyNumberFormat="1" applyFont="1" applyBorder="1" applyAlignment="1">
      <alignment vertical="center"/>
    </xf>
    <xf numFmtId="0" fontId="0" fillId="0" borderId="22" xfId="0" applyBorder="1" applyAlignment="1">
      <alignment vertical="center"/>
    </xf>
    <xf numFmtId="4" fontId="0" fillId="0" borderId="22" xfId="0" applyNumberFormat="1" applyBorder="1" applyAlignment="1">
      <alignment vertical="center"/>
    </xf>
    <xf numFmtId="4" fontId="1" fillId="0" borderId="3" xfId="0" applyNumberFormat="1" applyFont="1" applyBorder="1" applyAlignment="1">
      <alignment vertical="center"/>
    </xf>
    <xf numFmtId="4" fontId="7" fillId="0" borderId="7" xfId="0" applyNumberFormat="1" applyFont="1" applyBorder="1" applyAlignment="1">
      <alignment vertical="center"/>
    </xf>
    <xf numFmtId="0" fontId="7" fillId="0" borderId="0" xfId="0" applyFont="1" applyAlignment="1">
      <alignment horizontal="right"/>
    </xf>
    <xf numFmtId="0" fontId="4" fillId="0" borderId="3" xfId="0" applyFont="1" applyBorder="1"/>
    <xf numFmtId="0" fontId="4" fillId="0" borderId="3" xfId="0" quotePrefix="1" applyFont="1" applyBorder="1" applyAlignment="1">
      <alignment horizontal="center" vertical="center"/>
    </xf>
    <xf numFmtId="0" fontId="4" fillId="0" borderId="3" xfId="0" quotePrefix="1" applyFont="1" applyBorder="1" applyAlignment="1">
      <alignment horizontal="center" vertical="center" wrapText="1"/>
    </xf>
    <xf numFmtId="0" fontId="4" fillId="0" borderId="2" xfId="0" applyFont="1" applyBorder="1" applyAlignment="1">
      <alignment horizontal="center"/>
    </xf>
    <xf numFmtId="0" fontId="4" fillId="2" borderId="2" xfId="0" applyFont="1" applyFill="1" applyBorder="1" applyProtection="1">
      <protection locked="0"/>
    </xf>
    <xf numFmtId="0" fontId="4" fillId="0" borderId="3" xfId="0" applyFont="1" applyBorder="1" applyAlignment="1" applyProtection="1">
      <alignment vertical="center"/>
      <protection locked="0"/>
    </xf>
    <xf numFmtId="4" fontId="0" fillId="0" borderId="3" xfId="0" applyNumberFormat="1" applyBorder="1" applyAlignment="1" applyProtection="1">
      <alignment vertical="center"/>
      <protection locked="0"/>
    </xf>
    <xf numFmtId="4" fontId="7" fillId="0" borderId="27" xfId="0" applyNumberFormat="1" applyFont="1" applyBorder="1" applyAlignment="1">
      <alignment vertical="center"/>
    </xf>
    <xf numFmtId="0" fontId="0" fillId="0" borderId="0" xfId="0" applyAlignment="1">
      <alignment horizontal="left" vertical="center" indent="1"/>
    </xf>
    <xf numFmtId="0" fontId="4" fillId="0" borderId="0" xfId="0" applyFont="1" applyAlignment="1">
      <alignment horizontal="center" wrapText="1"/>
    </xf>
    <xf numFmtId="0" fontId="3" fillId="0" borderId="2" xfId="0" applyFont="1" applyBorder="1" applyAlignment="1" applyProtection="1">
      <alignment horizontal="center"/>
      <protection locked="0"/>
    </xf>
    <xf numFmtId="166" fontId="4" fillId="2" borderId="1" xfId="0" applyNumberFormat="1" applyFont="1" applyFill="1" applyBorder="1" applyAlignment="1" applyProtection="1">
      <alignment horizontal="center"/>
      <protection locked="0"/>
    </xf>
    <xf numFmtId="0" fontId="10" fillId="0" borderId="0" xfId="1"/>
    <xf numFmtId="0" fontId="10" fillId="0" borderId="2" xfId="1" applyBorder="1"/>
    <xf numFmtId="0" fontId="10" fillId="0" borderId="41" xfId="1" applyBorder="1"/>
    <xf numFmtId="0" fontId="10" fillId="0" borderId="52" xfId="1" applyBorder="1" applyAlignment="1">
      <alignment vertical="center"/>
    </xf>
    <xf numFmtId="0" fontId="15" fillId="0" borderId="0" xfId="1" applyFont="1"/>
    <xf numFmtId="0" fontId="10" fillId="0" borderId="43" xfId="1" applyBorder="1"/>
    <xf numFmtId="0" fontId="17" fillId="0" borderId="0" xfId="1" applyFont="1"/>
    <xf numFmtId="0" fontId="18" fillId="0" borderId="0" xfId="1" applyFont="1"/>
    <xf numFmtId="0" fontId="10" fillId="0" borderId="0" xfId="1" applyAlignment="1">
      <alignment horizontal="center"/>
    </xf>
    <xf numFmtId="0" fontId="10" fillId="0" borderId="23" xfId="1" applyBorder="1"/>
    <xf numFmtId="0" fontId="10" fillId="0" borderId="54" xfId="1" applyBorder="1"/>
    <xf numFmtId="0" fontId="17" fillId="0" borderId="44" xfId="1" applyFont="1" applyBorder="1"/>
    <xf numFmtId="0" fontId="10" fillId="0" borderId="0" xfId="1" applyAlignment="1">
      <alignment horizontal="center" vertical="center"/>
    </xf>
    <xf numFmtId="0" fontId="17" fillId="0" borderId="3" xfId="1" applyFont="1" applyBorder="1" applyAlignment="1">
      <alignment horizontal="center" vertical="center" wrapText="1"/>
    </xf>
    <xf numFmtId="0" fontId="17" fillId="0" borderId="3" xfId="1" applyFont="1" applyBorder="1" applyAlignment="1">
      <alignment horizontal="center" vertical="center"/>
    </xf>
    <xf numFmtId="0" fontId="17" fillId="0" borderId="9" xfId="1" applyFont="1" applyBorder="1" applyAlignment="1">
      <alignment horizontal="center" vertical="center" wrapText="1"/>
    </xf>
    <xf numFmtId="0" fontId="17" fillId="0" borderId="47" xfId="1" applyFont="1" applyBorder="1" applyAlignment="1">
      <alignment horizontal="center" vertical="center" wrapText="1"/>
    </xf>
    <xf numFmtId="0" fontId="20" fillId="0" borderId="0" xfId="1" applyFont="1"/>
    <xf numFmtId="0" fontId="17" fillId="0" borderId="43" xfId="1" applyFont="1" applyBorder="1"/>
    <xf numFmtId="44" fontId="17" fillId="0" borderId="0" xfId="2" applyFont="1" applyBorder="1" applyAlignment="1">
      <alignment horizontal="center"/>
    </xf>
    <xf numFmtId="44" fontId="17" fillId="0" borderId="0" xfId="1" applyNumberFormat="1" applyFont="1" applyAlignment="1">
      <alignment horizontal="center"/>
    </xf>
    <xf numFmtId="44" fontId="17" fillId="0" borderId="44" xfId="1" applyNumberFormat="1" applyFont="1" applyBorder="1" applyAlignment="1">
      <alignment horizontal="center"/>
    </xf>
    <xf numFmtId="44" fontId="17" fillId="0" borderId="0" xfId="2" applyFont="1" applyBorder="1"/>
    <xf numFmtId="44" fontId="10" fillId="0" borderId="0" xfId="1" applyNumberFormat="1"/>
    <xf numFmtId="0" fontId="11" fillId="0" borderId="53" xfId="1" applyFont="1" applyBorder="1"/>
    <xf numFmtId="0" fontId="10" fillId="0" borderId="0" xfId="1" applyAlignment="1">
      <alignment horizontal="center" vertical="center" wrapText="1"/>
    </xf>
    <xf numFmtId="0" fontId="12" fillId="4" borderId="0" xfId="1" applyFont="1" applyFill="1"/>
    <xf numFmtId="0" fontId="12" fillId="0" borderId="0" xfId="1" applyFont="1"/>
    <xf numFmtId="0" fontId="15" fillId="0" borderId="59" xfId="1" applyFont="1" applyBorder="1"/>
    <xf numFmtId="0" fontId="12" fillId="0" borderId="59" xfId="1" applyFont="1" applyBorder="1"/>
    <xf numFmtId="0" fontId="15" fillId="0" borderId="59" xfId="1" applyFont="1" applyBorder="1" applyAlignment="1">
      <alignment vertical="center"/>
    </xf>
    <xf numFmtId="0" fontId="15" fillId="0" borderId="0" xfId="1" applyFont="1" applyAlignment="1">
      <alignment vertical="center"/>
    </xf>
    <xf numFmtId="0" fontId="15" fillId="0" borderId="0" xfId="1" applyFont="1" applyAlignment="1">
      <alignment vertical="center" wrapText="1"/>
    </xf>
    <xf numFmtId="0" fontId="21" fillId="0" borderId="0" xfId="1" applyFont="1" applyAlignment="1">
      <alignment vertical="center"/>
    </xf>
    <xf numFmtId="0" fontId="25" fillId="0" borderId="0" xfId="1" applyFont="1"/>
    <xf numFmtId="0" fontId="12" fillId="0" borderId="19" xfId="1" applyFont="1" applyBorder="1"/>
    <xf numFmtId="0" fontId="15" fillId="0" borderId="19" xfId="1" applyFont="1" applyBorder="1" applyAlignment="1">
      <alignment vertical="center"/>
    </xf>
    <xf numFmtId="0" fontId="21" fillId="0" borderId="19" xfId="1" applyFont="1" applyBorder="1" applyAlignment="1">
      <alignment vertical="center"/>
    </xf>
    <xf numFmtId="0" fontId="12" fillId="0" borderId="1" xfId="1" applyFont="1" applyBorder="1"/>
    <xf numFmtId="0" fontId="23" fillId="0" borderId="3" xfId="1" applyFont="1" applyBorder="1" applyAlignment="1">
      <alignment vertical="center" wrapText="1"/>
    </xf>
    <xf numFmtId="0" fontId="15" fillId="0" borderId="48" xfId="1" applyFont="1" applyBorder="1" applyAlignment="1">
      <alignment horizontal="left"/>
    </xf>
    <xf numFmtId="0" fontId="23" fillId="0" borderId="59" xfId="1" applyFont="1" applyBorder="1" applyAlignment="1">
      <alignment vertical="center"/>
    </xf>
    <xf numFmtId="168" fontId="12" fillId="0" borderId="20" xfId="1" applyNumberFormat="1" applyFont="1" applyBorder="1" applyAlignment="1">
      <alignment horizontal="center" vertical="center"/>
    </xf>
    <xf numFmtId="0" fontId="23" fillId="0" borderId="5" xfId="1" applyFont="1" applyBorder="1" applyAlignment="1">
      <alignment vertical="center" wrapText="1"/>
    </xf>
    <xf numFmtId="0" fontId="15" fillId="0" borderId="51" xfId="1" applyFont="1" applyBorder="1" applyAlignment="1">
      <alignment horizontal="center" vertical="center"/>
    </xf>
    <xf numFmtId="0" fontId="15" fillId="0" borderId="64" xfId="1" applyFont="1" applyBorder="1" applyAlignment="1">
      <alignment horizontal="center" vertical="center"/>
    </xf>
    <xf numFmtId="0" fontId="15" fillId="0" borderId="64" xfId="1" applyFont="1" applyBorder="1" applyAlignment="1">
      <alignment vertical="center"/>
    </xf>
    <xf numFmtId="2" fontId="12" fillId="6" borderId="12" xfId="1" applyNumberFormat="1" applyFont="1" applyFill="1" applyBorder="1" applyAlignment="1">
      <alignment horizontal="center" vertical="center"/>
    </xf>
    <xf numFmtId="2" fontId="12" fillId="6" borderId="18" xfId="1" applyNumberFormat="1" applyFont="1" applyFill="1" applyBorder="1" applyAlignment="1">
      <alignment horizontal="center" vertical="center"/>
    </xf>
    <xf numFmtId="0" fontId="23" fillId="0" borderId="22" xfId="1" applyFont="1" applyBorder="1" applyAlignment="1">
      <alignment vertical="center" wrapText="1"/>
    </xf>
    <xf numFmtId="2" fontId="13" fillId="6" borderId="65" xfId="1" applyNumberFormat="1" applyFont="1" applyFill="1" applyBorder="1" applyAlignment="1">
      <alignment horizontal="center" vertical="center"/>
    </xf>
    <xf numFmtId="0" fontId="23" fillId="0" borderId="58" xfId="1" applyFont="1" applyBorder="1" applyAlignment="1">
      <alignment vertical="center" wrapText="1"/>
    </xf>
    <xf numFmtId="2" fontId="12" fillId="6" borderId="58" xfId="1" applyNumberFormat="1" applyFont="1" applyFill="1" applyBorder="1" applyAlignment="1">
      <alignment horizontal="center" vertical="center"/>
    </xf>
    <xf numFmtId="0" fontId="10" fillId="0" borderId="9" xfId="1" applyBorder="1" applyAlignment="1">
      <alignment horizontal="center" vertical="center"/>
    </xf>
    <xf numFmtId="2" fontId="13" fillId="6" borderId="55" xfId="1" applyNumberFormat="1" applyFont="1" applyFill="1" applyBorder="1" applyAlignment="1">
      <alignment horizontal="center" vertical="center"/>
    </xf>
    <xf numFmtId="2" fontId="12" fillId="6" borderId="13" xfId="1" applyNumberFormat="1" applyFont="1" applyFill="1" applyBorder="1" applyAlignment="1">
      <alignment horizontal="center" vertical="center"/>
    </xf>
    <xf numFmtId="2" fontId="12" fillId="6" borderId="14" xfId="1" applyNumberFormat="1" applyFont="1" applyFill="1" applyBorder="1" applyAlignment="1">
      <alignment horizontal="center" vertical="center"/>
    </xf>
    <xf numFmtId="0" fontId="12" fillId="0" borderId="23" xfId="1" applyFont="1" applyBorder="1"/>
    <xf numFmtId="0" fontId="10" fillId="0" borderId="5" xfId="1" applyBorder="1" applyAlignment="1">
      <alignment vertical="center" wrapText="1"/>
    </xf>
    <xf numFmtId="0" fontId="10" fillId="0" borderId="3" xfId="1" applyBorder="1" applyAlignment="1">
      <alignment vertical="center" wrapText="1"/>
    </xf>
    <xf numFmtId="0" fontId="10" fillId="0" borderId="5" xfId="1" applyBorder="1" applyAlignment="1">
      <alignment vertical="center"/>
    </xf>
    <xf numFmtId="2" fontId="12" fillId="0" borderId="13" xfId="1" applyNumberFormat="1" applyFont="1" applyBorder="1" applyAlignment="1">
      <alignment horizontal="center" vertical="center"/>
    </xf>
    <xf numFmtId="0" fontId="12" fillId="4" borderId="46" xfId="1" applyFont="1" applyFill="1" applyBorder="1" applyAlignment="1">
      <alignment horizontal="center" vertical="center"/>
    </xf>
    <xf numFmtId="0" fontId="10" fillId="0" borderId="22" xfId="1" applyBorder="1" applyAlignment="1">
      <alignment vertical="center" wrapText="1"/>
    </xf>
    <xf numFmtId="0" fontId="12" fillId="0" borderId="53" xfId="1" applyFont="1" applyBorder="1"/>
    <xf numFmtId="0" fontId="12" fillId="0" borderId="70" xfId="1" applyFont="1" applyBorder="1"/>
    <xf numFmtId="0" fontId="23" fillId="0" borderId="70" xfId="1" applyFont="1" applyBorder="1" applyAlignment="1">
      <alignment vertical="center"/>
    </xf>
    <xf numFmtId="0" fontId="12" fillId="0" borderId="43" xfId="1" applyFont="1" applyBorder="1"/>
    <xf numFmtId="2" fontId="11" fillId="0" borderId="44" xfId="1" applyNumberFormat="1" applyFont="1" applyBorder="1" applyAlignment="1">
      <alignment horizontal="center"/>
    </xf>
    <xf numFmtId="0" fontId="12" fillId="0" borderId="44" xfId="1" applyFont="1" applyBorder="1"/>
    <xf numFmtId="0" fontId="12" fillId="0" borderId="41" xfId="1" applyFont="1" applyBorder="1"/>
    <xf numFmtId="0" fontId="12" fillId="0" borderId="2" xfId="1" applyFont="1" applyBorder="1"/>
    <xf numFmtId="0" fontId="12" fillId="0" borderId="40" xfId="1" applyFont="1" applyBorder="1"/>
    <xf numFmtId="0" fontId="23" fillId="0" borderId="0" xfId="1" applyFont="1" applyAlignment="1">
      <alignment horizontal="left" indent="1"/>
    </xf>
    <xf numFmtId="0" fontId="10" fillId="0" borderId="9" xfId="1" applyBorder="1" applyAlignment="1">
      <alignment horizontal="left" vertical="center"/>
    </xf>
    <xf numFmtId="0" fontId="10" fillId="5" borderId="3" xfId="1" applyFill="1" applyBorder="1" applyAlignment="1">
      <alignment horizontal="center" vertical="center"/>
    </xf>
    <xf numFmtId="0" fontId="31" fillId="0" borderId="0" xfId="1" applyFont="1" applyAlignment="1">
      <alignment horizontal="left" vertical="top" indent="1"/>
    </xf>
    <xf numFmtId="0" fontId="10" fillId="0" borderId="0" xfId="1" applyAlignment="1">
      <alignment horizontal="left" vertical="center"/>
    </xf>
    <xf numFmtId="0" fontId="10" fillId="0" borderId="0" xfId="1" applyAlignment="1">
      <alignment vertical="center"/>
    </xf>
    <xf numFmtId="0" fontId="10" fillId="0" borderId="71" xfId="1" applyBorder="1"/>
    <xf numFmtId="0" fontId="10" fillId="0" borderId="72" xfId="1" applyBorder="1"/>
    <xf numFmtId="0" fontId="11" fillId="0" borderId="0" xfId="1" applyFont="1" applyAlignment="1">
      <alignment vertical="center"/>
    </xf>
    <xf numFmtId="0" fontId="13" fillId="0" borderId="73" xfId="1" applyFont="1" applyBorder="1" applyAlignment="1">
      <alignment horizontal="right" vertical="center"/>
    </xf>
    <xf numFmtId="0" fontId="13" fillId="4" borderId="74" xfId="1" applyFont="1" applyFill="1" applyBorder="1" applyAlignment="1">
      <alignment horizontal="left" vertical="center"/>
    </xf>
    <xf numFmtId="0" fontId="12" fillId="4" borderId="74" xfId="1" applyFont="1" applyFill="1" applyBorder="1" applyAlignment="1">
      <alignment vertical="center"/>
    </xf>
    <xf numFmtId="0" fontId="11" fillId="4" borderId="74" xfId="1" applyFont="1" applyFill="1" applyBorder="1" applyAlignment="1">
      <alignment vertical="center"/>
    </xf>
    <xf numFmtId="0" fontId="12" fillId="4" borderId="75" xfId="1" applyFont="1" applyFill="1" applyBorder="1" applyAlignment="1">
      <alignment vertical="center"/>
    </xf>
    <xf numFmtId="0" fontId="10" fillId="4" borderId="74" xfId="1" applyFill="1" applyBorder="1"/>
    <xf numFmtId="0" fontId="10" fillId="0" borderId="76" xfId="1" applyBorder="1"/>
    <xf numFmtId="0" fontId="11" fillId="0" borderId="45" xfId="1" applyFont="1" applyBorder="1" applyAlignment="1">
      <alignment vertical="center"/>
    </xf>
    <xf numFmtId="0" fontId="12" fillId="0" borderId="77" xfId="1" applyFont="1" applyBorder="1" applyAlignment="1">
      <alignment horizontal="right" vertical="center"/>
    </xf>
    <xf numFmtId="171" fontId="10" fillId="6" borderId="49" xfId="1" applyNumberFormat="1" applyFill="1" applyBorder="1" applyAlignment="1">
      <alignment horizontal="center" vertical="center"/>
    </xf>
    <xf numFmtId="0" fontId="14" fillId="5" borderId="3" xfId="1" applyFont="1" applyFill="1" applyBorder="1" applyAlignment="1">
      <alignment horizontal="left" vertical="center" indent="1"/>
    </xf>
    <xf numFmtId="0" fontId="11" fillId="0" borderId="3" xfId="1" applyFont="1" applyBorder="1" applyAlignment="1">
      <alignment horizontal="center" vertical="center"/>
    </xf>
    <xf numFmtId="0" fontId="11" fillId="0" borderId="9" xfId="1" applyFont="1" applyBorder="1" applyAlignment="1">
      <alignment horizontal="center" vertical="center"/>
    </xf>
    <xf numFmtId="0" fontId="22" fillId="0" borderId="50" xfId="1" applyFont="1" applyBorder="1" applyAlignment="1">
      <alignment horizontal="center" vertical="center"/>
    </xf>
    <xf numFmtId="0" fontId="10" fillId="0" borderId="3" xfId="1" applyBorder="1" applyAlignment="1">
      <alignment horizontal="left" indent="1"/>
    </xf>
    <xf numFmtId="2" fontId="12" fillId="5" borderId="11" xfId="1" applyNumberFormat="1" applyFont="1" applyFill="1" applyBorder="1" applyAlignment="1">
      <alignment horizontal="center" vertical="center"/>
    </xf>
    <xf numFmtId="4" fontId="12" fillId="6" borderId="3" xfId="1" applyNumberFormat="1" applyFont="1" applyFill="1" applyBorder="1" applyAlignment="1">
      <alignment horizontal="center" vertical="center"/>
    </xf>
    <xf numFmtId="0" fontId="10" fillId="0" borderId="15" xfId="1" applyBorder="1"/>
    <xf numFmtId="4" fontId="33" fillId="0" borderId="0" xfId="1" applyNumberFormat="1" applyFont="1"/>
    <xf numFmtId="0" fontId="12" fillId="0" borderId="60" xfId="1" applyFont="1" applyBorder="1"/>
    <xf numFmtId="0" fontId="12" fillId="0" borderId="4" xfId="1" applyFont="1" applyBorder="1"/>
    <xf numFmtId="0" fontId="12" fillId="0" borderId="15" xfId="1" applyFont="1" applyBorder="1"/>
    <xf numFmtId="2" fontId="10" fillId="0" borderId="0" xfId="1" applyNumberFormat="1"/>
    <xf numFmtId="0" fontId="11" fillId="0" borderId="0" xfId="1" applyFont="1"/>
    <xf numFmtId="2" fontId="11" fillId="0" borderId="0" xfId="1" applyNumberFormat="1" applyFont="1" applyAlignment="1">
      <alignment horizontal="right" vertical="center"/>
    </xf>
    <xf numFmtId="4" fontId="13" fillId="6" borderId="3" xfId="1" applyNumberFormat="1" applyFont="1" applyFill="1" applyBorder="1" applyAlignment="1">
      <alignment horizontal="center" vertical="center"/>
    </xf>
    <xf numFmtId="0" fontId="12" fillId="0" borderId="46" xfId="1" applyFont="1" applyBorder="1" applyAlignment="1">
      <alignment vertical="top"/>
    </xf>
    <xf numFmtId="0" fontId="12" fillId="0" borderId="5" xfId="1" applyFont="1" applyBorder="1" applyAlignment="1">
      <alignment vertical="top"/>
    </xf>
    <xf numFmtId="0" fontId="12" fillId="0" borderId="16" xfId="1" applyFont="1" applyBorder="1" applyAlignment="1">
      <alignment vertical="top"/>
    </xf>
    <xf numFmtId="0" fontId="11" fillId="0" borderId="3" xfId="1" applyFont="1" applyBorder="1" applyAlignment="1">
      <alignment horizontal="left" indent="1"/>
    </xf>
    <xf numFmtId="170" fontId="12" fillId="6" borderId="3" xfId="1" applyNumberFormat="1" applyFont="1" applyFill="1" applyBorder="1" applyAlignment="1">
      <alignment horizontal="center" vertical="center"/>
    </xf>
    <xf numFmtId="0" fontId="11" fillId="0" borderId="39" xfId="1" applyFont="1" applyBorder="1" applyAlignment="1">
      <alignment vertical="center"/>
    </xf>
    <xf numFmtId="0" fontId="22" fillId="0" borderId="5" xfId="1" applyFont="1" applyBorder="1" applyAlignment="1">
      <alignment horizontal="center" vertical="center"/>
    </xf>
    <xf numFmtId="4" fontId="10" fillId="0" borderId="0" xfId="1" applyNumberFormat="1"/>
    <xf numFmtId="0" fontId="0" fillId="0" borderId="3" xfId="0" applyBorder="1" applyAlignment="1">
      <alignment horizontal="left" indent="1"/>
    </xf>
    <xf numFmtId="44" fontId="17" fillId="0" borderId="0" xfId="2" applyFont="1" applyBorder="1" applyProtection="1"/>
    <xf numFmtId="2" fontId="12" fillId="5" borderId="50" xfId="1" applyNumberFormat="1" applyFont="1" applyFill="1" applyBorder="1" applyAlignment="1" applyProtection="1">
      <alignment horizontal="center" vertical="center"/>
      <protection locked="0"/>
    </xf>
    <xf numFmtId="2" fontId="12" fillId="5" borderId="5" xfId="1" applyNumberFormat="1" applyFont="1" applyFill="1" applyBorder="1" applyAlignment="1" applyProtection="1">
      <alignment horizontal="center" vertical="center"/>
      <protection locked="0"/>
    </xf>
    <xf numFmtId="2" fontId="12" fillId="5" borderId="16" xfId="1" applyNumberFormat="1" applyFont="1" applyFill="1" applyBorder="1" applyAlignment="1" applyProtection="1">
      <alignment horizontal="center" vertical="center"/>
      <protection locked="0"/>
    </xf>
    <xf numFmtId="2" fontId="12" fillId="5" borderId="68" xfId="1" applyNumberFormat="1" applyFont="1" applyFill="1" applyBorder="1" applyAlignment="1" applyProtection="1">
      <alignment horizontal="center" vertical="center"/>
      <protection locked="0"/>
    </xf>
    <xf numFmtId="2" fontId="12" fillId="5" borderId="69" xfId="1" applyNumberFormat="1" applyFont="1" applyFill="1" applyBorder="1" applyAlignment="1" applyProtection="1">
      <alignment horizontal="center" vertical="center"/>
      <protection locked="0"/>
    </xf>
    <xf numFmtId="2" fontId="12" fillId="5" borderId="33" xfId="1" applyNumberFormat="1" applyFont="1" applyFill="1" applyBorder="1" applyAlignment="1" applyProtection="1">
      <alignment horizontal="center" vertical="center"/>
      <protection locked="0"/>
    </xf>
    <xf numFmtId="0" fontId="15" fillId="0" borderId="33" xfId="1" applyFont="1" applyBorder="1" applyAlignment="1" applyProtection="1">
      <alignment horizontal="center" vertical="center"/>
      <protection locked="0"/>
    </xf>
    <xf numFmtId="2" fontId="12" fillId="5" borderId="58" xfId="1" applyNumberFormat="1" applyFont="1" applyFill="1" applyBorder="1" applyAlignment="1" applyProtection="1">
      <alignment horizontal="center" vertical="center"/>
      <protection locked="0"/>
    </xf>
    <xf numFmtId="2" fontId="12" fillId="5" borderId="61" xfId="1" applyNumberFormat="1" applyFont="1" applyFill="1" applyBorder="1" applyAlignment="1" applyProtection="1">
      <alignment horizontal="center" vertical="center"/>
      <protection locked="0"/>
    </xf>
    <xf numFmtId="49" fontId="10" fillId="0" borderId="33" xfId="1" applyNumberFormat="1" applyBorder="1" applyAlignment="1">
      <alignment horizontal="center" vertical="center"/>
    </xf>
    <xf numFmtId="49" fontId="10" fillId="0" borderId="67" xfId="1" applyNumberFormat="1" applyBorder="1" applyAlignment="1">
      <alignment horizontal="center" vertical="center"/>
    </xf>
    <xf numFmtId="49" fontId="23" fillId="0" borderId="58" xfId="1" applyNumberFormat="1" applyFont="1" applyBorder="1" applyAlignment="1">
      <alignment vertical="center" wrapText="1"/>
    </xf>
    <xf numFmtId="0" fontId="10" fillId="0" borderId="9" xfId="1" applyBorder="1" applyAlignment="1">
      <alignment vertical="center" wrapText="1"/>
    </xf>
    <xf numFmtId="0" fontId="10" fillId="0" borderId="33" xfId="1" applyBorder="1" applyAlignment="1">
      <alignment vertical="center" wrapText="1"/>
    </xf>
    <xf numFmtId="0" fontId="36" fillId="0" borderId="0" xfId="1" applyFont="1" applyAlignment="1">
      <alignment vertical="center"/>
    </xf>
    <xf numFmtId="0" fontId="21" fillId="0" borderId="0" xfId="1" applyFont="1"/>
    <xf numFmtId="0" fontId="24" fillId="0" borderId="0" xfId="1" applyFont="1"/>
    <xf numFmtId="0" fontId="21" fillId="0" borderId="0" xfId="2" applyNumberFormat="1" applyFont="1" applyBorder="1" applyAlignment="1">
      <alignment horizontal="left"/>
    </xf>
    <xf numFmtId="0" fontId="24" fillId="0" borderId="0" xfId="2" applyNumberFormat="1" applyFont="1" applyBorder="1" applyAlignment="1">
      <alignment horizontal="left"/>
    </xf>
    <xf numFmtId="0" fontId="24" fillId="0" borderId="43" xfId="1" applyFont="1" applyBorder="1"/>
    <xf numFmtId="0" fontId="24" fillId="0" borderId="44" xfId="1" applyFont="1" applyBorder="1"/>
    <xf numFmtId="0" fontId="10" fillId="0" borderId="44" xfId="1" applyBorder="1"/>
    <xf numFmtId="0" fontId="24" fillId="0" borderId="41" xfId="1" applyFont="1" applyBorder="1"/>
    <xf numFmtId="0" fontId="24" fillId="0" borderId="2" xfId="1" applyFont="1" applyBorder="1"/>
    <xf numFmtId="0" fontId="24" fillId="0" borderId="40" xfId="1" applyFont="1" applyBorder="1"/>
    <xf numFmtId="0" fontId="24" fillId="3" borderId="2" xfId="1" applyFont="1" applyFill="1" applyBorder="1"/>
    <xf numFmtId="0" fontId="24" fillId="0" borderId="0" xfId="1" applyFont="1" applyAlignment="1">
      <alignment horizontal="center"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vertical="center" wrapText="1"/>
    </xf>
    <xf numFmtId="166" fontId="0" fillId="7" borderId="59" xfId="0" applyNumberFormat="1" applyFill="1" applyBorder="1" applyAlignment="1">
      <alignment horizontal="center" vertical="center"/>
    </xf>
    <xf numFmtId="166" fontId="0" fillId="7" borderId="0" xfId="0" applyNumberFormat="1" applyFill="1" applyAlignment="1">
      <alignment horizontal="center" vertical="center"/>
    </xf>
    <xf numFmtId="1" fontId="0" fillId="7" borderId="59" xfId="0" applyNumberFormat="1" applyFill="1" applyBorder="1" applyAlignment="1">
      <alignment horizontal="center" vertical="center"/>
    </xf>
    <xf numFmtId="166" fontId="0" fillId="8" borderId="59" xfId="0" applyNumberFormat="1" applyFill="1" applyBorder="1" applyAlignment="1">
      <alignment horizontal="center" vertical="center"/>
    </xf>
    <xf numFmtId="166" fontId="0" fillId="8" borderId="0" xfId="0" applyNumberFormat="1" applyFill="1" applyAlignment="1">
      <alignment horizontal="center" vertical="center"/>
    </xf>
    <xf numFmtId="1" fontId="0" fillId="8" borderId="19" xfId="0" applyNumberFormat="1" applyFill="1" applyBorder="1" applyAlignment="1">
      <alignment horizontal="center" vertical="center"/>
    </xf>
    <xf numFmtId="1" fontId="0" fillId="8" borderId="59" xfId="0" applyNumberFormat="1" applyFill="1" applyBorder="1" applyAlignment="1">
      <alignment horizontal="center" vertical="center"/>
    </xf>
    <xf numFmtId="166" fontId="0" fillId="9" borderId="59" xfId="0" applyNumberFormat="1" applyFill="1" applyBorder="1" applyAlignment="1">
      <alignment horizontal="center" vertical="center"/>
    </xf>
    <xf numFmtId="166" fontId="0" fillId="9" borderId="0" xfId="0" applyNumberFormat="1" applyFill="1" applyAlignment="1">
      <alignment horizontal="center" vertical="center"/>
    </xf>
    <xf numFmtId="1" fontId="0" fillId="9" borderId="19" xfId="0" applyNumberFormat="1" applyFill="1" applyBorder="1" applyAlignment="1">
      <alignment horizontal="center" vertical="center"/>
    </xf>
    <xf numFmtId="1" fontId="0" fillId="9" borderId="59" xfId="0" applyNumberFormat="1" applyFill="1" applyBorder="1" applyAlignment="1">
      <alignment horizontal="center" vertical="center"/>
    </xf>
    <xf numFmtId="2" fontId="0" fillId="9" borderId="19" xfId="0" applyNumberFormat="1" applyFill="1" applyBorder="1" applyAlignment="1">
      <alignment horizontal="center" vertical="center"/>
    </xf>
    <xf numFmtId="2" fontId="0" fillId="7" borderId="5" xfId="0" applyNumberFormat="1" applyFill="1" applyBorder="1" applyAlignment="1">
      <alignment horizontal="center" vertical="center"/>
    </xf>
    <xf numFmtId="166" fontId="0" fillId="8" borderId="33" xfId="0" applyNumberFormat="1" applyFill="1" applyBorder="1" applyAlignment="1">
      <alignment horizontal="center" vertical="center"/>
    </xf>
    <xf numFmtId="166" fontId="0" fillId="8" borderId="1" xfId="0" applyNumberFormat="1" applyFill="1" applyBorder="1" applyAlignment="1">
      <alignment horizontal="center" vertical="center"/>
    </xf>
    <xf numFmtId="1" fontId="0" fillId="8" borderId="34" xfId="0" applyNumberFormat="1" applyFill="1" applyBorder="1" applyAlignment="1">
      <alignment horizontal="center" vertical="center"/>
    </xf>
    <xf numFmtId="2" fontId="0" fillId="8" borderId="34" xfId="0" applyNumberFormat="1" applyFill="1" applyBorder="1" applyAlignment="1">
      <alignment horizontal="center" vertical="center"/>
    </xf>
    <xf numFmtId="166" fontId="0" fillId="9" borderId="33" xfId="0" applyNumberFormat="1" applyFill="1" applyBorder="1" applyAlignment="1">
      <alignment horizontal="center" vertical="center"/>
    </xf>
    <xf numFmtId="166" fontId="0" fillId="9" borderId="1" xfId="0" applyNumberFormat="1" applyFill="1" applyBorder="1" applyAlignment="1">
      <alignment horizontal="center" vertical="center"/>
    </xf>
    <xf numFmtId="1" fontId="0" fillId="9" borderId="34" xfId="0" applyNumberFormat="1" applyFill="1" applyBorder="1" applyAlignment="1">
      <alignment horizontal="center" vertical="center"/>
    </xf>
    <xf numFmtId="2" fontId="0" fillId="9" borderId="34" xfId="0" applyNumberFormat="1" applyFill="1" applyBorder="1" applyAlignment="1">
      <alignment horizontal="center" vertical="center"/>
    </xf>
    <xf numFmtId="0" fontId="0" fillId="0" borderId="1" xfId="0" applyBorder="1" applyAlignment="1">
      <alignment vertical="center" wrapText="1"/>
    </xf>
    <xf numFmtId="166" fontId="0" fillId="0" borderId="0" xfId="0" applyNumberFormat="1" applyAlignment="1">
      <alignment horizontal="center" vertical="center"/>
    </xf>
    <xf numFmtId="1" fontId="0" fillId="0" borderId="3" xfId="0" applyNumberFormat="1" applyBorder="1" applyAlignment="1">
      <alignment horizontal="center" vertical="center"/>
    </xf>
    <xf numFmtId="2" fontId="0" fillId="0" borderId="0" xfId="0" applyNumberFormat="1" applyAlignment="1">
      <alignment horizontal="center" vertical="center"/>
    </xf>
    <xf numFmtId="3" fontId="0" fillId="0" borderId="3" xfId="0" applyNumberFormat="1" applyBorder="1" applyAlignment="1">
      <alignment horizontal="center" vertical="center"/>
    </xf>
    <xf numFmtId="0" fontId="1" fillId="0" borderId="3" xfId="0" applyFont="1" applyBorder="1"/>
    <xf numFmtId="1" fontId="1" fillId="0" borderId="0" xfId="0" applyNumberFormat="1" applyFont="1" applyAlignment="1">
      <alignment horizontal="center" vertical="center"/>
    </xf>
    <xf numFmtId="2" fontId="1" fillId="0" borderId="0" xfId="0" applyNumberFormat="1" applyFont="1"/>
    <xf numFmtId="0" fontId="1" fillId="0" borderId="0" xfId="0" applyFont="1"/>
    <xf numFmtId="1" fontId="0" fillId="0" borderId="0" xfId="0" applyNumberFormat="1" applyAlignment="1">
      <alignment horizontal="center" vertical="center"/>
    </xf>
    <xf numFmtId="44" fontId="0" fillId="0" borderId="0" xfId="4" applyFont="1"/>
    <xf numFmtId="44" fontId="0" fillId="0" borderId="0" xfId="0" applyNumberFormat="1"/>
    <xf numFmtId="9" fontId="0" fillId="0" borderId="0" xfId="0" applyNumberFormat="1"/>
    <xf numFmtId="175" fontId="0" fillId="0" borderId="0" xfId="0" applyNumberFormat="1" applyAlignment="1">
      <alignment horizontal="center" vertical="center"/>
    </xf>
    <xf numFmtId="2" fontId="38" fillId="0" borderId="42" xfId="0" applyNumberFormat="1" applyFont="1" applyBorder="1" applyAlignment="1">
      <alignment horizontal="center" vertical="center"/>
    </xf>
    <xf numFmtId="2" fontId="0" fillId="0" borderId="33" xfId="0" applyNumberFormat="1" applyBorder="1" applyAlignment="1">
      <alignment horizontal="center" vertical="center"/>
    </xf>
    <xf numFmtId="2" fontId="0" fillId="0" borderId="1" xfId="0" applyNumberFormat="1" applyBorder="1" applyAlignment="1">
      <alignment horizontal="center" vertical="center"/>
    </xf>
    <xf numFmtId="2" fontId="0" fillId="0" borderId="34" xfId="0" applyNumberFormat="1" applyBorder="1" applyAlignment="1">
      <alignment horizontal="center" vertical="center"/>
    </xf>
    <xf numFmtId="4" fontId="0" fillId="0" borderId="0" xfId="0" applyNumberFormat="1" applyAlignment="1">
      <alignment horizontal="center" vertical="center"/>
    </xf>
    <xf numFmtId="1" fontId="0" fillId="8" borderId="5" xfId="0" applyNumberFormat="1" applyFill="1" applyBorder="1" applyAlignment="1">
      <alignment horizontal="center" vertical="center"/>
    </xf>
    <xf numFmtId="1" fontId="39" fillId="7" borderId="9" xfId="0" applyNumberFormat="1" applyFont="1" applyFill="1" applyBorder="1" applyAlignment="1">
      <alignment horizontal="center" vertical="center" wrapText="1"/>
    </xf>
    <xf numFmtId="2" fontId="0" fillId="7" borderId="3" xfId="0" applyNumberFormat="1" applyFill="1" applyBorder="1" applyAlignment="1">
      <alignment horizontal="center" vertical="center"/>
    </xf>
    <xf numFmtId="1" fontId="39" fillId="8" borderId="3" xfId="0" applyNumberFormat="1" applyFont="1" applyFill="1" applyBorder="1" applyAlignment="1">
      <alignment horizontal="center" vertical="center" wrapText="1"/>
    </xf>
    <xf numFmtId="2" fontId="0" fillId="8" borderId="3" xfId="0" applyNumberFormat="1" applyFill="1" applyBorder="1" applyAlignment="1">
      <alignment horizontal="center" vertical="center"/>
    </xf>
    <xf numFmtId="2" fontId="0" fillId="9" borderId="3" xfId="0" applyNumberFormat="1" applyFill="1" applyBorder="1" applyAlignment="1">
      <alignment horizontal="center" vertical="center"/>
    </xf>
    <xf numFmtId="1" fontId="39" fillId="9" borderId="3" xfId="0" applyNumberFormat="1" applyFont="1" applyFill="1" applyBorder="1" applyAlignment="1">
      <alignment horizontal="center" vertical="center" wrapText="1"/>
    </xf>
    <xf numFmtId="166" fontId="39" fillId="9" borderId="3" xfId="0" applyNumberFormat="1" applyFont="1" applyFill="1" applyBorder="1" applyAlignment="1">
      <alignment horizontal="center" vertical="center" wrapText="1"/>
    </xf>
    <xf numFmtId="0" fontId="10" fillId="0" borderId="81" xfId="1" applyBorder="1" applyAlignment="1">
      <alignment vertical="center" wrapText="1"/>
    </xf>
    <xf numFmtId="49" fontId="0" fillId="0" borderId="59" xfId="0" quotePrefix="1" applyNumberFormat="1" applyBorder="1" applyAlignment="1">
      <alignment horizontal="center" vertical="center"/>
    </xf>
    <xf numFmtId="2" fontId="11" fillId="0" borderId="0" xfId="1" applyNumberFormat="1" applyFont="1" applyAlignment="1">
      <alignment horizontal="center"/>
    </xf>
    <xf numFmtId="0" fontId="10" fillId="4" borderId="79" xfId="1" applyFill="1" applyBorder="1" applyAlignment="1">
      <alignment horizontal="center"/>
    </xf>
    <xf numFmtId="2" fontId="10" fillId="0" borderId="0" xfId="1" applyNumberFormat="1" applyAlignment="1">
      <alignment horizontal="center" vertical="center"/>
    </xf>
    <xf numFmtId="2" fontId="10" fillId="0" borderId="0" xfId="1" applyNumberFormat="1" applyAlignment="1">
      <alignment horizontal="center"/>
    </xf>
    <xf numFmtId="0" fontId="10" fillId="0" borderId="0" xfId="1" applyAlignment="1">
      <alignment horizontal="right"/>
    </xf>
    <xf numFmtId="4" fontId="17" fillId="0" borderId="0" xfId="2" applyNumberFormat="1" applyFont="1" applyBorder="1" applyProtection="1"/>
    <xf numFmtId="4" fontId="10" fillId="5" borderId="77" xfId="1" applyNumberFormat="1" applyFill="1" applyBorder="1" applyAlignment="1">
      <alignment horizontal="center" vertical="center"/>
    </xf>
    <xf numFmtId="176" fontId="17" fillId="0" borderId="0" xfId="2" applyNumberFormat="1" applyFont="1" applyBorder="1" applyProtection="1"/>
    <xf numFmtId="175" fontId="10" fillId="0" borderId="0" xfId="1" applyNumberFormat="1" applyAlignment="1">
      <alignment horizontal="center" vertical="center"/>
    </xf>
    <xf numFmtId="174" fontId="20" fillId="0" borderId="53" xfId="1" applyNumberFormat="1" applyFont="1" applyBorder="1"/>
    <xf numFmtId="174" fontId="10" fillId="0" borderId="0" xfId="1" applyNumberFormat="1" applyAlignment="1">
      <alignment horizontal="center" vertical="center"/>
    </xf>
    <xf numFmtId="174" fontId="10" fillId="5" borderId="3" xfId="1" applyNumberFormat="1" applyFill="1" applyBorder="1" applyAlignment="1">
      <alignment horizontal="center" vertical="center"/>
    </xf>
    <xf numFmtId="2" fontId="10" fillId="0" borderId="0" xfId="1" applyNumberFormat="1" applyAlignment="1" applyProtection="1">
      <alignment horizontal="center" vertical="center"/>
      <protection locked="0"/>
    </xf>
    <xf numFmtId="1" fontId="0" fillId="9" borderId="0" xfId="0" applyNumberFormat="1" applyFill="1" applyAlignment="1">
      <alignment horizontal="center" vertical="center"/>
    </xf>
    <xf numFmtId="4" fontId="10" fillId="0" borderId="0" xfId="1" applyNumberFormat="1" applyAlignment="1">
      <alignment horizontal="center" vertical="center"/>
    </xf>
    <xf numFmtId="4" fontId="17" fillId="0" borderId="0" xfId="1" applyNumberFormat="1" applyFont="1"/>
    <xf numFmtId="0" fontId="17" fillId="0" borderId="4" xfId="1" applyFont="1" applyBorder="1" applyAlignment="1">
      <alignment horizontal="center" vertical="center" wrapText="1"/>
    </xf>
    <xf numFmtId="0" fontId="17" fillId="0" borderId="4" xfId="1" applyFont="1" applyBorder="1" applyAlignment="1">
      <alignment horizontal="center" vertical="center"/>
    </xf>
    <xf numFmtId="0" fontId="10" fillId="0" borderId="53" xfId="1" applyBorder="1"/>
    <xf numFmtId="0" fontId="10" fillId="0" borderId="23" xfId="1" applyBorder="1" applyAlignment="1">
      <alignment horizontal="center" vertical="center"/>
    </xf>
    <xf numFmtId="0" fontId="20" fillId="0" borderId="23" xfId="1" applyFont="1" applyBorder="1"/>
    <xf numFmtId="0" fontId="17" fillId="0" borderId="23" xfId="1" applyFont="1" applyBorder="1"/>
    <xf numFmtId="0" fontId="17" fillId="0" borderId="54" xfId="1" applyFont="1" applyBorder="1"/>
    <xf numFmtId="44" fontId="10" fillId="0" borderId="44" xfId="1" applyNumberFormat="1" applyBorder="1"/>
    <xf numFmtId="166" fontId="42" fillId="0" borderId="53" xfId="0" applyNumberFormat="1" applyFont="1" applyBorder="1" applyAlignment="1">
      <alignment horizontal="center"/>
    </xf>
    <xf numFmtId="166" fontId="42" fillId="0" borderId="43" xfId="0" applyNumberFormat="1" applyFont="1" applyBorder="1" applyAlignment="1">
      <alignment horizontal="center"/>
    </xf>
    <xf numFmtId="49" fontId="42" fillId="0" borderId="54" xfId="0" applyNumberFormat="1" applyFont="1" applyBorder="1" applyAlignment="1">
      <alignment horizontal="center"/>
    </xf>
    <xf numFmtId="49" fontId="42" fillId="0" borderId="44" xfId="0" applyNumberFormat="1" applyFont="1" applyBorder="1" applyAlignment="1">
      <alignment horizontal="center"/>
    </xf>
    <xf numFmtId="2" fontId="42" fillId="0" borderId="53" xfId="0" applyNumberFormat="1" applyFont="1" applyBorder="1" applyAlignment="1">
      <alignment horizontal="center"/>
    </xf>
    <xf numFmtId="2" fontId="42" fillId="0" borderId="23" xfId="0" applyNumberFormat="1" applyFont="1" applyBorder="1" applyAlignment="1">
      <alignment horizontal="center"/>
    </xf>
    <xf numFmtId="2" fontId="42" fillId="0" borderId="54" xfId="0" applyNumberFormat="1" applyFont="1" applyBorder="1" applyAlignment="1">
      <alignment horizontal="center"/>
    </xf>
    <xf numFmtId="2" fontId="42" fillId="0" borderId="43" xfId="0" applyNumberFormat="1" applyFont="1" applyBorder="1" applyAlignment="1">
      <alignment horizontal="center"/>
    </xf>
    <xf numFmtId="2" fontId="42" fillId="0" borderId="0" xfId="0" applyNumberFormat="1" applyFont="1" applyAlignment="1">
      <alignment horizontal="center"/>
    </xf>
    <xf numFmtId="2" fontId="42" fillId="0" borderId="44" xfId="0" applyNumberFormat="1" applyFont="1" applyBorder="1" applyAlignment="1">
      <alignment horizontal="center"/>
    </xf>
    <xf numFmtId="2" fontId="0" fillId="0" borderId="0" xfId="0" applyNumberFormat="1" applyAlignment="1">
      <alignment horizontal="center"/>
    </xf>
    <xf numFmtId="0" fontId="11" fillId="0" borderId="12" xfId="1" applyFont="1" applyBorder="1" applyAlignment="1">
      <alignment horizontal="center" vertical="center"/>
    </xf>
    <xf numFmtId="0" fontId="11" fillId="0" borderId="11" xfId="1" applyFont="1" applyBorder="1" applyAlignment="1">
      <alignment horizontal="center" vertical="center"/>
    </xf>
    <xf numFmtId="2" fontId="12" fillId="5" borderId="24" xfId="1" applyNumberFormat="1" applyFont="1" applyFill="1" applyBorder="1" applyAlignment="1">
      <alignment horizontal="center" vertical="center"/>
    </xf>
    <xf numFmtId="44" fontId="12" fillId="0" borderId="14" xfId="2" applyFont="1" applyFill="1" applyBorder="1" applyAlignment="1">
      <alignment horizontal="center" vertical="center"/>
    </xf>
    <xf numFmtId="0" fontId="11" fillId="0" borderId="0" xfId="1" applyFont="1" applyAlignment="1">
      <alignment horizontal="left" indent="1"/>
    </xf>
    <xf numFmtId="44" fontId="12" fillId="0" borderId="0" xfId="2" applyFont="1" applyFill="1" applyBorder="1" applyAlignment="1">
      <alignment horizontal="center" vertical="center"/>
    </xf>
    <xf numFmtId="4" fontId="13" fillId="0" borderId="0" xfId="1" applyNumberFormat="1" applyFont="1" applyAlignment="1">
      <alignment horizontal="center" vertical="center"/>
    </xf>
    <xf numFmtId="172" fontId="10" fillId="0" borderId="0" xfId="1" applyNumberFormat="1" applyAlignment="1">
      <alignment horizontal="center" vertical="center"/>
    </xf>
    <xf numFmtId="171" fontId="10" fillId="0" borderId="0" xfId="1" applyNumberFormat="1" applyAlignment="1">
      <alignment horizontal="center" vertical="center"/>
    </xf>
    <xf numFmtId="7" fontId="10" fillId="0" borderId="0" xfId="2" applyNumberFormat="1" applyFont="1" applyFill="1" applyBorder="1" applyAlignment="1">
      <alignment vertical="center"/>
    </xf>
    <xf numFmtId="0" fontId="11" fillId="0" borderId="35" xfId="1" applyFont="1" applyBorder="1" applyAlignment="1">
      <alignment horizontal="center" vertical="center"/>
    </xf>
    <xf numFmtId="2" fontId="12" fillId="0" borderId="37" xfId="1" applyNumberFormat="1" applyFont="1" applyBorder="1" applyAlignment="1">
      <alignment horizontal="center" vertical="center"/>
    </xf>
    <xf numFmtId="0" fontId="22" fillId="0" borderId="12" xfId="1" applyFont="1" applyBorder="1" applyAlignment="1">
      <alignment horizontal="center" vertical="center"/>
    </xf>
    <xf numFmtId="4" fontId="12" fillId="6" borderId="13" xfId="1" applyNumberFormat="1" applyFont="1" applyFill="1" applyBorder="1" applyAlignment="1">
      <alignment horizontal="center" vertical="center"/>
    </xf>
    <xf numFmtId="44" fontId="13" fillId="6" borderId="14" xfId="2" applyFont="1" applyFill="1" applyBorder="1" applyAlignment="1">
      <alignment horizontal="center" vertical="center"/>
    </xf>
    <xf numFmtId="0" fontId="10" fillId="0" borderId="39" xfId="1" applyBorder="1"/>
    <xf numFmtId="0" fontId="12" fillId="0" borderId="45" xfId="1" applyFont="1" applyBorder="1" applyAlignment="1">
      <alignment horizontal="right" vertical="center"/>
    </xf>
    <xf numFmtId="177" fontId="4" fillId="0" borderId="3" xfId="0" applyNumberFormat="1" applyFont="1" applyBorder="1" applyAlignment="1" applyProtection="1">
      <alignment horizontal="center" vertical="center"/>
      <protection locked="0"/>
    </xf>
    <xf numFmtId="2" fontId="41" fillId="0" borderId="10" xfId="0" applyNumberFormat="1" applyFont="1" applyBorder="1" applyAlignment="1">
      <alignment horizontal="center" vertical="center"/>
    </xf>
    <xf numFmtId="2" fontId="41" fillId="0" borderId="3" xfId="0" applyNumberFormat="1" applyFont="1" applyBorder="1" applyAlignment="1">
      <alignment horizontal="center" vertical="center"/>
    </xf>
    <xf numFmtId="2" fontId="41" fillId="0" borderId="9" xfId="0" applyNumberFormat="1" applyFont="1" applyBorder="1" applyAlignment="1">
      <alignment horizontal="center" vertical="center"/>
    </xf>
    <xf numFmtId="0" fontId="42" fillId="0" borderId="0" xfId="0" applyFont="1" applyAlignment="1">
      <alignment horizontal="center"/>
    </xf>
    <xf numFmtId="173" fontId="42" fillId="0" borderId="0" xfId="0" applyNumberFormat="1" applyFont="1" applyAlignment="1">
      <alignment horizontal="center"/>
    </xf>
    <xf numFmtId="175" fontId="42" fillId="0" borderId="0" xfId="0" applyNumberFormat="1" applyFont="1" applyAlignment="1">
      <alignment horizontal="center"/>
    </xf>
    <xf numFmtId="0" fontId="42" fillId="0" borderId="0" xfId="0" applyFont="1"/>
    <xf numFmtId="174" fontId="11" fillId="5" borderId="3" xfId="1" applyNumberFormat="1" applyFont="1" applyFill="1" applyBorder="1" applyAlignment="1">
      <alignment horizontal="center" vertical="center"/>
    </xf>
    <xf numFmtId="0" fontId="43" fillId="0" borderId="3" xfId="1" applyFont="1" applyBorder="1"/>
    <xf numFmtId="2" fontId="0" fillId="7" borderId="10" xfId="0" applyNumberFormat="1" applyFill="1" applyBorder="1" applyAlignment="1">
      <alignment horizontal="center" vertical="center"/>
    </xf>
    <xf numFmtId="2" fontId="0" fillId="7" borderId="21" xfId="0" applyNumberFormat="1" applyFill="1" applyBorder="1" applyAlignment="1">
      <alignment horizontal="center" vertical="center"/>
    </xf>
    <xf numFmtId="2" fontId="0" fillId="7" borderId="34" xfId="0" applyNumberFormat="1" applyFill="1" applyBorder="1" applyAlignment="1">
      <alignment horizontal="center" vertical="center"/>
    </xf>
    <xf numFmtId="2" fontId="45" fillId="0" borderId="42" xfId="0" applyNumberFormat="1" applyFont="1" applyBorder="1" applyAlignment="1">
      <alignment horizontal="center" vertical="center"/>
    </xf>
    <xf numFmtId="2" fontId="45" fillId="0" borderId="21" xfId="0" applyNumberFormat="1" applyFont="1" applyBorder="1" applyAlignment="1">
      <alignment horizontal="center" vertical="center"/>
    </xf>
    <xf numFmtId="2" fontId="17" fillId="0" borderId="0" xfId="0" applyNumberFormat="1" applyFont="1" applyAlignment="1">
      <alignment horizontal="center" vertical="center"/>
    </xf>
    <xf numFmtId="2" fontId="17" fillId="0" borderId="19" xfId="0" applyNumberFormat="1" applyFont="1" applyBorder="1" applyAlignment="1">
      <alignment horizontal="center" vertical="center"/>
    </xf>
    <xf numFmtId="2" fontId="45" fillId="0" borderId="0" xfId="0" applyNumberFormat="1" applyFont="1" applyAlignment="1">
      <alignment horizontal="center" vertical="center"/>
    </xf>
    <xf numFmtId="2" fontId="45" fillId="0" borderId="19" xfId="0" applyNumberFormat="1" applyFont="1" applyBorder="1" applyAlignment="1">
      <alignment horizontal="center" vertical="center"/>
    </xf>
    <xf numFmtId="2" fontId="17" fillId="0" borderId="0" xfId="0" applyNumberFormat="1" applyFont="1" applyAlignment="1">
      <alignment horizontal="center"/>
    </xf>
    <xf numFmtId="2" fontId="17" fillId="0" borderId="1" xfId="0" applyNumberFormat="1" applyFont="1" applyBorder="1" applyAlignment="1">
      <alignment horizontal="center" vertical="center"/>
    </xf>
    <xf numFmtId="2" fontId="17" fillId="0" borderId="34" xfId="0" applyNumberFormat="1" applyFont="1" applyBorder="1" applyAlignment="1">
      <alignment horizontal="center" vertical="center"/>
    </xf>
    <xf numFmtId="166" fontId="0" fillId="7" borderId="10" xfId="0" applyNumberFormat="1" applyFill="1" applyBorder="1" applyAlignment="1">
      <alignment horizontal="center" vertical="center"/>
    </xf>
    <xf numFmtId="166" fontId="0" fillId="7" borderId="42" xfId="0" applyNumberFormat="1" applyFill="1" applyBorder="1" applyAlignment="1">
      <alignment horizontal="center" vertical="center"/>
    </xf>
    <xf numFmtId="166" fontId="0" fillId="7" borderId="33" xfId="0" applyNumberFormat="1" applyFill="1" applyBorder="1" applyAlignment="1">
      <alignment horizontal="center" vertical="center"/>
    </xf>
    <xf numFmtId="166" fontId="0" fillId="7" borderId="1" xfId="0" applyNumberFormat="1" applyFill="1" applyBorder="1" applyAlignment="1">
      <alignment horizontal="center" vertical="center"/>
    </xf>
    <xf numFmtId="49" fontId="0" fillId="0" borderId="10" xfId="0" applyNumberFormat="1" applyBorder="1" applyAlignment="1">
      <alignment horizontal="left" vertical="center"/>
    </xf>
    <xf numFmtId="2" fontId="0" fillId="8" borderId="19" xfId="0" applyNumberFormat="1" applyFill="1" applyBorder="1" applyAlignment="1">
      <alignment horizontal="center" vertical="center"/>
    </xf>
    <xf numFmtId="175" fontId="10" fillId="0" borderId="9" xfId="1" applyNumberFormat="1" applyBorder="1" applyAlignment="1">
      <alignment horizontal="center" vertical="center"/>
    </xf>
    <xf numFmtId="175" fontId="10" fillId="0" borderId="24" xfId="1" applyNumberFormat="1" applyBorder="1" applyAlignment="1">
      <alignment horizontal="center" vertical="center"/>
    </xf>
    <xf numFmtId="175" fontId="10" fillId="0" borderId="11" xfId="1" applyNumberFormat="1" applyBorder="1" applyAlignment="1">
      <alignment horizontal="center" vertical="center"/>
    </xf>
    <xf numFmtId="44" fontId="46" fillId="0" borderId="0" xfId="4" applyFont="1"/>
    <xf numFmtId="2" fontId="12" fillId="10" borderId="11" xfId="1" applyNumberFormat="1" applyFont="1" applyFill="1" applyBorder="1" applyAlignment="1">
      <alignment horizontal="center" vertical="center"/>
    </xf>
    <xf numFmtId="0" fontId="12" fillId="0" borderId="20" xfId="1" applyFont="1" applyBorder="1" applyAlignment="1">
      <alignment vertical="top"/>
    </xf>
    <xf numFmtId="0" fontId="12" fillId="0" borderId="80" xfId="1" applyFont="1" applyBorder="1" applyAlignment="1">
      <alignment vertical="top"/>
    </xf>
    <xf numFmtId="0" fontId="12" fillId="0" borderId="19" xfId="1" applyFont="1" applyBorder="1" applyAlignment="1">
      <alignment vertical="top"/>
    </xf>
    <xf numFmtId="0" fontId="11" fillId="4" borderId="0" xfId="1" applyFont="1" applyFill="1" applyAlignment="1">
      <alignment horizontal="left" indent="1"/>
    </xf>
    <xf numFmtId="2" fontId="12" fillId="4" borderId="0" xfId="1" applyNumberFormat="1" applyFont="1" applyFill="1" applyAlignment="1">
      <alignment horizontal="center" vertical="center"/>
    </xf>
    <xf numFmtId="4" fontId="12" fillId="4" borderId="0" xfId="1" applyNumberFormat="1" applyFont="1" applyFill="1" applyAlignment="1">
      <alignment horizontal="center" vertical="center"/>
    </xf>
    <xf numFmtId="0" fontId="10" fillId="4" borderId="0" xfId="1" applyFill="1"/>
    <xf numFmtId="44" fontId="12" fillId="0" borderId="13" xfId="4" applyFont="1" applyFill="1" applyBorder="1" applyAlignment="1">
      <alignment horizontal="center" vertical="center"/>
    </xf>
    <xf numFmtId="44" fontId="12" fillId="6" borderId="13" xfId="4" applyFont="1" applyFill="1" applyBorder="1" applyAlignment="1">
      <alignment horizontal="center" vertical="center"/>
    </xf>
    <xf numFmtId="44" fontId="12" fillId="11" borderId="11" xfId="4" applyFont="1" applyFill="1" applyBorder="1" applyAlignment="1">
      <alignment horizontal="center" vertical="center"/>
    </xf>
    <xf numFmtId="44" fontId="12" fillId="11" borderId="3" xfId="2" applyFont="1" applyFill="1" applyBorder="1" applyAlignment="1">
      <alignment horizontal="center" vertical="center"/>
    </xf>
    <xf numFmtId="44" fontId="12" fillId="11" borderId="11" xfId="2" applyFont="1" applyFill="1" applyBorder="1" applyAlignment="1">
      <alignment horizontal="center" vertical="center"/>
    </xf>
    <xf numFmtId="44" fontId="12" fillId="11" borderId="9" xfId="2" applyFont="1" applyFill="1" applyBorder="1" applyAlignment="1">
      <alignment horizontal="center" vertical="center"/>
    </xf>
    <xf numFmtId="174" fontId="21" fillId="0" borderId="0" xfId="1" applyNumberFormat="1" applyFont="1" applyAlignment="1">
      <alignment horizontal="right"/>
    </xf>
    <xf numFmtId="174" fontId="40" fillId="0" borderId="20" xfId="5" applyNumberFormat="1" applyBorder="1" applyAlignment="1">
      <alignment horizontal="center"/>
    </xf>
    <xf numFmtId="174" fontId="40" fillId="0" borderId="80" xfId="5" applyNumberFormat="1" applyBorder="1" applyAlignment="1">
      <alignment horizontal="center"/>
    </xf>
    <xf numFmtId="174" fontId="40" fillId="0" borderId="58" xfId="5" applyNumberFormat="1" applyBorder="1" applyAlignment="1">
      <alignment horizontal="center"/>
    </xf>
    <xf numFmtId="174" fontId="40" fillId="0" borderId="78" xfId="5" applyNumberFormat="1" applyBorder="1" applyAlignment="1">
      <alignment horizontal="center"/>
    </xf>
    <xf numFmtId="0" fontId="10" fillId="0" borderId="3" xfId="1" applyBorder="1"/>
    <xf numFmtId="0" fontId="10" fillId="0" borderId="12" xfId="1" applyBorder="1"/>
    <xf numFmtId="0" fontId="10" fillId="0" borderId="13" xfId="1" applyBorder="1"/>
    <xf numFmtId="0" fontId="10" fillId="0" borderId="14" xfId="1" applyBorder="1"/>
    <xf numFmtId="44" fontId="10" fillId="0" borderId="3" xfId="4" applyFont="1" applyBorder="1"/>
    <xf numFmtId="44" fontId="10" fillId="0" borderId="13" xfId="4" applyFont="1" applyBorder="1"/>
    <xf numFmtId="44" fontId="10" fillId="0" borderId="14" xfId="4" applyFont="1" applyBorder="1"/>
    <xf numFmtId="44" fontId="10" fillId="0" borderId="9" xfId="4" applyFont="1" applyBorder="1"/>
    <xf numFmtId="44" fontId="10" fillId="0" borderId="11" xfId="4" applyFont="1" applyBorder="1"/>
    <xf numFmtId="44" fontId="10" fillId="0" borderId="12" xfId="4" applyFont="1" applyBorder="1"/>
    <xf numFmtId="0" fontId="33" fillId="0" borderId="3" xfId="1" applyFont="1" applyBorder="1"/>
    <xf numFmtId="0" fontId="10" fillId="0" borderId="9" xfId="1" applyBorder="1"/>
    <xf numFmtId="0" fontId="10" fillId="0" borderId="11" xfId="1" applyBorder="1"/>
    <xf numFmtId="44" fontId="11" fillId="12" borderId="12" xfId="1" applyNumberFormat="1" applyFont="1" applyFill="1" applyBorder="1"/>
    <xf numFmtId="44" fontId="11" fillId="12" borderId="13" xfId="1" applyNumberFormat="1" applyFont="1" applyFill="1" applyBorder="1"/>
    <xf numFmtId="44" fontId="47" fillId="12" borderId="14" xfId="1" applyNumberFormat="1" applyFont="1" applyFill="1" applyBorder="1"/>
    <xf numFmtId="0" fontId="10" fillId="12" borderId="12" xfId="1" applyFill="1" applyBorder="1"/>
    <xf numFmtId="44" fontId="10" fillId="12" borderId="13" xfId="4" applyFont="1" applyFill="1" applyBorder="1"/>
    <xf numFmtId="44" fontId="10" fillId="12" borderId="14" xfId="4" applyFont="1" applyFill="1" applyBorder="1"/>
    <xf numFmtId="0" fontId="24" fillId="0" borderId="10" xfId="1" applyFont="1" applyBorder="1" applyAlignment="1">
      <alignment horizontal="center" vertical="center"/>
    </xf>
    <xf numFmtId="14" fontId="23" fillId="0" borderId="4" xfId="1" applyNumberFormat="1" applyFont="1" applyBorder="1" applyAlignment="1" applyProtection="1">
      <alignment horizontal="center" vertical="center" wrapText="1"/>
      <protection locked="0"/>
    </xf>
    <xf numFmtId="0" fontId="24" fillId="0" borderId="42" xfId="1" applyFont="1" applyBorder="1" applyAlignment="1">
      <alignment horizontal="center" vertical="center"/>
    </xf>
    <xf numFmtId="14" fontId="23" fillId="0" borderId="4" xfId="1" applyNumberFormat="1" applyFont="1" applyBorder="1" applyAlignment="1">
      <alignment horizontal="center" vertical="center" wrapText="1"/>
    </xf>
    <xf numFmtId="0" fontId="10" fillId="0" borderId="70" xfId="1" applyBorder="1" applyProtection="1">
      <protection locked="0"/>
    </xf>
    <xf numFmtId="0" fontId="10" fillId="0" borderId="33" xfId="1" applyBorder="1" applyProtection="1">
      <protection locked="0"/>
    </xf>
    <xf numFmtId="0" fontId="10" fillId="0" borderId="44" xfId="1" applyBorder="1" applyProtection="1">
      <protection locked="0"/>
    </xf>
    <xf numFmtId="0" fontId="10" fillId="0" borderId="44" xfId="1" applyBorder="1" applyAlignment="1" applyProtection="1">
      <alignment horizontal="center"/>
      <protection locked="0"/>
    </xf>
    <xf numFmtId="0" fontId="10" fillId="9" borderId="23" xfId="1" applyFill="1" applyBorder="1" applyProtection="1">
      <protection locked="0"/>
    </xf>
    <xf numFmtId="0" fontId="10" fillId="9" borderId="54" xfId="1" applyFill="1" applyBorder="1" applyProtection="1">
      <protection locked="0"/>
    </xf>
    <xf numFmtId="0" fontId="10" fillId="9" borderId="1" xfId="1" applyFill="1" applyBorder="1" applyProtection="1">
      <protection locked="0"/>
    </xf>
    <xf numFmtId="0" fontId="10" fillId="9" borderId="26" xfId="1" applyFill="1" applyBorder="1" applyProtection="1">
      <protection locked="0"/>
    </xf>
    <xf numFmtId="10" fontId="17" fillId="0" borderId="0" xfId="1" applyNumberFormat="1" applyFont="1" applyAlignment="1">
      <alignment horizontal="center"/>
    </xf>
    <xf numFmtId="0" fontId="44" fillId="0" borderId="0" xfId="1" applyFont="1" applyAlignment="1">
      <alignment horizontal="left"/>
    </xf>
    <xf numFmtId="0" fontId="24" fillId="0" borderId="0" xfId="1" applyFont="1" applyAlignment="1">
      <alignment horizontal="right" indent="1"/>
    </xf>
    <xf numFmtId="174" fontId="48" fillId="0" borderId="43" xfId="5" applyNumberFormat="1" applyFont="1" applyBorder="1" applyAlignment="1">
      <alignment horizontal="center"/>
    </xf>
    <xf numFmtId="174" fontId="48" fillId="0" borderId="0" xfId="5" applyNumberFormat="1" applyFont="1" applyBorder="1" applyAlignment="1">
      <alignment horizontal="center"/>
    </xf>
    <xf numFmtId="174" fontId="48" fillId="0" borderId="44" xfId="5" applyNumberFormat="1" applyFont="1" applyBorder="1" applyAlignment="1">
      <alignment horizontal="center"/>
    </xf>
    <xf numFmtId="49" fontId="42" fillId="0" borderId="0" xfId="0" applyNumberFormat="1" applyFont="1" applyAlignment="1">
      <alignment horizontal="center"/>
    </xf>
    <xf numFmtId="0" fontId="1" fillId="0" borderId="3" xfId="0" applyFont="1" applyBorder="1" applyAlignment="1">
      <alignment horizontal="left"/>
    </xf>
    <xf numFmtId="0" fontId="17" fillId="0" borderId="0" xfId="0" applyFont="1" applyAlignment="1">
      <alignment vertical="center" wrapText="1"/>
    </xf>
    <xf numFmtId="2" fontId="38" fillId="0" borderId="0" xfId="0" applyNumberFormat="1" applyFont="1" applyAlignment="1">
      <alignment horizontal="center" vertical="center"/>
    </xf>
    <xf numFmtId="49" fontId="0" fillId="0" borderId="59" xfId="0" applyNumberFormat="1" applyBorder="1" applyAlignment="1">
      <alignment horizontal="center" vertical="center"/>
    </xf>
    <xf numFmtId="2" fontId="38" fillId="0" borderId="59" xfId="0" applyNumberFormat="1" applyFont="1" applyBorder="1" applyAlignment="1">
      <alignment horizontal="center" vertical="center"/>
    </xf>
    <xf numFmtId="2" fontId="38" fillId="0" borderId="19" xfId="0" applyNumberFormat="1" applyFont="1" applyBorder="1" applyAlignment="1">
      <alignment horizontal="center" vertical="center"/>
    </xf>
    <xf numFmtId="2" fontId="0" fillId="7" borderId="59" xfId="0" applyNumberFormat="1" applyFill="1" applyBorder="1" applyAlignment="1">
      <alignment horizontal="center" vertical="center"/>
    </xf>
    <xf numFmtId="2" fontId="0" fillId="7" borderId="19" xfId="0" applyNumberFormat="1" applyFill="1" applyBorder="1" applyAlignment="1">
      <alignment horizontal="center" vertical="center"/>
    </xf>
    <xf numFmtId="2" fontId="0" fillId="0" borderId="59" xfId="0" applyNumberFormat="1" applyBorder="1" applyAlignment="1">
      <alignment horizontal="center" vertical="center"/>
    </xf>
    <xf numFmtId="2" fontId="0" fillId="0" borderId="19" xfId="0" applyNumberFormat="1" applyBorder="1" applyAlignment="1">
      <alignment horizontal="center" vertical="center"/>
    </xf>
    <xf numFmtId="2" fontId="0" fillId="8" borderId="59" xfId="0" applyNumberFormat="1" applyFill="1" applyBorder="1" applyAlignment="1">
      <alignment horizontal="center" vertical="center"/>
    </xf>
    <xf numFmtId="2" fontId="0" fillId="8" borderId="20" xfId="0" applyNumberFormat="1" applyFill="1" applyBorder="1" applyAlignment="1">
      <alignment horizontal="center" vertical="center"/>
    </xf>
    <xf numFmtId="2" fontId="0" fillId="9" borderId="59" xfId="0" applyNumberFormat="1" applyFill="1" applyBorder="1" applyAlignment="1">
      <alignment horizontal="center" vertical="center"/>
    </xf>
    <xf numFmtId="2" fontId="0" fillId="9" borderId="20" xfId="0" applyNumberFormat="1" applyFill="1" applyBorder="1" applyAlignment="1">
      <alignment horizontal="center" vertical="center"/>
    </xf>
    <xf numFmtId="166" fontId="0" fillId="8" borderId="10" xfId="0" applyNumberFormat="1" applyFill="1" applyBorder="1" applyAlignment="1">
      <alignment horizontal="center" vertical="center"/>
    </xf>
    <xf numFmtId="166" fontId="0" fillId="8" borderId="42" xfId="0" applyNumberFormat="1" applyFill="1" applyBorder="1" applyAlignment="1">
      <alignment horizontal="center" vertical="center"/>
    </xf>
    <xf numFmtId="1" fontId="0" fillId="8" borderId="21" xfId="0" applyNumberFormat="1" applyFill="1" applyBorder="1" applyAlignment="1">
      <alignment horizontal="center" vertical="center"/>
    </xf>
    <xf numFmtId="2" fontId="0" fillId="8" borderId="10" xfId="0" applyNumberFormat="1" applyFill="1" applyBorder="1" applyAlignment="1">
      <alignment horizontal="center" vertical="center"/>
    </xf>
    <xf numFmtId="2" fontId="0" fillId="8" borderId="4" xfId="0" applyNumberFormat="1" applyFill="1" applyBorder="1" applyAlignment="1">
      <alignment horizontal="center" vertical="center"/>
    </xf>
    <xf numFmtId="2" fontId="0" fillId="8" borderId="21" xfId="0" applyNumberFormat="1" applyFill="1" applyBorder="1" applyAlignment="1">
      <alignment horizontal="center" vertical="center"/>
    </xf>
    <xf numFmtId="166" fontId="0" fillId="9" borderId="10" xfId="0" applyNumberFormat="1" applyFill="1" applyBorder="1" applyAlignment="1">
      <alignment horizontal="center" vertical="center"/>
    </xf>
    <xf numFmtId="166" fontId="0" fillId="9" borderId="42" xfId="0" applyNumberFormat="1" applyFill="1" applyBorder="1" applyAlignment="1">
      <alignment horizontal="center" vertical="center"/>
    </xf>
    <xf numFmtId="1" fontId="0" fillId="9" borderId="21" xfId="0" applyNumberFormat="1" applyFill="1" applyBorder="1" applyAlignment="1">
      <alignment horizontal="center" vertical="center"/>
    </xf>
    <xf numFmtId="2" fontId="0" fillId="9" borderId="10" xfId="0" applyNumberFormat="1" applyFill="1" applyBorder="1" applyAlignment="1">
      <alignment horizontal="center" vertical="center"/>
    </xf>
    <xf numFmtId="2" fontId="0" fillId="9" borderId="4" xfId="0" applyNumberFormat="1" applyFill="1" applyBorder="1" applyAlignment="1">
      <alignment horizontal="center" vertical="center"/>
    </xf>
    <xf numFmtId="2" fontId="0" fillId="9" borderId="21" xfId="0" applyNumberFormat="1" applyFill="1" applyBorder="1" applyAlignment="1">
      <alignment horizontal="center" vertical="center"/>
    </xf>
    <xf numFmtId="49" fontId="0" fillId="0" borderId="10" xfId="0" applyNumberFormat="1" applyBorder="1" applyAlignment="1">
      <alignment horizontal="center" vertical="center"/>
    </xf>
    <xf numFmtId="0" fontId="17" fillId="0" borderId="0" xfId="1" applyFont="1" applyAlignment="1">
      <alignment horizontal="right"/>
    </xf>
    <xf numFmtId="0" fontId="15" fillId="5" borderId="10" xfId="1" applyFont="1" applyFill="1" applyBorder="1" applyAlignment="1">
      <alignment horizontal="left" vertical="center" indent="1"/>
    </xf>
    <xf numFmtId="0" fontId="15" fillId="5" borderId="42" xfId="1" applyFont="1" applyFill="1" applyBorder="1" applyAlignment="1">
      <alignment horizontal="center" vertical="center"/>
    </xf>
    <xf numFmtId="0" fontId="15" fillId="5" borderId="42" xfId="1" applyFont="1" applyFill="1" applyBorder="1"/>
    <xf numFmtId="0" fontId="15" fillId="0" borderId="42" xfId="1" applyFont="1" applyBorder="1"/>
    <xf numFmtId="0" fontId="12" fillId="0" borderId="0" xfId="1" applyFont="1" applyAlignment="1">
      <alignment horizontal="center"/>
    </xf>
    <xf numFmtId="0" fontId="15" fillId="0" borderId="0" xfId="1" applyFont="1" applyAlignment="1">
      <alignment horizontal="center" vertical="center"/>
    </xf>
    <xf numFmtId="49" fontId="21" fillId="0" borderId="0" xfId="1" applyNumberFormat="1" applyFont="1" applyAlignment="1">
      <alignment horizontal="center" vertical="center"/>
    </xf>
    <xf numFmtId="0" fontId="15" fillId="0" borderId="33" xfId="1" applyFont="1" applyBorder="1" applyAlignment="1">
      <alignment horizontal="center" vertical="center"/>
    </xf>
    <xf numFmtId="0" fontId="12" fillId="4" borderId="0" xfId="1" applyFont="1" applyFill="1" applyAlignment="1">
      <alignment horizontal="center"/>
    </xf>
    <xf numFmtId="0" fontId="15" fillId="0" borderId="21" xfId="1" applyFont="1" applyBorder="1"/>
    <xf numFmtId="0" fontId="15" fillId="5" borderId="42" xfId="1" applyFont="1" applyFill="1" applyBorder="1" applyAlignment="1">
      <alignment horizontal="left" vertical="center" indent="1"/>
    </xf>
    <xf numFmtId="0" fontId="15" fillId="0" borderId="19" xfId="1" applyFont="1" applyBorder="1"/>
    <xf numFmtId="0" fontId="15" fillId="0" borderId="9" xfId="1" applyFont="1" applyBorder="1" applyAlignment="1">
      <alignment horizontal="center" vertical="center"/>
    </xf>
    <xf numFmtId="0" fontId="23" fillId="0" borderId="59" xfId="1" applyFont="1" applyBorder="1" applyAlignment="1">
      <alignment horizontal="center" vertical="center"/>
    </xf>
    <xf numFmtId="0" fontId="23" fillId="0" borderId="61" xfId="1" applyFont="1" applyBorder="1" applyAlignment="1">
      <alignment horizontal="center" vertical="center" wrapText="1"/>
    </xf>
    <xf numFmtId="0" fontId="15" fillId="0" borderId="67" xfId="1" applyFont="1" applyBorder="1" applyAlignment="1">
      <alignment horizontal="center" vertical="center"/>
    </xf>
    <xf numFmtId="0" fontId="15" fillId="0" borderId="61" xfId="1" applyFont="1" applyBorder="1" applyAlignment="1">
      <alignment horizontal="center" vertical="center"/>
    </xf>
    <xf numFmtId="0" fontId="12" fillId="0" borderId="70" xfId="1" applyFont="1" applyBorder="1" applyAlignment="1">
      <alignment horizontal="center"/>
    </xf>
    <xf numFmtId="0" fontId="12" fillId="0" borderId="2" xfId="1" applyFont="1" applyBorder="1" applyAlignment="1">
      <alignment horizontal="center"/>
    </xf>
    <xf numFmtId="0" fontId="22" fillId="0" borderId="0" xfId="1" applyFont="1"/>
    <xf numFmtId="0" fontId="29" fillId="0" borderId="0" xfId="1" applyFont="1"/>
    <xf numFmtId="0" fontId="15" fillId="5" borderId="21" xfId="1" applyFont="1" applyFill="1" applyBorder="1"/>
    <xf numFmtId="0" fontId="15" fillId="5" borderId="59" xfId="1" applyFont="1" applyFill="1" applyBorder="1" applyAlignment="1">
      <alignment horizontal="left" vertical="center" indent="1"/>
    </xf>
    <xf numFmtId="0" fontId="15" fillId="5" borderId="0" xfId="1" applyFont="1" applyFill="1" applyAlignment="1">
      <alignment horizontal="left" vertical="center" indent="1"/>
    </xf>
    <xf numFmtId="0" fontId="15" fillId="5" borderId="0" xfId="1" applyFont="1" applyFill="1" applyAlignment="1">
      <alignment horizontal="center" vertical="center"/>
    </xf>
    <xf numFmtId="0" fontId="15" fillId="5" borderId="0" xfId="1" applyFont="1" applyFill="1"/>
    <xf numFmtId="0" fontId="15" fillId="5" borderId="19" xfId="1" applyFont="1" applyFill="1" applyBorder="1"/>
    <xf numFmtId="0" fontId="15" fillId="9" borderId="53" xfId="1" applyFont="1" applyFill="1" applyBorder="1" applyAlignment="1">
      <alignment horizontal="left" vertical="center"/>
    </xf>
    <xf numFmtId="0" fontId="15" fillId="9" borderId="41" xfId="1" applyFont="1" applyFill="1" applyBorder="1" applyAlignment="1">
      <alignment vertical="center"/>
    </xf>
    <xf numFmtId="166" fontId="23" fillId="9" borderId="85" xfId="1" applyNumberFormat="1" applyFont="1" applyFill="1" applyBorder="1" applyAlignment="1" applyProtection="1">
      <alignment horizontal="center" vertical="center"/>
      <protection locked="0"/>
    </xf>
    <xf numFmtId="166" fontId="23" fillId="9" borderId="86" xfId="1" applyNumberFormat="1" applyFont="1" applyFill="1" applyBorder="1" applyAlignment="1" applyProtection="1">
      <alignment horizontal="center" vertical="center"/>
      <protection locked="0"/>
    </xf>
    <xf numFmtId="174" fontId="40" fillId="0" borderId="19" xfId="5" quotePrefix="1" applyNumberFormat="1" applyBorder="1" applyAlignment="1">
      <alignment horizontal="center"/>
    </xf>
    <xf numFmtId="174" fontId="40" fillId="0" borderId="95" xfId="5" quotePrefix="1" applyNumberFormat="1" applyBorder="1" applyAlignment="1">
      <alignment horizontal="center"/>
    </xf>
    <xf numFmtId="44" fontId="17" fillId="0" borderId="56" xfId="1" applyNumberFormat="1" applyFont="1" applyBorder="1"/>
    <xf numFmtId="10" fontId="10" fillId="0" borderId="56" xfId="1" applyNumberFormat="1" applyBorder="1"/>
    <xf numFmtId="44" fontId="10" fillId="0" borderId="57" xfId="1" applyNumberFormat="1" applyBorder="1"/>
    <xf numFmtId="10" fontId="10" fillId="0" borderId="56" xfId="6" applyNumberFormat="1" applyFont="1" applyBorder="1"/>
    <xf numFmtId="0" fontId="33" fillId="0" borderId="0" xfId="1" applyFont="1"/>
    <xf numFmtId="44" fontId="10" fillId="0" borderId="0" xfId="4" applyFont="1" applyBorder="1"/>
    <xf numFmtId="44" fontId="47" fillId="12" borderId="0" xfId="1" applyNumberFormat="1" applyFont="1" applyFill="1"/>
    <xf numFmtId="178" fontId="11" fillId="0" borderId="3" xfId="1" applyNumberFormat="1" applyFont="1" applyBorder="1" applyAlignment="1">
      <alignment horizontal="center" vertical="center"/>
    </xf>
    <xf numFmtId="179" fontId="11" fillId="0" borderId="3" xfId="1" applyNumberFormat="1" applyFont="1" applyBorder="1" applyAlignment="1">
      <alignment horizontal="center" vertical="center"/>
    </xf>
    <xf numFmtId="179" fontId="11" fillId="0" borderId="9" xfId="1" applyNumberFormat="1" applyFont="1" applyBorder="1" applyAlignment="1">
      <alignment horizontal="center" vertical="center"/>
    </xf>
    <xf numFmtId="179" fontId="11" fillId="0" borderId="12" xfId="1" applyNumberFormat="1" applyFont="1" applyBorder="1" applyAlignment="1">
      <alignment horizontal="center" vertical="center"/>
    </xf>
    <xf numFmtId="179" fontId="11" fillId="0" borderId="11" xfId="1" applyNumberFormat="1" applyFont="1" applyBorder="1" applyAlignment="1">
      <alignment horizontal="center" vertical="center"/>
    </xf>
    <xf numFmtId="0" fontId="22" fillId="0" borderId="43" xfId="1" applyFont="1" applyBorder="1" applyAlignment="1">
      <alignment vertical="center" wrapText="1"/>
    </xf>
    <xf numFmtId="0" fontId="0" fillId="0" borderId="0" xfId="0" applyAlignment="1" applyProtection="1">
      <alignment vertical="center" wrapText="1"/>
      <protection locked="0"/>
    </xf>
    <xf numFmtId="0" fontId="0" fillId="0" borderId="1" xfId="0" applyBorder="1" applyAlignment="1" applyProtection="1">
      <alignment vertical="center" wrapText="1"/>
      <protection locked="0"/>
    </xf>
    <xf numFmtId="2" fontId="0" fillId="7" borderId="59" xfId="0" applyNumberFormat="1" applyFill="1" applyBorder="1" applyAlignment="1" applyProtection="1">
      <alignment horizontal="center" vertical="center"/>
      <protection locked="0"/>
    </xf>
    <xf numFmtId="2" fontId="0" fillId="7" borderId="19" xfId="0" applyNumberFormat="1" applyFill="1" applyBorder="1" applyAlignment="1" applyProtection="1">
      <alignment horizontal="center" vertical="center"/>
      <protection locked="0"/>
    </xf>
    <xf numFmtId="2" fontId="0" fillId="7" borderId="34" xfId="0" applyNumberFormat="1" applyFill="1" applyBorder="1" applyAlignment="1" applyProtection="1">
      <alignment horizontal="center" vertical="center"/>
      <protection locked="0"/>
    </xf>
    <xf numFmtId="2" fontId="0" fillId="8" borderId="59" xfId="0" applyNumberFormat="1" applyFill="1" applyBorder="1" applyAlignment="1" applyProtection="1">
      <alignment horizontal="center" vertical="center"/>
      <protection locked="0"/>
    </xf>
    <xf numFmtId="2" fontId="0" fillId="8" borderId="20" xfId="0" applyNumberFormat="1" applyFill="1" applyBorder="1" applyAlignment="1" applyProtection="1">
      <alignment horizontal="center" vertical="center"/>
      <protection locked="0"/>
    </xf>
    <xf numFmtId="2" fontId="0" fillId="8" borderId="19" xfId="0" applyNumberFormat="1" applyFill="1" applyBorder="1" applyAlignment="1" applyProtection="1">
      <alignment horizontal="center" vertical="center"/>
      <protection locked="0"/>
    </xf>
    <xf numFmtId="2" fontId="0" fillId="8" borderId="33" xfId="0" applyNumberFormat="1" applyFill="1" applyBorder="1" applyAlignment="1" applyProtection="1">
      <alignment horizontal="center" vertical="center"/>
      <protection locked="0"/>
    </xf>
    <xf numFmtId="2" fontId="0" fillId="8" borderId="5" xfId="0" applyNumberFormat="1" applyFill="1" applyBorder="1" applyAlignment="1" applyProtection="1">
      <alignment horizontal="center" vertical="center"/>
      <protection locked="0"/>
    </xf>
    <xf numFmtId="2" fontId="0" fillId="8" borderId="34" xfId="0" applyNumberFormat="1" applyFill="1" applyBorder="1" applyAlignment="1" applyProtection="1">
      <alignment horizontal="center" vertical="center"/>
      <protection locked="0"/>
    </xf>
    <xf numFmtId="2" fontId="0" fillId="9" borderId="59" xfId="0" applyNumberFormat="1" applyFill="1" applyBorder="1" applyAlignment="1" applyProtection="1">
      <alignment horizontal="center" vertical="center"/>
      <protection locked="0"/>
    </xf>
    <xf numFmtId="2" fontId="0" fillId="9" borderId="20" xfId="0" applyNumberFormat="1" applyFill="1" applyBorder="1" applyAlignment="1" applyProtection="1">
      <alignment horizontal="center" vertical="center"/>
      <protection locked="0"/>
    </xf>
    <xf numFmtId="2" fontId="0" fillId="9" borderId="19" xfId="0" applyNumberFormat="1" applyFill="1" applyBorder="1" applyAlignment="1" applyProtection="1">
      <alignment horizontal="center" vertical="center"/>
      <protection locked="0"/>
    </xf>
    <xf numFmtId="2" fontId="0" fillId="9" borderId="33" xfId="0" applyNumberFormat="1" applyFill="1" applyBorder="1" applyAlignment="1" applyProtection="1">
      <alignment horizontal="center" vertical="center"/>
      <protection locked="0"/>
    </xf>
    <xf numFmtId="2" fontId="0" fillId="9" borderId="5" xfId="0" applyNumberFormat="1" applyFill="1" applyBorder="1" applyAlignment="1" applyProtection="1">
      <alignment horizontal="center" vertical="center"/>
      <protection locked="0"/>
    </xf>
    <xf numFmtId="2" fontId="0" fillId="9" borderId="34" xfId="0" applyNumberFormat="1" applyFill="1" applyBorder="1" applyAlignment="1" applyProtection="1">
      <alignment horizontal="center" vertical="center"/>
      <protection locked="0"/>
    </xf>
    <xf numFmtId="49" fontId="0" fillId="0" borderId="0" xfId="0" applyNumberFormat="1" applyAlignment="1" applyProtection="1">
      <alignment horizontal="center" vertical="center"/>
      <protection locked="0"/>
    </xf>
    <xf numFmtId="49" fontId="0" fillId="0" borderId="59" xfId="0" quotePrefix="1" applyNumberFormat="1" applyBorder="1" applyAlignment="1" applyProtection="1">
      <alignment horizontal="center" vertical="center"/>
      <protection locked="0"/>
    </xf>
    <xf numFmtId="49" fontId="0" fillId="0" borderId="59" xfId="0" applyNumberFormat="1" applyBorder="1" applyAlignment="1" applyProtection="1">
      <alignment horizontal="center" vertical="center"/>
      <protection locked="0"/>
    </xf>
    <xf numFmtId="1" fontId="39" fillId="7" borderId="24" xfId="0" applyNumberFormat="1" applyFont="1" applyFill="1" applyBorder="1" applyAlignment="1">
      <alignment horizontal="center" vertical="center" wrapText="1"/>
    </xf>
    <xf numFmtId="1" fontId="0" fillId="7" borderId="0" xfId="0" applyNumberFormat="1" applyFill="1" applyAlignment="1">
      <alignment horizontal="center" vertical="center"/>
    </xf>
    <xf numFmtId="1" fontId="0" fillId="7" borderId="42" xfId="0" applyNumberFormat="1" applyFill="1" applyBorder="1" applyAlignment="1">
      <alignment horizontal="center" vertical="center"/>
    </xf>
    <xf numFmtId="1" fontId="0" fillId="7" borderId="1" xfId="0" applyNumberFormat="1" applyFill="1" applyBorder="1" applyAlignment="1">
      <alignment horizontal="center" vertical="center"/>
    </xf>
    <xf numFmtId="1" fontId="0" fillId="7" borderId="43" xfId="0" applyNumberFormat="1" applyFill="1" applyBorder="1" applyAlignment="1">
      <alignment horizontal="center" vertical="center"/>
    </xf>
    <xf numFmtId="1" fontId="0" fillId="7" borderId="80" xfId="0" applyNumberFormat="1" applyFill="1" applyBorder="1" applyAlignment="1">
      <alignment horizontal="center" vertical="center"/>
    </xf>
    <xf numFmtId="2" fontId="0" fillId="7" borderId="31" xfId="0" applyNumberFormat="1" applyFill="1" applyBorder="1" applyAlignment="1">
      <alignment horizontal="center" vertical="center"/>
    </xf>
    <xf numFmtId="2" fontId="0" fillId="7" borderId="43" xfId="0" applyNumberFormat="1" applyFill="1" applyBorder="1" applyAlignment="1">
      <alignment horizontal="center" vertical="center"/>
    </xf>
    <xf numFmtId="2" fontId="0" fillId="7" borderId="43" xfId="0" applyNumberFormat="1" applyFill="1" applyBorder="1" applyAlignment="1" applyProtection="1">
      <alignment horizontal="center" vertical="center"/>
      <protection locked="0"/>
    </xf>
    <xf numFmtId="2" fontId="0" fillId="7" borderId="80" xfId="0" applyNumberFormat="1" applyFill="1" applyBorder="1" applyAlignment="1" applyProtection="1">
      <alignment horizontal="center" vertical="center"/>
      <protection locked="0"/>
    </xf>
    <xf numFmtId="2" fontId="0" fillId="7" borderId="60" xfId="0" applyNumberFormat="1" applyFill="1" applyBorder="1" applyAlignment="1">
      <alignment horizontal="center" vertical="center"/>
    </xf>
    <xf numFmtId="2" fontId="0" fillId="7" borderId="48" xfId="0" applyNumberFormat="1" applyFill="1" applyBorder="1" applyAlignment="1">
      <alignment horizontal="center" vertical="center"/>
    </xf>
    <xf numFmtId="2" fontId="0" fillId="7" borderId="48" xfId="0" applyNumberFormat="1" applyFill="1" applyBorder="1" applyAlignment="1" applyProtection="1">
      <alignment horizontal="center" vertical="center"/>
      <protection locked="0"/>
    </xf>
    <xf numFmtId="2" fontId="0" fillId="7" borderId="80" xfId="0" applyNumberFormat="1" applyFill="1" applyBorder="1" applyAlignment="1">
      <alignment horizontal="center" vertical="center"/>
    </xf>
    <xf numFmtId="0" fontId="10" fillId="0" borderId="67" xfId="1" applyBorder="1" applyAlignment="1">
      <alignment vertical="center" wrapText="1"/>
    </xf>
    <xf numFmtId="0" fontId="23" fillId="0" borderId="61" xfId="1" applyFont="1" applyBorder="1" applyAlignment="1">
      <alignment vertical="center" wrapText="1"/>
    </xf>
    <xf numFmtId="0" fontId="10" fillId="0" borderId="33" xfId="1" applyBorder="1" applyAlignment="1">
      <alignment vertical="center"/>
    </xf>
    <xf numFmtId="0" fontId="10" fillId="0" borderId="61" xfId="1" applyBorder="1" applyAlignment="1">
      <alignment vertical="center" wrapText="1"/>
    </xf>
    <xf numFmtId="0" fontId="12" fillId="4" borderId="0" xfId="1" applyFont="1" applyFill="1" applyAlignment="1">
      <alignment horizontal="center" vertical="center"/>
    </xf>
    <xf numFmtId="0" fontId="12" fillId="0" borderId="0" xfId="1" applyFont="1" applyAlignment="1">
      <alignment horizontal="center" vertical="center"/>
    </xf>
    <xf numFmtId="0" fontId="12" fillId="0" borderId="2" xfId="1" applyFont="1" applyBorder="1" applyAlignment="1">
      <alignment horizontal="center" vertical="center"/>
    </xf>
    <xf numFmtId="0" fontId="10" fillId="0" borderId="9" xfId="1" applyBorder="1" applyAlignment="1">
      <alignment horizontal="center" vertical="center" wrapText="1"/>
    </xf>
    <xf numFmtId="0" fontId="10" fillId="0" borderId="33" xfId="1" applyBorder="1" applyAlignment="1">
      <alignment horizontal="center" vertical="center" wrapText="1"/>
    </xf>
    <xf numFmtId="0" fontId="10" fillId="0" borderId="67" xfId="1" applyBorder="1" applyAlignment="1">
      <alignment horizontal="center" vertical="center" wrapText="1"/>
    </xf>
    <xf numFmtId="0" fontId="10" fillId="0" borderId="33" xfId="1" applyBorder="1" applyAlignment="1">
      <alignment horizontal="center" vertical="center"/>
    </xf>
    <xf numFmtId="0" fontId="10" fillId="0" borderId="61" xfId="1" applyBorder="1" applyAlignment="1">
      <alignment horizontal="center" vertical="center" wrapText="1"/>
    </xf>
    <xf numFmtId="44" fontId="0" fillId="0" borderId="0" xfId="0" applyNumberFormat="1" applyAlignment="1">
      <alignment horizontal="center"/>
    </xf>
    <xf numFmtId="0" fontId="15" fillId="0" borderId="0" xfId="1" applyFont="1" applyAlignment="1">
      <alignment horizontal="center"/>
    </xf>
    <xf numFmtId="0" fontId="21" fillId="0" borderId="0" xfId="1" applyFont="1" applyAlignment="1">
      <alignment horizontal="left"/>
    </xf>
    <xf numFmtId="4" fontId="0" fillId="0" borderId="24" xfId="0" applyNumberFormat="1" applyBorder="1" applyAlignment="1">
      <alignment horizontal="center" vertical="center"/>
    </xf>
    <xf numFmtId="2" fontId="0" fillId="0" borderId="3" xfId="0" applyNumberFormat="1" applyBorder="1" applyAlignment="1">
      <alignment horizontal="center" vertical="center"/>
    </xf>
    <xf numFmtId="169" fontId="21" fillId="5" borderId="0" xfId="1" applyNumberFormat="1" applyFont="1" applyFill="1" applyAlignment="1">
      <alignment horizontal="center" vertical="center"/>
    </xf>
    <xf numFmtId="0" fontId="10" fillId="0" borderId="0" xfId="1" applyAlignment="1">
      <alignment wrapText="1"/>
    </xf>
    <xf numFmtId="0" fontId="12" fillId="4" borderId="62" xfId="1" applyFont="1" applyFill="1" applyBorder="1" applyAlignment="1">
      <alignment horizontal="center" vertical="center"/>
    </xf>
    <xf numFmtId="4" fontId="4" fillId="0" borderId="10" xfId="0" applyNumberFormat="1" applyFont="1" applyBorder="1" applyAlignment="1">
      <alignment horizontal="right" vertical="center"/>
    </xf>
    <xf numFmtId="0" fontId="4" fillId="0" borderId="3" xfId="0" applyFont="1" applyBorder="1" applyAlignment="1">
      <alignment horizontal="center" vertical="center"/>
    </xf>
    <xf numFmtId="0" fontId="4" fillId="0" borderId="3" xfId="0" applyFont="1" applyBorder="1" applyAlignment="1" applyProtection="1">
      <alignment horizontal="center" vertical="center"/>
      <protection locked="0"/>
    </xf>
    <xf numFmtId="166" fontId="4" fillId="0" borderId="2" xfId="0" applyNumberFormat="1" applyFont="1" applyBorder="1" applyAlignment="1">
      <alignment horizontal="center"/>
    </xf>
    <xf numFmtId="0" fontId="8" fillId="0" borderId="0" xfId="0" applyFont="1" applyAlignment="1">
      <alignment horizontal="left"/>
    </xf>
    <xf numFmtId="44" fontId="10" fillId="0" borderId="0" xfId="1" applyNumberFormat="1" applyAlignment="1">
      <alignment horizontal="center"/>
    </xf>
    <xf numFmtId="0" fontId="1" fillId="0" borderId="9" xfId="0" applyFont="1" applyBorder="1"/>
    <xf numFmtId="3" fontId="0" fillId="0" borderId="4" xfId="0" applyNumberFormat="1" applyBorder="1" applyAlignment="1">
      <alignment horizontal="center" vertical="center"/>
    </xf>
    <xf numFmtId="2" fontId="0" fillId="0" borderId="4" xfId="0" applyNumberFormat="1" applyBorder="1" applyAlignment="1">
      <alignment horizontal="center" vertical="center"/>
    </xf>
    <xf numFmtId="4" fontId="0" fillId="0" borderId="10" xfId="0" applyNumberFormat="1" applyBorder="1" applyAlignment="1">
      <alignment horizontal="center" vertical="center"/>
    </xf>
    <xf numFmtId="4" fontId="0" fillId="0" borderId="42" xfId="0" applyNumberFormat="1" applyBorder="1" applyAlignment="1">
      <alignment horizontal="center" vertical="center"/>
    </xf>
    <xf numFmtId="0" fontId="0" fillId="0" borderId="3" xfId="0" applyBorder="1"/>
    <xf numFmtId="1" fontId="0" fillId="0" borderId="9" xfId="0" applyNumberFormat="1" applyBorder="1" applyAlignment="1">
      <alignment horizontal="center" vertical="center"/>
    </xf>
    <xf numFmtId="2" fontId="0" fillId="0" borderId="11" xfId="0" applyNumberFormat="1" applyBorder="1" applyAlignment="1">
      <alignment horizontal="center" vertical="center"/>
    </xf>
    <xf numFmtId="2" fontId="0" fillId="0" borderId="21" xfId="0" applyNumberFormat="1"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0" fontId="12" fillId="4" borderId="48" xfId="1" applyFont="1" applyFill="1" applyBorder="1" applyAlignment="1">
      <alignment horizontal="center" vertical="center"/>
    </xf>
    <xf numFmtId="0" fontId="11" fillId="0" borderId="43" xfId="1" applyFont="1" applyBorder="1" applyAlignment="1">
      <alignment horizontal="center" vertical="center"/>
    </xf>
    <xf numFmtId="0" fontId="11" fillId="0" borderId="44" xfId="1" applyFont="1" applyBorder="1" applyAlignment="1">
      <alignment horizontal="center" vertical="center"/>
    </xf>
    <xf numFmtId="44" fontId="10" fillId="0" borderId="14" xfId="1" applyNumberFormat="1" applyBorder="1"/>
    <xf numFmtId="0" fontId="17" fillId="0" borderId="0" xfId="1" applyFont="1" applyAlignment="1">
      <alignment horizontal="center" wrapText="1"/>
    </xf>
    <xf numFmtId="0" fontId="51" fillId="0" borderId="0" xfId="0" applyFont="1"/>
    <xf numFmtId="175" fontId="51" fillId="0" borderId="0" xfId="0" applyNumberFormat="1" applyFont="1" applyAlignment="1">
      <alignment horizontal="center" vertical="center"/>
    </xf>
    <xf numFmtId="2" fontId="51" fillId="0" borderId="0" xfId="0" applyNumberFormat="1" applyFont="1" applyAlignment="1">
      <alignment horizontal="center" vertical="center"/>
    </xf>
    <xf numFmtId="2" fontId="51" fillId="0" borderId="1" xfId="0" applyNumberFormat="1" applyFont="1" applyBorder="1" applyAlignment="1">
      <alignment horizontal="center" vertical="center"/>
    </xf>
    <xf numFmtId="4" fontId="51" fillId="0" borderId="0" xfId="0" applyNumberFormat="1" applyFont="1" applyAlignment="1">
      <alignment horizontal="center" vertical="center"/>
    </xf>
    <xf numFmtId="2" fontId="51" fillId="0" borderId="42" xfId="0" applyNumberFormat="1" applyFont="1" applyBorder="1" applyAlignment="1">
      <alignment horizontal="center" vertical="center"/>
    </xf>
    <xf numFmtId="175" fontId="20" fillId="0" borderId="0" xfId="0" applyNumberFormat="1" applyFont="1" applyAlignment="1">
      <alignment horizontal="center" vertical="center"/>
    </xf>
    <xf numFmtId="0" fontId="18" fillId="0" borderId="0" xfId="1" applyFont="1" applyAlignment="1">
      <alignment horizontal="center"/>
    </xf>
    <xf numFmtId="174" fontId="20" fillId="0" borderId="23" xfId="1" applyNumberFormat="1" applyFont="1" applyBorder="1" applyAlignment="1">
      <alignment horizontal="center"/>
    </xf>
    <xf numFmtId="0" fontId="17" fillId="0" borderId="0" xfId="1" applyFont="1" applyAlignment="1">
      <alignment horizontal="center"/>
    </xf>
    <xf numFmtId="0" fontId="10" fillId="0" borderId="2" xfId="1" applyBorder="1" applyAlignment="1">
      <alignment horizontal="center"/>
    </xf>
    <xf numFmtId="0" fontId="11" fillId="0" borderId="23" xfId="1" applyFont="1" applyBorder="1" applyAlignment="1">
      <alignment horizontal="center"/>
    </xf>
    <xf numFmtId="0" fontId="10" fillId="0" borderId="23" xfId="1" applyBorder="1" applyAlignment="1">
      <alignment horizontal="center"/>
    </xf>
    <xf numFmtId="0" fontId="52" fillId="0" borderId="0" xfId="1" applyFont="1" applyAlignment="1">
      <alignment horizontal="center" wrapText="1"/>
    </xf>
    <xf numFmtId="44" fontId="17" fillId="0" borderId="0" xfId="1" applyNumberFormat="1" applyFont="1" applyAlignment="1">
      <alignment vertical="center"/>
    </xf>
    <xf numFmtId="4" fontId="17" fillId="0" borderId="0" xfId="1" applyNumberFormat="1" applyFont="1" applyAlignment="1">
      <alignment vertical="center"/>
    </xf>
    <xf numFmtId="0" fontId="10" fillId="0" borderId="11" xfId="1" applyBorder="1" applyAlignment="1">
      <alignment horizontal="left" indent="1"/>
    </xf>
    <xf numFmtId="0" fontId="11" fillId="0" borderId="0" xfId="1" applyFont="1" applyAlignment="1">
      <alignment horizontal="center" vertical="center"/>
    </xf>
    <xf numFmtId="0" fontId="12" fillId="0" borderId="48" xfId="1" applyFont="1" applyBorder="1"/>
    <xf numFmtId="0" fontId="12" fillId="0" borderId="20" xfId="1" applyFont="1" applyBorder="1"/>
    <xf numFmtId="0" fontId="12" fillId="0" borderId="80" xfId="1" applyFont="1" applyBorder="1"/>
    <xf numFmtId="0" fontId="43" fillId="0" borderId="3" xfId="1" applyFont="1" applyBorder="1" applyAlignment="1">
      <alignment horizontal="center"/>
    </xf>
    <xf numFmtId="0" fontId="14" fillId="5" borderId="3" xfId="1" applyFont="1" applyFill="1" applyBorder="1" applyAlignment="1">
      <alignment horizontal="center" vertical="center"/>
    </xf>
    <xf numFmtId="0" fontId="10" fillId="0" borderId="11" xfId="1" applyBorder="1" applyAlignment="1">
      <alignment horizontal="center"/>
    </xf>
    <xf numFmtId="0" fontId="11" fillId="0" borderId="11" xfId="1" applyFont="1" applyBorder="1" applyAlignment="1">
      <alignment horizontal="center"/>
    </xf>
    <xf numFmtId="0" fontId="11" fillId="4" borderId="0" xfId="1" applyFont="1" applyFill="1" applyAlignment="1">
      <alignment horizontal="center"/>
    </xf>
    <xf numFmtId="0" fontId="11" fillId="0" borderId="3" xfId="1" applyFont="1" applyBorder="1" applyAlignment="1">
      <alignment horizontal="center"/>
    </xf>
    <xf numFmtId="0" fontId="10" fillId="0" borderId="3" xfId="1" applyBorder="1" applyAlignment="1">
      <alignment horizontal="center"/>
    </xf>
    <xf numFmtId="0" fontId="33" fillId="0" borderId="3" xfId="1" applyFont="1" applyBorder="1" applyAlignment="1">
      <alignment horizontal="center"/>
    </xf>
    <xf numFmtId="0" fontId="33" fillId="0" borderId="0" xfId="1" applyFont="1" applyAlignment="1">
      <alignment horizontal="center"/>
    </xf>
    <xf numFmtId="44" fontId="12" fillId="0" borderId="17" xfId="4" applyFont="1" applyFill="1" applyBorder="1" applyAlignment="1">
      <alignment horizontal="center" vertical="center"/>
    </xf>
    <xf numFmtId="44" fontId="12" fillId="11" borderId="24" xfId="4" applyFont="1" applyFill="1" applyBorder="1" applyAlignment="1">
      <alignment horizontal="center" vertical="center"/>
    </xf>
    <xf numFmtId="44" fontId="10" fillId="0" borderId="18" xfId="4" applyFont="1" applyBorder="1"/>
    <xf numFmtId="44" fontId="10" fillId="0" borderId="17" xfId="4" applyFont="1" applyBorder="1"/>
    <xf numFmtId="44" fontId="10" fillId="0" borderId="5" xfId="4" applyFont="1" applyBorder="1"/>
    <xf numFmtId="0" fontId="10" fillId="0" borderId="51" xfId="1" applyBorder="1"/>
    <xf numFmtId="0" fontId="10" fillId="0" borderId="77" xfId="1" applyBorder="1" applyAlignment="1">
      <alignment horizontal="center"/>
    </xf>
    <xf numFmtId="44" fontId="10" fillId="0" borderId="50" xfId="4" applyFont="1" applyBorder="1"/>
    <xf numFmtId="44" fontId="10" fillId="0" borderId="64" xfId="4" applyFont="1" applyBorder="1"/>
    <xf numFmtId="44" fontId="10" fillId="0" borderId="77" xfId="4" applyFont="1" applyBorder="1"/>
    <xf numFmtId="0" fontId="10" fillId="0" borderId="63" xfId="1" applyBorder="1"/>
    <xf numFmtId="44" fontId="10" fillId="0" borderId="57" xfId="4" applyFont="1" applyBorder="1"/>
    <xf numFmtId="0" fontId="33" fillId="0" borderId="5" xfId="1" applyFont="1" applyBorder="1"/>
    <xf numFmtId="0" fontId="33" fillId="0" borderId="5" xfId="1" applyFont="1" applyBorder="1" applyAlignment="1">
      <alignment horizontal="center"/>
    </xf>
    <xf numFmtId="0" fontId="13" fillId="5" borderId="3" xfId="1" applyFont="1" applyFill="1" applyBorder="1" applyAlignment="1">
      <alignment horizontal="left" vertical="center" indent="1"/>
    </xf>
    <xf numFmtId="0" fontId="0" fillId="0" borderId="11" xfId="0" applyBorder="1" applyAlignment="1">
      <alignment horizontal="left" indent="1"/>
    </xf>
    <xf numFmtId="49" fontId="10" fillId="0" borderId="59" xfId="1" applyNumberFormat="1" applyBorder="1" applyAlignment="1">
      <alignment horizontal="center" vertical="center"/>
    </xf>
    <xf numFmtId="0" fontId="10" fillId="0" borderId="59" xfId="1" applyBorder="1" applyAlignment="1">
      <alignment horizontal="center" vertical="center" wrapText="1"/>
    </xf>
    <xf numFmtId="0" fontId="15" fillId="0" borderId="59" xfId="1" applyFont="1" applyBorder="1" applyAlignment="1">
      <alignment horizontal="center" vertical="center"/>
    </xf>
    <xf numFmtId="2" fontId="12" fillId="5" borderId="20" xfId="1" applyNumberFormat="1" applyFont="1" applyFill="1" applyBorder="1" applyAlignment="1" applyProtection="1">
      <alignment horizontal="center" vertical="center"/>
      <protection locked="0"/>
    </xf>
    <xf numFmtId="49" fontId="23" fillId="0" borderId="20" xfId="1" applyNumberFormat="1" applyFont="1" applyBorder="1" applyAlignment="1">
      <alignment vertical="center" wrapText="1"/>
    </xf>
    <xf numFmtId="0" fontId="23" fillId="0" borderId="20" xfId="1" applyFont="1" applyBorder="1" applyAlignment="1">
      <alignment vertical="center" wrapText="1"/>
    </xf>
    <xf numFmtId="0" fontId="23" fillId="0" borderId="59" xfId="1" applyFont="1" applyBorder="1" applyAlignment="1">
      <alignment horizontal="center" vertical="center" wrapText="1"/>
    </xf>
    <xf numFmtId="2" fontId="12" fillId="6" borderId="20" xfId="1" applyNumberFormat="1" applyFont="1" applyFill="1" applyBorder="1" applyAlignment="1">
      <alignment horizontal="center" vertical="center"/>
    </xf>
    <xf numFmtId="2" fontId="12" fillId="6" borderId="59" xfId="1" applyNumberFormat="1" applyFont="1" applyFill="1" applyBorder="1" applyAlignment="1">
      <alignment horizontal="center" vertical="center"/>
    </xf>
    <xf numFmtId="2" fontId="13" fillId="6" borderId="56" xfId="1" applyNumberFormat="1" applyFont="1" applyFill="1" applyBorder="1" applyAlignment="1">
      <alignment horizontal="center" vertical="center"/>
    </xf>
    <xf numFmtId="0" fontId="10" fillId="0" borderId="4" xfId="1" applyBorder="1" applyAlignment="1">
      <alignment vertical="center" wrapText="1"/>
    </xf>
    <xf numFmtId="2" fontId="12" fillId="5" borderId="80" xfId="1" applyNumberFormat="1" applyFont="1" applyFill="1" applyBorder="1" applyAlignment="1" applyProtection="1">
      <alignment horizontal="center" vertical="center"/>
      <protection locked="0"/>
    </xf>
    <xf numFmtId="0" fontId="12" fillId="4" borderId="51" xfId="1" applyFont="1" applyFill="1" applyBorder="1" applyAlignment="1">
      <alignment horizontal="center" vertical="center"/>
    </xf>
    <xf numFmtId="49" fontId="23" fillId="0" borderId="50" xfId="1" applyNumberFormat="1" applyFont="1" applyBorder="1" applyAlignment="1">
      <alignment vertical="center" wrapText="1"/>
    </xf>
    <xf numFmtId="0" fontId="23" fillId="0" borderId="50" xfId="1" applyFont="1" applyBorder="1" applyAlignment="1">
      <alignment vertical="center" wrapText="1"/>
    </xf>
    <xf numFmtId="0" fontId="23" fillId="0" borderId="64" xfId="1" applyFont="1" applyBorder="1" applyAlignment="1">
      <alignment horizontal="center" vertical="center" wrapText="1"/>
    </xf>
    <xf numFmtId="2" fontId="12" fillId="6" borderId="50" xfId="1" applyNumberFormat="1" applyFont="1" applyFill="1" applyBorder="1" applyAlignment="1">
      <alignment horizontal="center" vertical="center"/>
    </xf>
    <xf numFmtId="2" fontId="13" fillId="6" borderId="12" xfId="1" applyNumberFormat="1" applyFont="1" applyFill="1" applyBorder="1" applyAlignment="1">
      <alignment horizontal="center" vertical="center"/>
    </xf>
    <xf numFmtId="0" fontId="12" fillId="4" borderId="108" xfId="1" applyFont="1" applyFill="1" applyBorder="1" applyAlignment="1">
      <alignment horizontal="center" vertical="center"/>
    </xf>
    <xf numFmtId="49" fontId="23" fillId="0" borderId="22" xfId="1" applyNumberFormat="1" applyFont="1" applyBorder="1" applyAlignment="1">
      <alignment vertical="center" wrapText="1"/>
    </xf>
    <xf numFmtId="0" fontId="23" fillId="0" borderId="110" xfId="1" applyFont="1" applyBorder="1" applyAlignment="1">
      <alignment horizontal="center" vertical="center" wrapText="1"/>
    </xf>
    <xf numFmtId="2" fontId="13" fillId="6" borderId="14" xfId="1" applyNumberFormat="1" applyFont="1" applyFill="1" applyBorder="1" applyAlignment="1">
      <alignment horizontal="center" vertical="center"/>
    </xf>
    <xf numFmtId="0" fontId="53" fillId="0" borderId="0" xfId="0" applyFont="1" applyAlignment="1">
      <alignment horizontal="center"/>
    </xf>
    <xf numFmtId="0" fontId="53" fillId="0" borderId="0" xfId="0" applyFont="1"/>
    <xf numFmtId="0" fontId="55" fillId="0" borderId="0" xfId="0" applyFont="1" applyAlignment="1">
      <alignment horizontal="center" vertical="center"/>
    </xf>
    <xf numFmtId="2" fontId="54" fillId="0" borderId="0" xfId="1" applyNumberFormat="1" applyFont="1" applyAlignment="1">
      <alignment horizontal="center" vertical="center"/>
    </xf>
    <xf numFmtId="0" fontId="10" fillId="13" borderId="108" xfId="1" applyFill="1" applyBorder="1"/>
    <xf numFmtId="0" fontId="10" fillId="13" borderId="109" xfId="1" applyFill="1" applyBorder="1" applyAlignment="1">
      <alignment horizontal="center"/>
    </xf>
    <xf numFmtId="44" fontId="56" fillId="13" borderId="22" xfId="4" applyFont="1" applyFill="1" applyBorder="1"/>
    <xf numFmtId="44" fontId="11" fillId="13" borderId="14" xfId="1" applyNumberFormat="1" applyFont="1" applyFill="1" applyBorder="1"/>
    <xf numFmtId="0" fontId="10" fillId="14" borderId="3" xfId="1" applyFill="1" applyBorder="1"/>
    <xf numFmtId="0" fontId="10" fillId="14" borderId="11" xfId="1" applyFill="1" applyBorder="1" applyAlignment="1">
      <alignment horizontal="center"/>
    </xf>
    <xf numFmtId="44" fontId="10" fillId="14" borderId="3" xfId="4" applyFont="1" applyFill="1" applyBorder="1"/>
    <xf numFmtId="44" fontId="10" fillId="14" borderId="18" xfId="4" applyFont="1" applyFill="1" applyBorder="1"/>
    <xf numFmtId="44" fontId="10" fillId="14" borderId="17" xfId="4" applyFont="1" applyFill="1" applyBorder="1"/>
    <xf numFmtId="44" fontId="11" fillId="13" borderId="17" xfId="1" applyNumberFormat="1" applyFont="1" applyFill="1" applyBorder="1"/>
    <xf numFmtId="44" fontId="11" fillId="13" borderId="57" xfId="1" applyNumberFormat="1" applyFont="1" applyFill="1" applyBorder="1"/>
    <xf numFmtId="0" fontId="10" fillId="13" borderId="12" xfId="1" applyFill="1" applyBorder="1"/>
    <xf numFmtId="44" fontId="10" fillId="13" borderId="13" xfId="4" applyFont="1" applyFill="1" applyBorder="1"/>
    <xf numFmtId="4" fontId="12" fillId="13" borderId="13" xfId="1" applyNumberFormat="1" applyFont="1" applyFill="1" applyBorder="1" applyAlignment="1">
      <alignment horizontal="center" vertical="center"/>
    </xf>
    <xf numFmtId="44" fontId="12" fillId="13" borderId="13" xfId="4" applyFont="1" applyFill="1" applyBorder="1" applyAlignment="1">
      <alignment horizontal="center" vertical="center"/>
    </xf>
    <xf numFmtId="44" fontId="12" fillId="13" borderId="17" xfId="4" applyFont="1" applyFill="1" applyBorder="1" applyAlignment="1">
      <alignment horizontal="center" vertical="center"/>
    </xf>
    <xf numFmtId="44" fontId="13" fillId="13" borderId="14" xfId="2" applyFont="1" applyFill="1" applyBorder="1" applyAlignment="1">
      <alignment horizontal="center" vertical="center"/>
    </xf>
    <xf numFmtId="4" fontId="13" fillId="13" borderId="13" xfId="1" applyNumberFormat="1" applyFont="1" applyFill="1" applyBorder="1" applyAlignment="1">
      <alignment horizontal="center" vertical="center"/>
    </xf>
    <xf numFmtId="176" fontId="13" fillId="13" borderId="14" xfId="2" applyNumberFormat="1" applyFont="1" applyFill="1" applyBorder="1" applyAlignment="1">
      <alignment horizontal="center" vertical="center"/>
    </xf>
    <xf numFmtId="44" fontId="47" fillId="0" borderId="0" xfId="1" applyNumberFormat="1" applyFont="1"/>
    <xf numFmtId="44" fontId="11" fillId="13" borderId="14" xfId="4" applyFont="1" applyFill="1" applyBorder="1"/>
    <xf numFmtId="44" fontId="10" fillId="14" borderId="13" xfId="4" applyFont="1" applyFill="1" applyBorder="1"/>
    <xf numFmtId="44" fontId="56" fillId="13" borderId="3" xfId="4" applyFont="1" applyFill="1" applyBorder="1"/>
    <xf numFmtId="44" fontId="11" fillId="13" borderId="13" xfId="4" applyFont="1" applyFill="1" applyBorder="1"/>
    <xf numFmtId="44" fontId="10" fillId="13" borderId="13" xfId="1" applyNumberFormat="1" applyFill="1" applyBorder="1"/>
    <xf numFmtId="44" fontId="10" fillId="13" borderId="12" xfId="1" applyNumberFormat="1" applyFill="1" applyBorder="1"/>
    <xf numFmtId="44" fontId="10" fillId="13" borderId="18" xfId="1" applyNumberFormat="1" applyFill="1" applyBorder="1"/>
    <xf numFmtId="44" fontId="10" fillId="13" borderId="17" xfId="1" applyNumberFormat="1" applyFill="1" applyBorder="1"/>
    <xf numFmtId="44" fontId="11" fillId="0" borderId="57" xfId="1" applyNumberFormat="1" applyFont="1" applyBorder="1"/>
    <xf numFmtId="44" fontId="1" fillId="0" borderId="0" xfId="4" applyFont="1" applyAlignment="1">
      <alignment horizontal="right"/>
    </xf>
    <xf numFmtId="4" fontId="1" fillId="0" borderId="0" xfId="0" applyNumberFormat="1" applyFont="1" applyAlignment="1">
      <alignment horizontal="center"/>
    </xf>
    <xf numFmtId="4" fontId="1" fillId="0" borderId="0" xfId="4" applyNumberFormat="1" applyFont="1" applyAlignment="1">
      <alignment horizontal="center"/>
    </xf>
    <xf numFmtId="0" fontId="1" fillId="0" borderId="0" xfId="0" applyFont="1" applyAlignment="1">
      <alignment horizontal="right"/>
    </xf>
    <xf numFmtId="0" fontId="1" fillId="0" borderId="0" xfId="4" applyNumberFormat="1" applyFont="1" applyAlignment="1">
      <alignment horizontal="right"/>
    </xf>
    <xf numFmtId="44" fontId="11" fillId="13" borderId="13" xfId="1" applyNumberFormat="1" applyFont="1" applyFill="1" applyBorder="1"/>
    <xf numFmtId="44" fontId="10" fillId="13" borderId="14" xfId="4" applyFont="1" applyFill="1" applyBorder="1"/>
    <xf numFmtId="0" fontId="24" fillId="3" borderId="53" xfId="1" applyFont="1" applyFill="1" applyBorder="1"/>
    <xf numFmtId="0" fontId="24" fillId="3" borderId="23" xfId="1" applyFont="1" applyFill="1" applyBorder="1"/>
    <xf numFmtId="0" fontId="24" fillId="3" borderId="54" xfId="1" applyFont="1" applyFill="1" applyBorder="1"/>
    <xf numFmtId="0" fontId="22" fillId="3" borderId="43" xfId="1" applyFont="1" applyFill="1" applyBorder="1"/>
    <xf numFmtId="0" fontId="36" fillId="3" borderId="0" xfId="1" applyFont="1" applyFill="1"/>
    <xf numFmtId="0" fontId="24" fillId="3" borderId="0" xfId="1" applyFont="1" applyFill="1"/>
    <xf numFmtId="0" fontId="24" fillId="3" borderId="44" xfId="1" applyFont="1" applyFill="1" applyBorder="1"/>
    <xf numFmtId="0" fontId="24" fillId="3" borderId="41" xfId="1" applyFont="1" applyFill="1" applyBorder="1"/>
    <xf numFmtId="174" fontId="24" fillId="3" borderId="0" xfId="1" applyNumberFormat="1" applyFont="1" applyFill="1"/>
    <xf numFmtId="0" fontId="24" fillId="3" borderId="43" xfId="1" applyFont="1" applyFill="1" applyBorder="1"/>
    <xf numFmtId="0" fontId="24" fillId="0" borderId="114" xfId="1" applyFont="1" applyBorder="1" applyProtection="1">
      <protection locked="0"/>
    </xf>
    <xf numFmtId="0" fontId="24" fillId="0" borderId="115" xfId="1" applyFont="1" applyBorder="1" applyProtection="1">
      <protection locked="0"/>
    </xf>
    <xf numFmtId="0" fontId="24" fillId="0" borderId="116" xfId="1" applyFont="1" applyBorder="1" applyProtection="1">
      <protection locked="0"/>
    </xf>
    <xf numFmtId="0" fontId="24" fillId="3" borderId="40" xfId="1" applyFont="1" applyFill="1" applyBorder="1"/>
    <xf numFmtId="0" fontId="10" fillId="0" borderId="0" xfId="1" applyProtection="1">
      <protection locked="0"/>
    </xf>
    <xf numFmtId="0" fontId="10" fillId="0" borderId="0" xfId="1" applyAlignment="1" applyProtection="1">
      <alignment horizontal="center"/>
      <protection locked="0"/>
    </xf>
    <xf numFmtId="0" fontId="10" fillId="0" borderId="40" xfId="1" applyBorder="1"/>
    <xf numFmtId="0" fontId="11" fillId="0" borderId="0" xfId="1" applyFont="1" applyAlignment="1">
      <alignment horizontal="center"/>
    </xf>
    <xf numFmtId="2" fontId="12" fillId="0" borderId="0" xfId="1" applyNumberFormat="1" applyFont="1"/>
    <xf numFmtId="2" fontId="15" fillId="0" borderId="0" xfId="1" applyNumberFormat="1" applyFont="1" applyAlignment="1">
      <alignment horizontal="center"/>
    </xf>
    <xf numFmtId="14" fontId="15" fillId="0" borderId="0" xfId="1" applyNumberFormat="1" applyFont="1"/>
    <xf numFmtId="2" fontId="12" fillId="6" borderId="117" xfId="1" applyNumberFormat="1" applyFont="1" applyFill="1" applyBorder="1" applyAlignment="1">
      <alignment horizontal="center" vertical="center"/>
    </xf>
    <xf numFmtId="2" fontId="13" fillId="6" borderId="57" xfId="1" applyNumberFormat="1" applyFont="1" applyFill="1" applyBorder="1" applyAlignment="1">
      <alignment horizontal="center" vertical="center"/>
    </xf>
    <xf numFmtId="0" fontId="23" fillId="0" borderId="118" xfId="1" applyFont="1" applyBorder="1" applyAlignment="1">
      <alignment horizontal="center" vertical="center" wrapText="1"/>
    </xf>
    <xf numFmtId="2" fontId="13" fillId="6" borderId="119" xfId="1" applyNumberFormat="1" applyFont="1" applyFill="1" applyBorder="1" applyAlignment="1">
      <alignment horizontal="center" vertical="center"/>
    </xf>
    <xf numFmtId="0" fontId="0" fillId="0" borderId="3" xfId="0" applyBorder="1" applyAlignment="1">
      <alignment horizontal="right"/>
    </xf>
    <xf numFmtId="182" fontId="0" fillId="0" borderId="0" xfId="0" applyNumberFormat="1" applyAlignment="1">
      <alignment vertical="center"/>
    </xf>
    <xf numFmtId="0" fontId="0" fillId="0" borderId="0" xfId="0" applyAlignment="1">
      <alignment horizontal="center" vertical="center" wrapText="1"/>
    </xf>
    <xf numFmtId="181" fontId="0" fillId="0" borderId="63" xfId="0" applyNumberFormat="1" applyBorder="1" applyAlignment="1">
      <alignment vertical="center"/>
    </xf>
    <xf numFmtId="182" fontId="0" fillId="0" borderId="47" xfId="0" applyNumberFormat="1" applyBorder="1" applyAlignment="1">
      <alignment vertical="center"/>
    </xf>
    <xf numFmtId="44" fontId="0" fillId="0" borderId="63" xfId="4" applyFont="1" applyBorder="1" applyAlignment="1">
      <alignment vertical="center"/>
    </xf>
    <xf numFmtId="181" fontId="1" fillId="0" borderId="108" xfId="0" applyNumberFormat="1" applyFont="1" applyBorder="1" applyAlignment="1">
      <alignment vertical="center"/>
    </xf>
    <xf numFmtId="0" fontId="0" fillId="0" borderId="2" xfId="0" applyBorder="1" applyAlignment="1">
      <alignment horizontal="center" vertical="center"/>
    </xf>
    <xf numFmtId="182" fontId="0" fillId="0" borderId="47" xfId="4" applyNumberFormat="1" applyFont="1" applyBorder="1" applyAlignment="1">
      <alignment vertical="center"/>
    </xf>
    <xf numFmtId="0" fontId="0" fillId="0" borderId="2" xfId="0" applyBorder="1" applyAlignment="1">
      <alignment vertical="center"/>
    </xf>
    <xf numFmtId="182" fontId="1" fillId="0" borderId="120" xfId="0" applyNumberFormat="1" applyFont="1" applyBorder="1" applyAlignment="1">
      <alignment vertical="center"/>
    </xf>
    <xf numFmtId="0" fontId="0" fillId="0" borderId="0" xfId="0" applyAlignment="1">
      <alignment horizontal="right"/>
    </xf>
    <xf numFmtId="44" fontId="0" fillId="0" borderId="0" xfId="4" applyFont="1" applyAlignment="1">
      <alignment vertical="center"/>
    </xf>
    <xf numFmtId="44" fontId="1" fillId="0" borderId="0" xfId="0" applyNumberFormat="1" applyFont="1" applyAlignment="1">
      <alignment vertical="center"/>
    </xf>
    <xf numFmtId="4" fontId="33" fillId="0" borderId="0" xfId="1" applyNumberFormat="1" applyFont="1" applyAlignment="1">
      <alignment horizontal="center"/>
    </xf>
    <xf numFmtId="4" fontId="10" fillId="0" borderId="0" xfId="1" applyNumberFormat="1" applyAlignment="1">
      <alignment horizontal="center"/>
    </xf>
    <xf numFmtId="0" fontId="0" fillId="0" borderId="46" xfId="0" applyBorder="1" applyAlignment="1">
      <alignment horizontal="center" vertical="center" wrapText="1"/>
    </xf>
    <xf numFmtId="0" fontId="0" fillId="0" borderId="5" xfId="0" applyBorder="1" applyAlignment="1">
      <alignment horizontal="center" vertical="center" wrapText="1"/>
    </xf>
    <xf numFmtId="0" fontId="0" fillId="0" borderId="16" xfId="0" applyBorder="1" applyAlignment="1">
      <alignment horizontal="center" vertical="center" wrapText="1"/>
    </xf>
    <xf numFmtId="14" fontId="0" fillId="0" borderId="108" xfId="0" applyNumberFormat="1" applyBorder="1" applyAlignment="1">
      <alignment horizontal="center" vertical="center"/>
    </xf>
    <xf numFmtId="0" fontId="0" fillId="0" borderId="22" xfId="0" applyBorder="1" applyAlignment="1">
      <alignment horizontal="center" vertical="center"/>
    </xf>
    <xf numFmtId="14" fontId="0" fillId="0" borderId="120" xfId="0" applyNumberFormat="1" applyBorder="1" applyAlignment="1">
      <alignment horizontal="center" vertical="center"/>
    </xf>
    <xf numFmtId="182" fontId="0" fillId="0" borderId="15" xfId="0" applyNumberFormat="1" applyBorder="1" applyAlignment="1">
      <alignment vertical="center"/>
    </xf>
    <xf numFmtId="182" fontId="0" fillId="0" borderId="80" xfId="4" applyNumberFormat="1" applyFont="1" applyBorder="1" applyAlignment="1">
      <alignment vertical="center"/>
    </xf>
    <xf numFmtId="182" fontId="1" fillId="0" borderId="78" xfId="0" applyNumberFormat="1" applyFont="1" applyBorder="1" applyAlignment="1">
      <alignment vertical="center"/>
    </xf>
    <xf numFmtId="181" fontId="0" fillId="0" borderId="0" xfId="0" applyNumberFormat="1" applyAlignment="1">
      <alignment vertical="center"/>
    </xf>
    <xf numFmtId="44" fontId="0" fillId="0" borderId="0" xfId="0" applyNumberFormat="1" applyAlignment="1">
      <alignment vertical="center"/>
    </xf>
    <xf numFmtId="2" fontId="12" fillId="5" borderId="7" xfId="1" applyNumberFormat="1" applyFont="1" applyFill="1" applyBorder="1" applyAlignment="1" applyProtection="1">
      <alignment horizontal="center" vertical="center"/>
      <protection locked="0"/>
    </xf>
    <xf numFmtId="2" fontId="12" fillId="5" borderId="8" xfId="1" applyNumberFormat="1" applyFont="1" applyFill="1" applyBorder="1" applyAlignment="1" applyProtection="1">
      <alignment horizontal="center" vertical="center"/>
      <protection locked="0"/>
    </xf>
    <xf numFmtId="1" fontId="0" fillId="0" borderId="0" xfId="0" applyNumberFormat="1" applyAlignment="1">
      <alignment horizontal="center"/>
    </xf>
    <xf numFmtId="4" fontId="0" fillId="0" borderId="0" xfId="0" applyNumberFormat="1"/>
    <xf numFmtId="10" fontId="0" fillId="0" borderId="9" xfId="0" applyNumberFormat="1" applyBorder="1" applyAlignment="1">
      <alignment vertical="center"/>
    </xf>
    <xf numFmtId="181" fontId="1" fillId="0" borderId="0" xfId="0" applyNumberFormat="1" applyFont="1" applyAlignment="1">
      <alignment vertical="center"/>
    </xf>
    <xf numFmtId="2" fontId="0" fillId="0" borderId="0" xfId="0" applyNumberFormat="1"/>
    <xf numFmtId="9" fontId="10" fillId="0" borderId="0" xfId="1" applyNumberFormat="1"/>
    <xf numFmtId="10" fontId="10" fillId="0" borderId="0" xfId="1" applyNumberFormat="1"/>
    <xf numFmtId="44" fontId="11" fillId="0" borderId="0" xfId="1" applyNumberFormat="1" applyFont="1"/>
    <xf numFmtId="16" fontId="10" fillId="0" borderId="0" xfId="1" applyNumberFormat="1"/>
    <xf numFmtId="183" fontId="0" fillId="0" borderId="0" xfId="0" applyNumberFormat="1" applyAlignment="1">
      <alignment vertical="center"/>
    </xf>
    <xf numFmtId="183" fontId="0" fillId="0" borderId="0" xfId="4" applyNumberFormat="1" applyFont="1" applyAlignment="1">
      <alignment vertical="center"/>
    </xf>
    <xf numFmtId="183" fontId="1" fillId="0" borderId="0" xfId="0" applyNumberFormat="1" applyFont="1" applyAlignment="1">
      <alignment vertical="center"/>
    </xf>
    <xf numFmtId="181" fontId="0" fillId="0" borderId="0" xfId="0" applyNumberFormat="1"/>
    <xf numFmtId="14" fontId="0" fillId="0" borderId="0" xfId="0" applyNumberFormat="1" applyAlignment="1">
      <alignment horizontal="center"/>
    </xf>
    <xf numFmtId="2" fontId="0" fillId="0" borderId="0" xfId="0" applyNumberFormat="1" applyAlignment="1">
      <alignment vertical="center"/>
    </xf>
    <xf numFmtId="14" fontId="0" fillId="0" borderId="0" xfId="0" applyNumberFormat="1" applyAlignment="1">
      <alignment horizontal="center" vertical="center"/>
    </xf>
    <xf numFmtId="44" fontId="11" fillId="0" borderId="59" xfId="1" applyNumberFormat="1" applyFont="1" applyBorder="1" applyAlignment="1">
      <alignment horizontal="center"/>
    </xf>
    <xf numFmtId="0" fontId="11" fillId="0" borderId="0" xfId="1" applyFont="1" applyAlignment="1">
      <alignment horizontal="center"/>
    </xf>
    <xf numFmtId="0" fontId="21" fillId="0" borderId="3" xfId="1" applyFont="1" applyBorder="1" applyAlignment="1">
      <alignment horizontal="center" vertical="center"/>
    </xf>
    <xf numFmtId="167" fontId="24" fillId="0" borderId="3" xfId="1" applyNumberFormat="1" applyFont="1" applyBorder="1" applyAlignment="1">
      <alignment horizontal="center"/>
    </xf>
    <xf numFmtId="167" fontId="24" fillId="0" borderId="5" xfId="1" applyNumberFormat="1" applyFont="1" applyBorder="1" applyAlignment="1">
      <alignment horizontal="center"/>
    </xf>
    <xf numFmtId="44" fontId="24" fillId="0" borderId="3" xfId="2" applyFont="1" applyBorder="1" applyAlignment="1" applyProtection="1">
      <alignment horizontal="center"/>
      <protection locked="0"/>
    </xf>
    <xf numFmtId="44" fontId="24" fillId="0" borderId="3" xfId="4" applyFont="1" applyBorder="1" applyAlignment="1" applyProtection="1">
      <alignment horizontal="center"/>
      <protection locked="0"/>
    </xf>
    <xf numFmtId="0" fontId="22" fillId="0" borderId="9" xfId="1" applyFont="1" applyBorder="1" applyAlignment="1">
      <alignment horizontal="center"/>
    </xf>
    <xf numFmtId="0" fontId="22" fillId="0" borderId="24" xfId="1" applyFont="1" applyBorder="1" applyAlignment="1">
      <alignment horizontal="center"/>
    </xf>
    <xf numFmtId="0" fontId="22" fillId="0" borderId="11" xfId="1" applyFont="1" applyBorder="1" applyAlignment="1">
      <alignment horizontal="center"/>
    </xf>
    <xf numFmtId="44" fontId="21" fillId="0" borderId="42" xfId="1" applyNumberFormat="1" applyFont="1" applyBorder="1" applyAlignment="1">
      <alignment horizontal="left"/>
    </xf>
    <xf numFmtId="44" fontId="21" fillId="0" borderId="9" xfId="1" applyNumberFormat="1" applyFont="1" applyBorder="1" applyAlignment="1">
      <alignment horizontal="left" vertical="top" wrapText="1"/>
    </xf>
    <xf numFmtId="44" fontId="21" fillId="0" borderId="24" xfId="1" applyNumberFormat="1" applyFont="1" applyBorder="1" applyAlignment="1">
      <alignment horizontal="left" vertical="top" wrapText="1"/>
    </xf>
    <xf numFmtId="44" fontId="21" fillId="0" borderId="11" xfId="1" applyNumberFormat="1" applyFont="1" applyBorder="1" applyAlignment="1">
      <alignment horizontal="left" vertical="top" wrapText="1"/>
    </xf>
    <xf numFmtId="0" fontId="24" fillId="9" borderId="99" xfId="1" applyFont="1" applyFill="1" applyBorder="1" applyAlignment="1" applyProtection="1">
      <alignment horizontal="left" vertical="top" wrapText="1"/>
      <protection locked="0"/>
    </xf>
    <xf numFmtId="0" fontId="24" fillId="9" borderId="0" xfId="1" applyFont="1" applyFill="1" applyAlignment="1" applyProtection="1">
      <alignment horizontal="left" vertical="top" wrapText="1"/>
      <protection locked="0"/>
    </xf>
    <xf numFmtId="0" fontId="24" fillId="9" borderId="100" xfId="1" applyFont="1" applyFill="1" applyBorder="1" applyAlignment="1" applyProtection="1">
      <alignment horizontal="left" vertical="top" wrapText="1"/>
      <protection locked="0"/>
    </xf>
    <xf numFmtId="0" fontId="22" fillId="0" borderId="39" xfId="1" applyFont="1" applyBorder="1" applyAlignment="1">
      <alignment horizontal="center"/>
    </xf>
    <xf numFmtId="0" fontId="22" fillId="0" borderId="52" xfId="1" applyFont="1" applyBorder="1" applyAlignment="1">
      <alignment horizontal="center"/>
    </xf>
    <xf numFmtId="0" fontId="22" fillId="0" borderId="30" xfId="1" applyFont="1" applyBorder="1" applyAlignment="1">
      <alignment horizontal="center"/>
    </xf>
    <xf numFmtId="44" fontId="21" fillId="0" borderId="0" xfId="1" applyNumberFormat="1" applyFont="1" applyAlignment="1">
      <alignment horizontal="center"/>
    </xf>
    <xf numFmtId="0" fontId="15" fillId="0" borderId="0" xfId="1" applyFont="1" applyAlignment="1">
      <alignment horizontal="center"/>
    </xf>
    <xf numFmtId="44" fontId="21" fillId="9" borderId="92" xfId="1" applyNumberFormat="1" applyFont="1" applyFill="1" applyBorder="1" applyAlignment="1" applyProtection="1">
      <alignment horizontal="left" vertical="top" wrapText="1"/>
      <protection locked="0"/>
    </xf>
    <xf numFmtId="44" fontId="21" fillId="9" borderId="93" xfId="1" applyNumberFormat="1" applyFont="1" applyFill="1" applyBorder="1" applyAlignment="1" applyProtection="1">
      <alignment horizontal="left" vertical="top" wrapText="1"/>
      <protection locked="0"/>
    </xf>
    <xf numFmtId="44" fontId="21" fillId="9" borderId="94" xfId="1" applyNumberFormat="1" applyFont="1" applyFill="1" applyBorder="1" applyAlignment="1" applyProtection="1">
      <alignment horizontal="left" vertical="top" wrapText="1"/>
      <protection locked="0"/>
    </xf>
    <xf numFmtId="44" fontId="21" fillId="9" borderId="87" xfId="1" applyNumberFormat="1" applyFont="1" applyFill="1" applyBorder="1" applyAlignment="1" applyProtection="1">
      <alignment horizontal="left" vertical="top" wrapText="1"/>
      <protection locked="0"/>
    </xf>
    <xf numFmtId="44" fontId="21" fillId="9" borderId="88" xfId="1" applyNumberFormat="1" applyFont="1" applyFill="1" applyBorder="1" applyAlignment="1" applyProtection="1">
      <alignment horizontal="left" vertical="top" wrapText="1"/>
      <protection locked="0"/>
    </xf>
    <xf numFmtId="44" fontId="21" fillId="9" borderId="89" xfId="1" applyNumberFormat="1" applyFont="1" applyFill="1" applyBorder="1" applyAlignment="1" applyProtection="1">
      <alignment horizontal="left" vertical="top" wrapText="1"/>
      <protection locked="0"/>
    </xf>
    <xf numFmtId="44" fontId="21" fillId="9" borderId="90" xfId="1" applyNumberFormat="1" applyFont="1" applyFill="1" applyBorder="1" applyAlignment="1" applyProtection="1">
      <alignment horizontal="left" vertical="top" wrapText="1"/>
      <protection locked="0"/>
    </xf>
    <xf numFmtId="44" fontId="21" fillId="9" borderId="20" xfId="1" applyNumberFormat="1" applyFont="1" applyFill="1" applyBorder="1" applyAlignment="1" applyProtection="1">
      <alignment horizontal="left" vertical="top" wrapText="1"/>
      <protection locked="0"/>
    </xf>
    <xf numFmtId="44" fontId="21" fillId="9" borderId="91" xfId="1" applyNumberFormat="1" applyFont="1" applyFill="1" applyBorder="1" applyAlignment="1" applyProtection="1">
      <alignment horizontal="left" vertical="top" wrapText="1"/>
      <protection locked="0"/>
    </xf>
    <xf numFmtId="0" fontId="21" fillId="0" borderId="0" xfId="1" applyFont="1" applyAlignment="1">
      <alignment horizontal="left"/>
    </xf>
    <xf numFmtId="0" fontId="21" fillId="0" borderId="1" xfId="1" applyFont="1" applyBorder="1" applyAlignment="1">
      <alignment horizontal="left"/>
    </xf>
    <xf numFmtId="167" fontId="24" fillId="0" borderId="11" xfId="1" applyNumberFormat="1" applyFont="1" applyBorder="1" applyAlignment="1">
      <alignment horizontal="center"/>
    </xf>
    <xf numFmtId="167" fontId="24" fillId="9" borderId="82" xfId="1" applyNumberFormat="1" applyFont="1" applyFill="1" applyBorder="1" applyAlignment="1" applyProtection="1">
      <alignment horizontal="center"/>
      <protection locked="0"/>
    </xf>
    <xf numFmtId="167" fontId="24" fillId="9" borderId="83" xfId="1" applyNumberFormat="1" applyFont="1" applyFill="1" applyBorder="1" applyAlignment="1" applyProtection="1">
      <alignment horizontal="center"/>
      <protection locked="0"/>
    </xf>
    <xf numFmtId="167" fontId="24" fillId="9" borderId="84" xfId="1" applyNumberFormat="1" applyFont="1" applyFill="1" applyBorder="1" applyAlignment="1" applyProtection="1">
      <alignment horizontal="center"/>
      <protection locked="0"/>
    </xf>
    <xf numFmtId="0" fontId="24" fillId="9" borderId="96" xfId="1" applyFont="1" applyFill="1" applyBorder="1" applyAlignment="1" applyProtection="1">
      <alignment horizontal="center" vertical="center" wrapText="1"/>
      <protection locked="0"/>
    </xf>
    <xf numFmtId="0" fontId="24" fillId="9" borderId="97" xfId="1" applyFont="1" applyFill="1" applyBorder="1" applyAlignment="1" applyProtection="1">
      <alignment horizontal="center" vertical="center" wrapText="1"/>
      <protection locked="0"/>
    </xf>
    <xf numFmtId="0" fontId="24" fillId="9" borderId="98" xfId="1" applyFont="1" applyFill="1" applyBorder="1" applyAlignment="1" applyProtection="1">
      <alignment horizontal="center" vertical="center" wrapText="1"/>
      <protection locked="0"/>
    </xf>
    <xf numFmtId="0" fontId="24" fillId="9" borderId="99" xfId="1" applyFont="1" applyFill="1" applyBorder="1" applyAlignment="1" applyProtection="1">
      <alignment horizontal="center" vertical="center" wrapText="1"/>
      <protection locked="0"/>
    </xf>
    <xf numFmtId="0" fontId="24" fillId="9" borderId="0" xfId="1" applyFont="1" applyFill="1" applyAlignment="1" applyProtection="1">
      <alignment horizontal="center" vertical="center" wrapText="1"/>
      <protection locked="0"/>
    </xf>
    <xf numFmtId="0" fontId="24" fillId="9" borderId="100" xfId="1" applyFont="1" applyFill="1" applyBorder="1" applyAlignment="1" applyProtection="1">
      <alignment horizontal="center" vertical="center" wrapText="1"/>
      <protection locked="0"/>
    </xf>
    <xf numFmtId="0" fontId="24" fillId="0" borderId="99" xfId="1" applyFont="1" applyBorder="1" applyAlignment="1" applyProtection="1">
      <alignment horizontal="center" vertical="top" wrapText="1"/>
      <protection locked="0"/>
    </xf>
    <xf numFmtId="0" fontId="24" fillId="0" borderId="0" xfId="1" applyFont="1" applyAlignment="1" applyProtection="1">
      <alignment horizontal="center" vertical="top" wrapText="1"/>
      <protection locked="0"/>
    </xf>
    <xf numFmtId="0" fontId="24" fillId="0" borderId="100" xfId="1" applyFont="1" applyBorder="1" applyAlignment="1" applyProtection="1">
      <alignment horizontal="center" vertical="top" wrapText="1"/>
      <protection locked="0"/>
    </xf>
    <xf numFmtId="0" fontId="24" fillId="9" borderId="101" xfId="1" applyFont="1" applyFill="1" applyBorder="1" applyAlignment="1" applyProtection="1">
      <alignment horizontal="left" vertical="top" wrapText="1"/>
      <protection locked="0"/>
    </xf>
    <xf numFmtId="0" fontId="24" fillId="9" borderId="102" xfId="1" applyFont="1" applyFill="1" applyBorder="1" applyAlignment="1" applyProtection="1">
      <alignment horizontal="left" vertical="top" wrapText="1"/>
      <protection locked="0"/>
    </xf>
    <xf numFmtId="0" fontId="24" fillId="9" borderId="103" xfId="1" applyFont="1" applyFill="1" applyBorder="1" applyAlignment="1" applyProtection="1">
      <alignment horizontal="left" vertical="top" wrapText="1"/>
      <protection locked="0"/>
    </xf>
    <xf numFmtId="10" fontId="21" fillId="0" borderId="104" xfId="1" applyNumberFormat="1" applyFont="1" applyBorder="1" applyAlignment="1" applyProtection="1">
      <alignment horizontal="center"/>
      <protection locked="0"/>
    </xf>
    <xf numFmtId="0" fontId="21" fillId="0" borderId="105" xfId="1" applyFont="1" applyBorder="1" applyAlignment="1" applyProtection="1">
      <alignment horizontal="center"/>
      <protection locked="0"/>
    </xf>
    <xf numFmtId="0" fontId="24" fillId="9" borderId="99" xfId="1" quotePrefix="1" applyFont="1" applyFill="1" applyBorder="1" applyAlignment="1" applyProtection="1">
      <alignment horizontal="left" vertical="top" wrapText="1"/>
      <protection locked="0"/>
    </xf>
    <xf numFmtId="0" fontId="24" fillId="9" borderId="0" xfId="1" quotePrefix="1" applyFont="1" applyFill="1" applyAlignment="1" applyProtection="1">
      <alignment horizontal="left" vertical="top" wrapText="1"/>
      <protection locked="0"/>
    </xf>
    <xf numFmtId="0" fontId="24" fillId="9" borderId="100" xfId="1" quotePrefix="1" applyFont="1" applyFill="1" applyBorder="1" applyAlignment="1" applyProtection="1">
      <alignment horizontal="left" vertical="top" wrapText="1"/>
      <protection locked="0"/>
    </xf>
    <xf numFmtId="0" fontId="24" fillId="0" borderId="0" xfId="1" applyFont="1" applyAlignment="1">
      <alignment horizontal="center" vertical="center"/>
    </xf>
    <xf numFmtId="0" fontId="21" fillId="0" borderId="1" xfId="2" applyNumberFormat="1" applyFont="1" applyBorder="1" applyAlignment="1">
      <alignment horizontal="center"/>
    </xf>
    <xf numFmtId="0" fontId="21" fillId="0" borderId="9" xfId="2" applyNumberFormat="1" applyFont="1" applyBorder="1" applyAlignment="1">
      <alignment horizontal="center"/>
    </xf>
    <xf numFmtId="0" fontId="21" fillId="0" borderId="11" xfId="2" applyNumberFormat="1" applyFont="1" applyBorder="1" applyAlignment="1">
      <alignment horizontal="center"/>
    </xf>
    <xf numFmtId="44" fontId="21" fillId="0" borderId="9" xfId="2" applyFont="1" applyBorder="1" applyAlignment="1">
      <alignment horizontal="center"/>
    </xf>
    <xf numFmtId="44" fontId="21" fillId="0" borderId="11" xfId="2" applyFont="1" applyBorder="1" applyAlignment="1">
      <alignment horizontal="center"/>
    </xf>
    <xf numFmtId="0" fontId="10" fillId="9" borderId="9" xfId="1" applyFill="1" applyBorder="1" applyAlignment="1" applyProtection="1">
      <alignment horizontal="center"/>
      <protection locked="0"/>
    </xf>
    <xf numFmtId="0" fontId="10" fillId="9" borderId="24" xfId="1" applyFill="1" applyBorder="1" applyAlignment="1" applyProtection="1">
      <alignment horizontal="center"/>
      <protection locked="0"/>
    </xf>
    <xf numFmtId="0" fontId="10" fillId="9" borderId="28" xfId="1" applyFill="1" applyBorder="1" applyAlignment="1" applyProtection="1">
      <alignment horizontal="center"/>
      <protection locked="0"/>
    </xf>
    <xf numFmtId="0" fontId="21" fillId="0" borderId="39" xfId="1" applyFont="1" applyBorder="1" applyAlignment="1">
      <alignment horizontal="center"/>
    </xf>
    <xf numFmtId="0" fontId="21" fillId="0" borderId="52" xfId="1" applyFont="1" applyBorder="1" applyAlignment="1">
      <alignment horizontal="center"/>
    </xf>
    <xf numFmtId="0" fontId="21" fillId="0" borderId="30" xfId="1" applyFont="1" applyBorder="1" applyAlignment="1">
      <alignment horizontal="center"/>
    </xf>
    <xf numFmtId="174" fontId="40" fillId="0" borderId="41" xfId="30" applyNumberFormat="1" applyBorder="1" applyAlignment="1">
      <alignment horizontal="center"/>
    </xf>
    <xf numFmtId="174" fontId="40" fillId="0" borderId="40" xfId="30" applyNumberFormat="1" applyBorder="1" applyAlignment="1">
      <alignment horizontal="center"/>
    </xf>
    <xf numFmtId="174" fontId="40" fillId="0" borderId="43" xfId="5" applyNumberFormat="1" applyFill="1" applyBorder="1" applyAlignment="1">
      <alignment horizontal="center"/>
    </xf>
    <xf numFmtId="174" fontId="40" fillId="0" borderId="44" xfId="5" applyNumberFormat="1" applyFill="1" applyBorder="1" applyAlignment="1">
      <alignment horizontal="center"/>
    </xf>
    <xf numFmtId="0" fontId="22" fillId="0" borderId="53" xfId="1" applyFont="1" applyBorder="1" applyAlignment="1">
      <alignment horizontal="center"/>
    </xf>
    <xf numFmtId="0" fontId="22" fillId="0" borderId="53" xfId="1" applyFont="1" applyBorder="1" applyAlignment="1">
      <alignment horizontal="center" vertical="center" wrapText="1"/>
    </xf>
    <xf numFmtId="0" fontId="22" fillId="0" borderId="54" xfId="1" applyFont="1" applyBorder="1" applyAlignment="1">
      <alignment horizontal="center" vertical="center" wrapText="1"/>
    </xf>
    <xf numFmtId="174" fontId="1" fillId="7" borderId="9" xfId="0" applyNumberFormat="1" applyFont="1" applyFill="1" applyBorder="1" applyAlignment="1">
      <alignment horizontal="center"/>
    </xf>
    <xf numFmtId="174" fontId="1" fillId="7" borderId="24" xfId="0" applyNumberFormat="1" applyFont="1" applyFill="1" applyBorder="1" applyAlignment="1">
      <alignment horizontal="center"/>
    </xf>
    <xf numFmtId="0" fontId="1" fillId="0" borderId="1" xfId="0" applyFont="1" applyBorder="1" applyAlignment="1">
      <alignment horizontal="center" vertical="center"/>
    </xf>
    <xf numFmtId="174" fontId="1" fillId="8" borderId="9" xfId="0" applyNumberFormat="1" applyFont="1" applyFill="1" applyBorder="1" applyAlignment="1">
      <alignment horizontal="center"/>
    </xf>
    <xf numFmtId="174" fontId="1" fillId="8" borderId="24" xfId="0" applyNumberFormat="1" applyFont="1" applyFill="1" applyBorder="1" applyAlignment="1">
      <alignment horizontal="center"/>
    </xf>
    <xf numFmtId="174" fontId="1" fillId="8" borderId="11" xfId="0" applyNumberFormat="1" applyFont="1" applyFill="1" applyBorder="1" applyAlignment="1">
      <alignment horizontal="center"/>
    </xf>
    <xf numFmtId="174" fontId="1" fillId="9" borderId="9" xfId="0" applyNumberFormat="1" applyFont="1" applyFill="1" applyBorder="1" applyAlignment="1">
      <alignment horizontal="center"/>
    </xf>
    <xf numFmtId="174" fontId="1" fillId="9" borderId="24" xfId="0" applyNumberFormat="1" applyFont="1" applyFill="1" applyBorder="1" applyAlignment="1">
      <alignment horizontal="center"/>
    </xf>
    <xf numFmtId="174" fontId="1" fillId="9" borderId="11" xfId="0" applyNumberFormat="1" applyFont="1" applyFill="1" applyBorder="1" applyAlignment="1">
      <alignment horizontal="center"/>
    </xf>
    <xf numFmtId="3" fontId="1" fillId="0" borderId="9" xfId="0" applyNumberFormat="1" applyFont="1" applyBorder="1" applyAlignment="1">
      <alignment horizontal="center"/>
    </xf>
    <xf numFmtId="3" fontId="1" fillId="0" borderId="24" xfId="0" applyNumberFormat="1" applyFont="1" applyBorder="1" applyAlignment="1">
      <alignment horizontal="center"/>
    </xf>
    <xf numFmtId="3" fontId="1" fillId="0" borderId="11" xfId="0" applyNumberFormat="1" applyFont="1" applyBorder="1" applyAlignment="1">
      <alignment horizontal="center"/>
    </xf>
    <xf numFmtId="2" fontId="1" fillId="0" borderId="4" xfId="0" applyNumberFormat="1" applyFont="1" applyBorder="1" applyAlignment="1">
      <alignment horizontal="center" vertical="center"/>
    </xf>
    <xf numFmtId="2" fontId="1" fillId="0" borderId="20" xfId="0" applyNumberFormat="1" applyFont="1" applyBorder="1" applyAlignment="1">
      <alignment horizontal="center" vertical="center"/>
    </xf>
    <xf numFmtId="2" fontId="1" fillId="0" borderId="5" xfId="0" applyNumberFormat="1" applyFont="1" applyBorder="1" applyAlignment="1">
      <alignment horizontal="center" vertical="center"/>
    </xf>
    <xf numFmtId="2" fontId="0" fillId="0" borderId="3" xfId="0" applyNumberFormat="1" applyBorder="1" applyAlignment="1">
      <alignment horizontal="center" vertical="center"/>
    </xf>
    <xf numFmtId="175" fontId="0" fillId="0" borderId="9" xfId="0" applyNumberFormat="1" applyBorder="1" applyAlignment="1">
      <alignment horizontal="center" vertical="center"/>
    </xf>
    <xf numFmtId="175" fontId="0" fillId="0" borderId="24" xfId="0" applyNumberFormat="1" applyBorder="1" applyAlignment="1">
      <alignment horizontal="center" vertical="center"/>
    </xf>
    <xf numFmtId="175" fontId="0" fillId="0" borderId="11" xfId="0" applyNumberFormat="1" applyBorder="1" applyAlignment="1">
      <alignment horizontal="center" vertical="center"/>
    </xf>
    <xf numFmtId="4" fontId="0" fillId="0" borderId="9" xfId="0" applyNumberFormat="1" applyBorder="1" applyAlignment="1">
      <alignment horizontal="center" vertical="center"/>
    </xf>
    <xf numFmtId="4" fontId="0" fillId="0" borderId="24" xfId="0" applyNumberFormat="1" applyBorder="1" applyAlignment="1">
      <alignment horizontal="center" vertical="center"/>
    </xf>
    <xf numFmtId="166" fontId="1" fillId="9" borderId="9" xfId="0" applyNumberFormat="1" applyFont="1" applyFill="1" applyBorder="1" applyAlignment="1">
      <alignment horizontal="center" vertical="center"/>
    </xf>
    <xf numFmtId="166" fontId="1" fillId="9" borderId="24" xfId="0" applyNumberFormat="1" applyFont="1" applyFill="1" applyBorder="1" applyAlignment="1">
      <alignment horizontal="center" vertical="center"/>
    </xf>
    <xf numFmtId="166" fontId="1" fillId="9" borderId="11" xfId="0" applyNumberFormat="1" applyFont="1" applyFill="1" applyBorder="1" applyAlignment="1">
      <alignment horizontal="center" vertical="center"/>
    </xf>
    <xf numFmtId="174" fontId="1" fillId="0" borderId="9" xfId="0" applyNumberFormat="1" applyFont="1" applyBorder="1" applyAlignment="1">
      <alignment horizontal="center" vertical="center"/>
    </xf>
    <xf numFmtId="174" fontId="1" fillId="0" borderId="24" xfId="0" applyNumberFormat="1" applyFont="1" applyBorder="1" applyAlignment="1">
      <alignment horizontal="center" vertical="center"/>
    </xf>
    <xf numFmtId="174" fontId="1" fillId="0" borderId="11" xfId="0" applyNumberFormat="1" applyFont="1" applyBorder="1" applyAlignment="1">
      <alignment horizontal="center" vertical="center"/>
    </xf>
    <xf numFmtId="3" fontId="1" fillId="0" borderId="3" xfId="0" applyNumberFormat="1" applyFont="1" applyBorder="1" applyAlignment="1">
      <alignment horizontal="center"/>
    </xf>
    <xf numFmtId="166" fontId="1" fillId="8" borderId="3" xfId="0" applyNumberFormat="1" applyFont="1" applyFill="1" applyBorder="1" applyAlignment="1">
      <alignment horizontal="center" vertical="center"/>
    </xf>
    <xf numFmtId="166" fontId="1" fillId="8" borderId="9" xfId="0" applyNumberFormat="1" applyFont="1" applyFill="1" applyBorder="1" applyAlignment="1">
      <alignment horizontal="center" vertical="center"/>
    </xf>
    <xf numFmtId="166" fontId="1" fillId="8" borderId="24" xfId="0" applyNumberFormat="1" applyFont="1" applyFill="1" applyBorder="1" applyAlignment="1">
      <alignment horizontal="center" vertical="center"/>
    </xf>
    <xf numFmtId="166" fontId="1" fillId="8" borderId="11" xfId="0" applyNumberFormat="1" applyFont="1" applyFill="1" applyBorder="1" applyAlignment="1">
      <alignment horizontal="center" vertical="center"/>
    </xf>
    <xf numFmtId="166" fontId="1" fillId="9" borderId="3" xfId="0" applyNumberFormat="1" applyFont="1" applyFill="1" applyBorder="1" applyAlignment="1">
      <alignment horizontal="center" vertical="center"/>
    </xf>
    <xf numFmtId="166" fontId="1" fillId="7" borderId="3" xfId="0" applyNumberFormat="1" applyFont="1" applyFill="1" applyBorder="1" applyAlignment="1">
      <alignment horizontal="center" vertical="center"/>
    </xf>
    <xf numFmtId="166" fontId="1" fillId="7" borderId="10" xfId="0" applyNumberFormat="1" applyFont="1" applyFill="1" applyBorder="1" applyAlignment="1">
      <alignment horizontal="center" vertical="center"/>
    </xf>
    <xf numFmtId="166" fontId="1" fillId="7" borderId="42" xfId="0" applyNumberFormat="1" applyFont="1" applyFill="1" applyBorder="1" applyAlignment="1">
      <alignment horizontal="center" vertical="center"/>
    </xf>
    <xf numFmtId="166" fontId="1" fillId="7" borderId="24" xfId="0" applyNumberFormat="1" applyFont="1" applyFill="1" applyBorder="1" applyAlignment="1">
      <alignment horizontal="center" vertical="center"/>
    </xf>
    <xf numFmtId="166" fontId="1" fillId="7" borderId="11" xfId="0" applyNumberFormat="1" applyFont="1" applyFill="1" applyBorder="1" applyAlignment="1">
      <alignment horizontal="center" vertical="center"/>
    </xf>
    <xf numFmtId="1" fontId="0" fillId="7" borderId="35" xfId="0" applyNumberFormat="1" applyFill="1" applyBorder="1" applyAlignment="1">
      <alignment horizontal="center" vertical="center" wrapText="1"/>
    </xf>
    <xf numFmtId="1" fontId="0" fillId="7" borderId="106" xfId="0" applyNumberFormat="1" applyFill="1" applyBorder="1" applyAlignment="1">
      <alignment horizontal="center" vertical="center" wrapText="1"/>
    </xf>
    <xf numFmtId="1" fontId="0" fillId="7" borderId="36" xfId="0" applyNumberFormat="1" applyFill="1" applyBorder="1" applyAlignment="1">
      <alignment horizontal="center" vertical="center" wrapText="1"/>
    </xf>
    <xf numFmtId="174" fontId="19" fillId="2" borderId="55" xfId="1" applyNumberFormat="1" applyFont="1" applyFill="1" applyBorder="1" applyAlignment="1">
      <alignment horizontal="center" vertical="center" textRotation="90"/>
    </xf>
    <xf numFmtId="174" fontId="19" fillId="2" borderId="56" xfId="1" applyNumberFormat="1" applyFont="1" applyFill="1" applyBorder="1" applyAlignment="1">
      <alignment horizontal="center" vertical="center" textRotation="90"/>
    </xf>
    <xf numFmtId="174" fontId="19" fillId="2" borderId="57" xfId="1" applyNumberFormat="1" applyFont="1" applyFill="1" applyBorder="1" applyAlignment="1">
      <alignment horizontal="center" vertical="center" textRotation="90"/>
    </xf>
    <xf numFmtId="0" fontId="17" fillId="0" borderId="43" xfId="1" applyFont="1" applyBorder="1" applyAlignment="1">
      <alignment horizontal="center" wrapText="1"/>
    </xf>
    <xf numFmtId="0" fontId="10" fillId="0" borderId="0" xfId="1" applyAlignment="1">
      <alignment horizontal="center"/>
    </xf>
    <xf numFmtId="0" fontId="10" fillId="0" borderId="2" xfId="1" applyBorder="1" applyAlignment="1">
      <alignment horizontal="right" wrapText="1"/>
    </xf>
    <xf numFmtId="0" fontId="19" fillId="2" borderId="55" xfId="1" applyFont="1" applyFill="1" applyBorder="1" applyAlignment="1">
      <alignment horizontal="center" vertical="center" textRotation="90"/>
    </xf>
    <xf numFmtId="0" fontId="19" fillId="2" borderId="56" xfId="1" applyFont="1" applyFill="1" applyBorder="1" applyAlignment="1">
      <alignment horizontal="center" vertical="center" textRotation="90"/>
    </xf>
    <xf numFmtId="0" fontId="19" fillId="2" borderId="57" xfId="1" applyFont="1" applyFill="1" applyBorder="1" applyAlignment="1">
      <alignment horizontal="center" vertical="center" textRotation="90"/>
    </xf>
    <xf numFmtId="0" fontId="17" fillId="0" borderId="43" xfId="1" applyFont="1" applyBorder="1" applyAlignment="1">
      <alignment horizontal="left" vertical="center"/>
    </xf>
    <xf numFmtId="0" fontId="0" fillId="0" borderId="43" xfId="0" applyBorder="1" applyAlignment="1">
      <alignment horizontal="left" vertical="center"/>
    </xf>
    <xf numFmtId="0" fontId="17" fillId="0" borderId="0" xfId="1" applyFont="1" applyAlignment="1">
      <alignment horizontal="left" vertical="center"/>
    </xf>
    <xf numFmtId="0" fontId="0" fillId="0" borderId="0" xfId="0" applyAlignment="1">
      <alignment horizontal="left" vertical="center"/>
    </xf>
    <xf numFmtId="44" fontId="17" fillId="0" borderId="0" xfId="2" applyFont="1" applyBorder="1" applyAlignment="1" applyProtection="1">
      <alignment horizontal="center" vertical="center"/>
      <protection locked="0"/>
    </xf>
    <xf numFmtId="0" fontId="0" fillId="0" borderId="0" xfId="0" applyAlignment="1">
      <alignment horizontal="center" vertical="center"/>
    </xf>
    <xf numFmtId="4" fontId="17" fillId="0" borderId="0" xfId="2" applyNumberFormat="1" applyFont="1" applyBorder="1" applyAlignment="1" applyProtection="1">
      <alignment horizontal="center" vertical="center"/>
      <protection locked="0"/>
    </xf>
    <xf numFmtId="4" fontId="17" fillId="0" borderId="0" xfId="1" applyNumberFormat="1" applyFont="1" applyAlignment="1">
      <alignment horizontal="center" vertical="center"/>
    </xf>
    <xf numFmtId="44" fontId="17" fillId="0" borderId="0" xfId="2" applyFont="1" applyBorder="1" applyAlignment="1" applyProtection="1">
      <alignment horizontal="center" vertical="center"/>
    </xf>
    <xf numFmtId="44" fontId="0" fillId="0" borderId="0" xfId="0" applyNumberFormat="1" applyAlignment="1">
      <alignment horizontal="center" vertical="center"/>
    </xf>
    <xf numFmtId="0" fontId="13" fillId="0" borderId="55" xfId="1" applyFont="1" applyBorder="1" applyAlignment="1">
      <alignment horizontal="center" vertical="center" wrapText="1"/>
    </xf>
    <xf numFmtId="0" fontId="13" fillId="0" borderId="56" xfId="1" applyFont="1" applyBorder="1" applyAlignment="1">
      <alignment horizontal="center" vertical="center" wrapText="1"/>
    </xf>
    <xf numFmtId="0" fontId="15" fillId="0" borderId="60" xfId="1" applyFont="1" applyBorder="1" applyAlignment="1">
      <alignment horizontal="center" vertical="center"/>
    </xf>
    <xf numFmtId="0" fontId="15" fillId="0" borderId="48" xfId="1" applyFont="1" applyBorder="1" applyAlignment="1">
      <alignment horizontal="center" vertical="center"/>
    </xf>
    <xf numFmtId="0" fontId="15" fillId="0" borderId="66" xfId="1" applyFont="1" applyBorder="1" applyAlignment="1">
      <alignment horizontal="center" vertical="center"/>
    </xf>
    <xf numFmtId="0" fontId="12" fillId="4" borderId="60" xfId="1" applyFont="1" applyFill="1" applyBorder="1" applyAlignment="1">
      <alignment horizontal="center" vertical="center"/>
    </xf>
    <xf numFmtId="0" fontId="12" fillId="4" borderId="48" xfId="1" applyFont="1" applyFill="1" applyBorder="1" applyAlignment="1">
      <alignment horizontal="center" vertical="center"/>
    </xf>
    <xf numFmtId="0" fontId="12" fillId="4" borderId="62" xfId="1" applyFont="1" applyFill="1" applyBorder="1" applyAlignment="1">
      <alignment horizontal="center" vertical="center"/>
    </xf>
    <xf numFmtId="0" fontId="10" fillId="0" borderId="63" xfId="1" applyBorder="1" applyAlignment="1">
      <alignment horizontal="left" vertical="center" wrapText="1"/>
    </xf>
    <xf numFmtId="0" fontId="30" fillId="0" borderId="3" xfId="1" applyFont="1" applyBorder="1" applyAlignment="1">
      <alignment horizontal="left" vertical="center" wrapText="1"/>
    </xf>
    <xf numFmtId="0" fontId="30" fillId="0" borderId="63" xfId="1" applyFont="1" applyBorder="1" applyAlignment="1">
      <alignment horizontal="left" vertical="center" wrapText="1"/>
    </xf>
    <xf numFmtId="0" fontId="15" fillId="0" borderId="23" xfId="1" applyFont="1" applyBorder="1" applyAlignment="1">
      <alignment horizontal="left"/>
    </xf>
    <xf numFmtId="0" fontId="10" fillId="0" borderId="3" xfId="1" applyBorder="1" applyAlignment="1">
      <alignment horizontal="left" vertical="center" wrapText="1"/>
    </xf>
    <xf numFmtId="44" fontId="12" fillId="0" borderId="1" xfId="2" applyFont="1" applyBorder="1" applyAlignment="1">
      <alignment horizontal="right"/>
    </xf>
    <xf numFmtId="0" fontId="24" fillId="5" borderId="9" xfId="1" applyFont="1" applyFill="1" applyBorder="1" applyAlignment="1">
      <alignment horizontal="left" vertical="center" wrapText="1" indent="1"/>
    </xf>
    <xf numFmtId="0" fontId="24" fillId="5" borderId="24" xfId="1" applyFont="1" applyFill="1" applyBorder="1" applyAlignment="1">
      <alignment horizontal="left" vertical="center" wrapText="1" indent="1"/>
    </xf>
    <xf numFmtId="0" fontId="24" fillId="5" borderId="11" xfId="1" applyFont="1" applyFill="1" applyBorder="1" applyAlignment="1">
      <alignment horizontal="left" vertical="center" wrapText="1" indent="1"/>
    </xf>
    <xf numFmtId="169" fontId="21" fillId="5" borderId="59" xfId="1" applyNumberFormat="1" applyFont="1" applyFill="1" applyBorder="1" applyAlignment="1">
      <alignment horizontal="center" vertical="center"/>
    </xf>
    <xf numFmtId="169" fontId="21" fillId="5" borderId="0" xfId="1" applyNumberFormat="1" applyFont="1" applyFill="1" applyAlignment="1">
      <alignment horizontal="center" vertical="center"/>
    </xf>
    <xf numFmtId="0" fontId="21" fillId="5" borderId="9" xfId="1" applyFont="1" applyFill="1" applyBorder="1" applyAlignment="1">
      <alignment horizontal="center" vertical="center"/>
    </xf>
    <xf numFmtId="0" fontId="21" fillId="5" borderId="24" xfId="1" applyFont="1" applyFill="1" applyBorder="1" applyAlignment="1">
      <alignment horizontal="center" vertical="center"/>
    </xf>
    <xf numFmtId="0" fontId="21" fillId="5" borderId="11" xfId="1" applyFont="1" applyFill="1" applyBorder="1" applyAlignment="1">
      <alignment horizontal="center" vertical="center"/>
    </xf>
    <xf numFmtId="0" fontId="10" fillId="0" borderId="59" xfId="1" applyBorder="1" applyAlignment="1">
      <alignment wrapText="1"/>
    </xf>
    <xf numFmtId="0" fontId="10" fillId="0" borderId="0" xfId="1" applyAlignment="1">
      <alignment wrapText="1"/>
    </xf>
    <xf numFmtId="0" fontId="10" fillId="0" borderId="19" xfId="1" applyBorder="1" applyAlignment="1">
      <alignment wrapText="1"/>
    </xf>
    <xf numFmtId="0" fontId="50" fillId="0" borderId="107" xfId="1" applyFont="1" applyBorder="1" applyAlignment="1">
      <alignment horizontal="center" vertical="center" textRotation="90"/>
    </xf>
    <xf numFmtId="0" fontId="50" fillId="0" borderId="58" xfId="1" applyFont="1" applyBorder="1" applyAlignment="1">
      <alignment horizontal="center" vertical="center" textRotation="90"/>
    </xf>
    <xf numFmtId="0" fontId="50" fillId="0" borderId="107" xfId="1" applyFont="1" applyBorder="1" applyAlignment="1">
      <alignment horizontal="center" vertical="center" textRotation="90" wrapText="1"/>
    </xf>
    <xf numFmtId="14" fontId="15" fillId="0" borderId="2" xfId="1" applyNumberFormat="1" applyFont="1" applyBorder="1" applyAlignment="1">
      <alignment horizontal="center"/>
    </xf>
    <xf numFmtId="0" fontId="15" fillId="5" borderId="33" xfId="1" applyFont="1" applyFill="1" applyBorder="1" applyAlignment="1">
      <alignment horizontal="center" vertical="center"/>
    </xf>
    <xf numFmtId="0" fontId="15" fillId="5" borderId="1" xfId="1" applyFont="1" applyFill="1" applyBorder="1" applyAlignment="1">
      <alignment horizontal="center" vertical="center"/>
    </xf>
    <xf numFmtId="0" fontId="15" fillId="5" borderId="34" xfId="1" applyFont="1" applyFill="1" applyBorder="1" applyAlignment="1">
      <alignment horizontal="center" vertical="center"/>
    </xf>
    <xf numFmtId="0" fontId="23" fillId="0" borderId="9" xfId="1" applyFont="1" applyBorder="1" applyAlignment="1">
      <alignment horizontal="center"/>
    </xf>
    <xf numFmtId="0" fontId="23" fillId="0" borderId="24" xfId="1" applyFont="1" applyBorder="1" applyAlignment="1">
      <alignment horizontal="center"/>
    </xf>
    <xf numFmtId="0" fontId="23" fillId="0" borderId="11" xfId="1" applyFont="1" applyBorder="1" applyAlignment="1">
      <alignment horizontal="center"/>
    </xf>
    <xf numFmtId="0" fontId="22" fillId="0" borderId="42" xfId="1" applyFont="1" applyBorder="1" applyAlignment="1">
      <alignment horizontal="left" vertical="center"/>
    </xf>
    <xf numFmtId="0" fontId="22" fillId="0" borderId="21" xfId="1" applyFont="1" applyBorder="1" applyAlignment="1">
      <alignment horizontal="left" vertical="center"/>
    </xf>
    <xf numFmtId="0" fontId="29" fillId="0" borderId="9" xfId="1" applyFont="1" applyBorder="1" applyAlignment="1">
      <alignment horizontal="center"/>
    </xf>
    <xf numFmtId="0" fontId="29" fillId="0" borderId="24" xfId="1" applyFont="1" applyBorder="1" applyAlignment="1">
      <alignment horizontal="center"/>
    </xf>
    <xf numFmtId="0" fontId="29" fillId="0" borderId="11" xfId="1" applyFont="1" applyBorder="1" applyAlignment="1">
      <alignment horizontal="center"/>
    </xf>
    <xf numFmtId="0" fontId="23" fillId="0" borderId="107" xfId="1" applyFont="1" applyBorder="1" applyAlignment="1">
      <alignment horizontal="center" vertical="center" wrapText="1"/>
    </xf>
    <xf numFmtId="0" fontId="23" fillId="0" borderId="58" xfId="1" applyFont="1" applyBorder="1" applyAlignment="1">
      <alignment horizontal="center" vertical="center" wrapText="1"/>
    </xf>
    <xf numFmtId="0" fontId="23" fillId="0" borderId="111" xfId="1" applyFont="1" applyBorder="1" applyAlignment="1">
      <alignment horizontal="center" vertical="center" wrapText="1"/>
    </xf>
    <xf numFmtId="0" fontId="23" fillId="0" borderId="20" xfId="1" applyFont="1" applyBorder="1" applyAlignment="1">
      <alignment horizontal="center" vertical="center" wrapText="1"/>
    </xf>
    <xf numFmtId="0" fontId="12" fillId="4" borderId="112" xfId="1" applyFont="1" applyFill="1" applyBorder="1" applyAlignment="1">
      <alignment horizontal="center" vertical="center"/>
    </xf>
    <xf numFmtId="0" fontId="12" fillId="4" borderId="113" xfId="1" applyFont="1" applyFill="1" applyBorder="1" applyAlignment="1">
      <alignment horizontal="center" vertical="center"/>
    </xf>
    <xf numFmtId="0" fontId="12" fillId="4" borderId="41" xfId="1" applyFont="1" applyFill="1" applyBorder="1" applyAlignment="1">
      <alignment horizontal="center" vertical="center"/>
    </xf>
    <xf numFmtId="0" fontId="12" fillId="4" borderId="95" xfId="1" applyFont="1" applyFill="1" applyBorder="1" applyAlignment="1">
      <alignment horizontal="center" vertical="center"/>
    </xf>
    <xf numFmtId="0" fontId="50" fillId="0" borderId="107" xfId="1" applyFont="1" applyBorder="1" applyAlignment="1">
      <alignment horizontal="center" textRotation="90"/>
    </xf>
    <xf numFmtId="0" fontId="50" fillId="0" borderId="58" xfId="1" applyFont="1" applyBorder="1" applyAlignment="1">
      <alignment horizontal="center" textRotation="90"/>
    </xf>
    <xf numFmtId="2" fontId="10" fillId="0" borderId="0" xfId="1" applyNumberFormat="1" applyAlignment="1">
      <alignment horizontal="center" vertical="center"/>
    </xf>
    <xf numFmtId="4" fontId="10" fillId="0" borderId="0" xfId="1" applyNumberFormat="1" applyAlignment="1">
      <alignment horizontal="center" vertical="center"/>
    </xf>
    <xf numFmtId="0" fontId="11" fillId="0" borderId="43" xfId="1" applyFont="1" applyBorder="1" applyAlignment="1">
      <alignment horizontal="center" vertical="center"/>
    </xf>
    <xf numFmtId="0" fontId="11" fillId="0" borderId="0" xfId="1" applyFont="1" applyAlignment="1">
      <alignment horizontal="center" vertical="center"/>
    </xf>
    <xf numFmtId="0" fontId="11" fillId="0" borderId="44" xfId="1" applyFont="1" applyBorder="1" applyAlignment="1">
      <alignment horizontal="center" vertical="center"/>
    </xf>
    <xf numFmtId="0" fontId="11" fillId="0" borderId="32" xfId="1" applyFont="1" applyBorder="1" applyAlignment="1">
      <alignment horizontal="center" vertical="center"/>
    </xf>
    <xf numFmtId="0" fontId="11" fillId="0" borderId="1" xfId="1" applyFont="1" applyBorder="1" applyAlignment="1">
      <alignment horizontal="center" vertical="center"/>
    </xf>
    <xf numFmtId="0" fontId="11" fillId="0" borderId="26" xfId="1" applyFont="1" applyBorder="1" applyAlignment="1">
      <alignment horizontal="center" vertical="center"/>
    </xf>
    <xf numFmtId="172" fontId="10" fillId="5" borderId="60" xfId="1" applyNumberFormat="1" applyFill="1" applyBorder="1" applyAlignment="1">
      <alignment horizontal="center" vertical="center"/>
    </xf>
    <xf numFmtId="172" fontId="10" fillId="5" borderId="48" xfId="1" applyNumberFormat="1" applyFill="1" applyBorder="1" applyAlignment="1">
      <alignment horizontal="center" vertical="center"/>
    </xf>
    <xf numFmtId="172" fontId="10" fillId="5" borderId="62" xfId="1" applyNumberFormat="1" applyFill="1" applyBorder="1" applyAlignment="1">
      <alignment horizontal="center" vertical="center"/>
    </xf>
    <xf numFmtId="171" fontId="10" fillId="6" borderId="4" xfId="1" applyNumberFormat="1" applyFill="1" applyBorder="1" applyAlignment="1">
      <alignment horizontal="center" vertical="center"/>
    </xf>
    <xf numFmtId="171" fontId="10" fillId="6" borderId="20" xfId="1" applyNumberFormat="1" applyFill="1" applyBorder="1" applyAlignment="1">
      <alignment horizontal="center" vertical="center"/>
    </xf>
    <xf numFmtId="171" fontId="10" fillId="6" borderId="58" xfId="1" applyNumberFormat="1" applyFill="1" applyBorder="1" applyAlignment="1">
      <alignment horizontal="center" vertical="center"/>
    </xf>
    <xf numFmtId="44" fontId="10" fillId="6" borderId="15" xfId="2" applyFont="1" applyFill="1" applyBorder="1" applyAlignment="1">
      <alignment horizontal="center" vertical="center"/>
    </xf>
    <xf numFmtId="7" fontId="10" fillId="6" borderId="80" xfId="2" applyNumberFormat="1" applyFont="1" applyFill="1" applyBorder="1" applyAlignment="1">
      <alignment horizontal="center" vertical="center"/>
    </xf>
    <xf numFmtId="7" fontId="10" fillId="6" borderId="78" xfId="2" applyNumberFormat="1" applyFont="1" applyFill="1" applyBorder="1" applyAlignment="1">
      <alignment horizontal="center" vertical="center"/>
    </xf>
    <xf numFmtId="0" fontId="11" fillId="0" borderId="31" xfId="1" applyFont="1" applyBorder="1" applyAlignment="1">
      <alignment horizontal="center" vertical="center"/>
    </xf>
    <xf numFmtId="0" fontId="11" fillId="0" borderId="42" xfId="1" applyFont="1" applyBorder="1" applyAlignment="1">
      <alignment horizontal="center" vertical="center"/>
    </xf>
    <xf numFmtId="0" fontId="11" fillId="0" borderId="25" xfId="1" applyFont="1" applyBorder="1" applyAlignment="1">
      <alignment horizontal="center" vertical="center"/>
    </xf>
    <xf numFmtId="180" fontId="10" fillId="6" borderId="15" xfId="2" applyNumberFormat="1" applyFont="1" applyFill="1" applyBorder="1" applyAlignment="1">
      <alignment horizontal="center" vertical="center"/>
    </xf>
    <xf numFmtId="180" fontId="10" fillId="6" borderId="80" xfId="2" applyNumberFormat="1" applyFont="1" applyFill="1" applyBorder="1" applyAlignment="1">
      <alignment horizontal="center" vertical="center"/>
    </xf>
    <xf numFmtId="180" fontId="10" fillId="6" borderId="78" xfId="2" applyNumberFormat="1" applyFont="1" applyFill="1" applyBorder="1" applyAlignment="1">
      <alignment horizontal="center" vertical="center"/>
    </xf>
    <xf numFmtId="174" fontId="44" fillId="0" borderId="3" xfId="1" applyNumberFormat="1" applyFont="1" applyBorder="1" applyAlignment="1">
      <alignment horizontal="center"/>
    </xf>
    <xf numFmtId="0" fontId="44" fillId="0" borderId="3" xfId="1" applyFont="1" applyBorder="1" applyAlignment="1">
      <alignment horizontal="center"/>
    </xf>
    <xf numFmtId="171" fontId="10" fillId="13" borderId="4" xfId="1" applyNumberFormat="1" applyFill="1" applyBorder="1" applyAlignment="1">
      <alignment horizontal="center" vertical="center"/>
    </xf>
    <xf numFmtId="171" fontId="10" fillId="13" borderId="20" xfId="1" applyNumberFormat="1" applyFill="1" applyBorder="1" applyAlignment="1">
      <alignment horizontal="center" vertical="center"/>
    </xf>
    <xf numFmtId="171" fontId="10" fillId="13" borderId="58" xfId="1" applyNumberFormat="1" applyFill="1" applyBorder="1" applyAlignment="1">
      <alignment horizontal="center" vertical="center"/>
    </xf>
    <xf numFmtId="7" fontId="10" fillId="13" borderId="15" xfId="2" applyNumberFormat="1" applyFont="1" applyFill="1" applyBorder="1" applyAlignment="1">
      <alignment horizontal="center" vertical="center"/>
    </xf>
    <xf numFmtId="7" fontId="10" fillId="13" borderId="80" xfId="2" applyNumberFormat="1" applyFont="1" applyFill="1" applyBorder="1" applyAlignment="1">
      <alignment horizontal="center" vertical="center"/>
    </xf>
    <xf numFmtId="7" fontId="10" fillId="13" borderId="78" xfId="2" applyNumberFormat="1" applyFont="1" applyFill="1" applyBorder="1" applyAlignment="1">
      <alignment horizontal="center" vertical="center"/>
    </xf>
    <xf numFmtId="0" fontId="1" fillId="0" borderId="51" xfId="0" applyFont="1" applyBorder="1" applyAlignment="1">
      <alignment horizontal="center" vertical="center"/>
    </xf>
    <xf numFmtId="0" fontId="1" fillId="0" borderId="50" xfId="0" applyFont="1" applyBorder="1" applyAlignment="1">
      <alignment horizontal="center" vertical="center"/>
    </xf>
    <xf numFmtId="0" fontId="1" fillId="0" borderId="49" xfId="0" applyFont="1" applyBorder="1" applyAlignment="1">
      <alignment horizontal="center" vertical="center"/>
    </xf>
    <xf numFmtId="9" fontId="0" fillId="0" borderId="3" xfId="0" applyNumberFormat="1" applyBorder="1" applyAlignment="1">
      <alignment horizontal="center" vertical="center"/>
    </xf>
    <xf numFmtId="10" fontId="0" fillId="0" borderId="15" xfId="0" applyNumberFormat="1" applyBorder="1" applyAlignment="1">
      <alignment horizontal="center" vertical="center"/>
    </xf>
    <xf numFmtId="10" fontId="0" fillId="0" borderId="16" xfId="0" applyNumberFormat="1" applyBorder="1" applyAlignment="1">
      <alignment horizontal="center" vertical="center"/>
    </xf>
    <xf numFmtId="7" fontId="10" fillId="6" borderId="15" xfId="2" applyNumberFormat="1" applyFont="1" applyFill="1" applyBorder="1" applyAlignment="1">
      <alignment horizontal="center" vertical="center"/>
    </xf>
    <xf numFmtId="0" fontId="4" fillId="0" borderId="35" xfId="0" applyFont="1" applyBorder="1" applyAlignment="1">
      <alignment horizontal="center" vertical="top" wrapText="1"/>
    </xf>
    <xf numFmtId="0" fontId="4" fillId="0" borderId="36" xfId="0" applyFont="1" applyBorder="1" applyAlignment="1">
      <alignment horizontal="center" vertical="top" wrapText="1"/>
    </xf>
    <xf numFmtId="4" fontId="4" fillId="0" borderId="37" xfId="0" applyNumberFormat="1" applyFont="1" applyBorder="1" applyAlignment="1">
      <alignment horizontal="center" vertical="center"/>
    </xf>
    <xf numFmtId="4" fontId="4" fillId="0" borderId="28" xfId="0" applyNumberFormat="1" applyFont="1" applyBorder="1" applyAlignment="1">
      <alignment horizontal="center" vertical="center"/>
    </xf>
    <xf numFmtId="4" fontId="4" fillId="0" borderId="10" xfId="0" applyNumberFormat="1" applyFont="1" applyBorder="1" applyAlignment="1">
      <alignment horizontal="right" vertical="center"/>
    </xf>
    <xf numFmtId="4" fontId="4" fillId="0" borderId="33" xfId="0" applyNumberFormat="1" applyFont="1" applyBorder="1" applyAlignment="1">
      <alignment horizontal="right" vertical="center"/>
    </xf>
    <xf numFmtId="4" fontId="4" fillId="0" borderId="31" xfId="0" applyNumberFormat="1" applyFont="1" applyBorder="1" applyAlignment="1">
      <alignment horizontal="center" vertical="center"/>
    </xf>
    <xf numFmtId="4" fontId="4" fillId="0" borderId="25" xfId="0" applyNumberFormat="1" applyFont="1" applyBorder="1" applyAlignment="1">
      <alignment horizontal="center" vertical="center"/>
    </xf>
    <xf numFmtId="4" fontId="4" fillId="0" borderId="32" xfId="0" applyNumberFormat="1" applyFont="1" applyBorder="1" applyAlignment="1">
      <alignment horizontal="center" vertical="center"/>
    </xf>
    <xf numFmtId="4" fontId="4" fillId="0" borderId="26" xfId="0" applyNumberFormat="1" applyFont="1" applyBorder="1" applyAlignment="1">
      <alignment horizontal="center" vertical="center"/>
    </xf>
    <xf numFmtId="0" fontId="4" fillId="0" borderId="0" xfId="0" applyFont="1" applyAlignment="1">
      <alignment horizontal="left" vertical="top" wrapText="1" indent="4"/>
    </xf>
    <xf numFmtId="0" fontId="4" fillId="0" borderId="0" xfId="0" applyFont="1" applyAlignment="1">
      <alignment horizontal="left" vertical="center" wrapText="1" indent="4"/>
    </xf>
    <xf numFmtId="0" fontId="4" fillId="0" borderId="0" xfId="0" applyFont="1" applyAlignment="1">
      <alignment horizontal="left" wrapText="1"/>
    </xf>
    <xf numFmtId="0" fontId="4" fillId="0" borderId="0" xfId="0" applyFont="1" applyAlignment="1">
      <alignment horizontal="left"/>
    </xf>
    <xf numFmtId="0" fontId="4" fillId="0" borderId="1" xfId="0" applyFont="1" applyBorder="1" applyAlignment="1" applyProtection="1">
      <alignment horizontal="center"/>
      <protection locked="0"/>
    </xf>
    <xf numFmtId="44" fontId="4" fillId="0" borderId="1" xfId="0" applyNumberFormat="1" applyFont="1" applyBorder="1" applyAlignment="1" applyProtection="1">
      <alignment horizontal="center"/>
      <protection locked="0"/>
    </xf>
    <xf numFmtId="0" fontId="4" fillId="0" borderId="0" xfId="0" applyFont="1" applyAlignment="1">
      <alignment horizontal="left" vertical="center" indent="1"/>
    </xf>
    <xf numFmtId="4" fontId="7" fillId="0" borderId="2" xfId="0" applyNumberFormat="1" applyFont="1" applyBorder="1" applyAlignment="1">
      <alignment horizontal="center"/>
    </xf>
    <xf numFmtId="0" fontId="7" fillId="0" borderId="2" xfId="0" applyFont="1" applyBorder="1" applyAlignment="1">
      <alignment horizontal="center"/>
    </xf>
    <xf numFmtId="0" fontId="4" fillId="0" borderId="0" xfId="0" applyFont="1" applyAlignment="1">
      <alignment horizontal="left" vertical="center"/>
    </xf>
    <xf numFmtId="0" fontId="4" fillId="0" borderId="17" xfId="0" applyFont="1" applyBorder="1" applyAlignment="1">
      <alignment horizontal="center"/>
    </xf>
    <xf numFmtId="0" fontId="4" fillId="0" borderId="18" xfId="0" applyFont="1" applyBorder="1" applyAlignment="1">
      <alignment horizontal="center"/>
    </xf>
    <xf numFmtId="4" fontId="4" fillId="0" borderId="38" xfId="0" applyNumberFormat="1" applyFont="1" applyBorder="1" applyAlignment="1">
      <alignment horizontal="center" vertical="center"/>
    </xf>
    <xf numFmtId="4" fontId="4" fillId="0" borderId="29" xfId="0" applyNumberFormat="1" applyFont="1" applyBorder="1" applyAlignment="1">
      <alignment horizontal="center" vertical="center"/>
    </xf>
    <xf numFmtId="4" fontId="7" fillId="0" borderId="39" xfId="0" applyNumberFormat="1" applyFont="1" applyBorder="1" applyAlignment="1">
      <alignment horizontal="center" vertical="center"/>
    </xf>
    <xf numFmtId="4" fontId="7" fillId="0" borderId="30" xfId="0" applyNumberFormat="1" applyFont="1" applyBorder="1" applyAlignment="1">
      <alignment horizontal="center" vertical="center"/>
    </xf>
    <xf numFmtId="0" fontId="0" fillId="0" borderId="0" xfId="0" applyAlignment="1">
      <alignment horizontal="right" indent="2"/>
    </xf>
    <xf numFmtId="0" fontId="0" fillId="0" borderId="19" xfId="0" applyBorder="1" applyAlignment="1">
      <alignment horizontal="right" indent="2"/>
    </xf>
    <xf numFmtId="0" fontId="4" fillId="0" borderId="15" xfId="0" applyFont="1" applyBorder="1" applyAlignment="1">
      <alignment horizontal="center" vertical="center"/>
    </xf>
    <xf numFmtId="0" fontId="4" fillId="0" borderId="16" xfId="0" applyFont="1" applyBorder="1" applyAlignment="1">
      <alignment horizontal="center" vertical="center"/>
    </xf>
    <xf numFmtId="165" fontId="4" fillId="0" borderId="21" xfId="0" applyNumberFormat="1" applyFont="1" applyBorder="1" applyAlignment="1">
      <alignment horizontal="center" vertical="center"/>
    </xf>
    <xf numFmtId="165" fontId="4" fillId="0" borderId="19" xfId="0" applyNumberFormat="1" applyFont="1" applyBorder="1" applyAlignment="1">
      <alignment horizontal="center" vertical="center"/>
    </xf>
    <xf numFmtId="165" fontId="4" fillId="0" borderId="34" xfId="0" applyNumberFormat="1" applyFont="1" applyBorder="1" applyAlignment="1">
      <alignment horizontal="center" vertical="center"/>
    </xf>
    <xf numFmtId="0" fontId="7" fillId="0" borderId="0" xfId="0" applyFont="1" applyAlignment="1">
      <alignment horizontal="left"/>
    </xf>
    <xf numFmtId="166" fontId="4" fillId="0" borderId="2" xfId="0" applyNumberFormat="1" applyFont="1" applyBorder="1" applyAlignment="1">
      <alignment horizontal="center"/>
    </xf>
    <xf numFmtId="0" fontId="4" fillId="0" borderId="3" xfId="0" applyFont="1" applyBorder="1" applyAlignment="1">
      <alignment horizontal="center" vertical="center"/>
    </xf>
    <xf numFmtId="0" fontId="4" fillId="0" borderId="3" xfId="0" applyFont="1" applyBorder="1" applyAlignment="1" applyProtection="1">
      <alignment horizontal="center" vertical="center"/>
      <protection locked="0"/>
    </xf>
    <xf numFmtId="0" fontId="4" fillId="0" borderId="3" xfId="0" applyFont="1" applyBorder="1" applyAlignment="1">
      <alignment horizontal="center" vertical="center" wrapText="1"/>
    </xf>
    <xf numFmtId="0" fontId="4" fillId="0" borderId="4" xfId="0" applyFont="1" applyBorder="1" applyAlignment="1">
      <alignment horizontal="center" vertical="center"/>
    </xf>
    <xf numFmtId="0" fontId="4" fillId="0" borderId="20" xfId="0" applyFont="1" applyBorder="1" applyAlignment="1">
      <alignment horizontal="center" vertical="center"/>
    </xf>
    <xf numFmtId="0" fontId="4" fillId="0" borderId="5" xfId="0" applyFont="1" applyBorder="1" applyAlignment="1">
      <alignment horizontal="center" vertical="center"/>
    </xf>
    <xf numFmtId="4" fontId="1" fillId="0" borderId="23" xfId="0" applyNumberFormat="1" applyFont="1" applyBorder="1" applyAlignment="1">
      <alignment horizontal="center" vertical="center"/>
    </xf>
    <xf numFmtId="0" fontId="0" fillId="0" borderId="24" xfId="0" applyBorder="1" applyAlignment="1">
      <alignment horizontal="right" vertical="center"/>
    </xf>
    <xf numFmtId="0" fontId="0" fillId="0" borderId="11" xfId="0" applyBorder="1" applyAlignment="1">
      <alignment horizontal="right" vertical="center"/>
    </xf>
    <xf numFmtId="0" fontId="8" fillId="0" borderId="0" xfId="0" applyFont="1" applyAlignment="1">
      <alignment horizontal="left"/>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9" xfId="0" applyBorder="1" applyAlignment="1" applyProtection="1">
      <alignment horizontal="center" vertical="center"/>
      <protection locked="0"/>
    </xf>
    <xf numFmtId="0" fontId="0" fillId="0" borderId="11" xfId="0" applyBorder="1" applyAlignment="1" applyProtection="1">
      <alignment horizontal="center" vertical="center"/>
      <protection locked="0"/>
    </xf>
  </cellXfs>
  <cellStyles count="31">
    <cellStyle name="Hyperlink" xfId="30" xr:uid="{00000000-000B-0000-0000-000008000000}"/>
    <cellStyle name="Komma 2" xfId="7" xr:uid="{00000000-0005-0000-0000-000034000000}"/>
    <cellStyle name="Komma 2 2" xfId="17" xr:uid="{00000000-0005-0000-0000-000034000000}"/>
    <cellStyle name="Komma 3" xfId="22" xr:uid="{00000000-0005-0000-0000-000042000000}"/>
    <cellStyle name="Komma 4" xfId="26" xr:uid="{00000000-0005-0000-0000-000047000000}"/>
    <cellStyle name="Link" xfId="5" builtinId="8"/>
    <cellStyle name="Link 2" xfId="3" xr:uid="{B5FF0ECA-0D07-4FBD-BBBB-F07FD812CC3A}"/>
    <cellStyle name="Prozent" xfId="6" builtinId="5"/>
    <cellStyle name="Standard" xfId="0" builtinId="0"/>
    <cellStyle name="Standard 2" xfId="1" xr:uid="{3C923DD5-D955-473F-8645-EE36F974023A}"/>
    <cellStyle name="Standard 3" xfId="9" xr:uid="{00000000-0005-0000-0000-000004000000}"/>
    <cellStyle name="Standard 4" xfId="11" xr:uid="{00000000-0005-0000-0000-000005000000}"/>
    <cellStyle name="Standard 5" xfId="21" xr:uid="{00000000-0005-0000-0000-000043000000}"/>
    <cellStyle name="Währung" xfId="4" builtinId="4"/>
    <cellStyle name="Währung 2" xfId="2" xr:uid="{14BA5B16-5985-4C24-9434-A1DB1F064A54}"/>
    <cellStyle name="Währung 2 2" xfId="10" xr:uid="{00000000-0005-0000-0000-000007000000}"/>
    <cellStyle name="Währung 2 2 2" xfId="19" xr:uid="{00000000-0005-0000-0000-000007000000}"/>
    <cellStyle name="Währung 2 3" xfId="13" xr:uid="{14BA5B16-5985-4C24-9434-A1DB1F064A54}"/>
    <cellStyle name="Währung 2 4" xfId="15" xr:uid="{14BA5B16-5985-4C24-9434-A1DB1F064A54}"/>
    <cellStyle name="Währung 2 5" xfId="24" xr:uid="{00000000-0005-0000-0000-000007000000}"/>
    <cellStyle name="Währung 2 6" xfId="28" xr:uid="{00000000-0005-0000-0000-000007000000}"/>
    <cellStyle name="Währung 3" xfId="12" xr:uid="{00000000-0005-0000-0000-000008000000}"/>
    <cellStyle name="Währung 3 2" xfId="20" xr:uid="{00000000-0005-0000-0000-000008000000}"/>
    <cellStyle name="Währung 3 3" xfId="25" xr:uid="{00000000-0005-0000-0000-000008000000}"/>
    <cellStyle name="Währung 3 4" xfId="29" xr:uid="{00000000-0005-0000-0000-000008000000}"/>
    <cellStyle name="Währung 4" xfId="8" xr:uid="{00000000-0005-0000-0000-000037000000}"/>
    <cellStyle name="Währung 4 2" xfId="18" xr:uid="{00000000-0005-0000-0000-000037000000}"/>
    <cellStyle name="Währung 5" xfId="14" xr:uid="{00000000-0005-0000-0000-00003A000000}"/>
    <cellStyle name="Währung 6" xfId="16" xr:uid="{00000000-0005-0000-0000-00003D000000}"/>
    <cellStyle name="Währung 7" xfId="23" xr:uid="{00000000-0005-0000-0000-000044000000}"/>
    <cellStyle name="Währung 8" xfId="27" xr:uid="{00000000-0005-0000-0000-000048000000}"/>
  </cellStyles>
  <dxfs count="1666">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bgColor rgb="FFFFFF00"/>
        </patternFill>
      </fill>
    </dxf>
    <dxf>
      <font>
        <b/>
        <i val="0"/>
        <color rgb="FFFF0000"/>
      </font>
      <fill>
        <patternFill>
          <bgColor rgb="FFC0C0C0"/>
        </patternFill>
      </fill>
    </dxf>
    <dxf>
      <font>
        <color theme="0" tint="-0.24994659260841701"/>
      </font>
    </dxf>
    <dxf>
      <font>
        <color theme="0" tint="-0.24994659260841701"/>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val="0"/>
        <i val="0"/>
        <color rgb="FFFFCC99"/>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color theme="0"/>
      </font>
    </dxf>
    <dxf>
      <font>
        <b/>
        <i val="0"/>
        <color rgb="FFFF0000"/>
      </font>
      <fill>
        <patternFill patternType="none">
          <bgColor auto="1"/>
        </patternFill>
      </fill>
    </dxf>
    <dxf>
      <font>
        <color theme="0"/>
      </font>
    </dxf>
    <dxf>
      <font>
        <color theme="0"/>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b/>
        <i val="0"/>
        <color rgb="FFFF0000"/>
      </font>
      <fill>
        <patternFill>
          <bgColor theme="3" tint="0.79998168889431442"/>
        </patternFill>
      </fill>
    </dxf>
    <dxf>
      <font>
        <b val="0"/>
        <i val="0"/>
        <color rgb="FFFFCC99"/>
      </font>
    </dxf>
    <dxf>
      <font>
        <b val="0"/>
        <i val="0"/>
        <color rgb="FFFFCC9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theme="0"/>
      </font>
    </dxf>
    <dxf>
      <font>
        <color rgb="FF9C0006"/>
      </font>
      <fill>
        <patternFill>
          <bgColor rgb="FFFFC7CE"/>
        </patternFill>
      </fill>
    </dxf>
    <dxf>
      <font>
        <color rgb="FF006100"/>
      </font>
      <fill>
        <patternFill>
          <bgColor rgb="FFC6EF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rgb="FF9C5700"/>
      </font>
      <fill>
        <patternFill>
          <bgColor rgb="FFFFEB9C"/>
        </patternFill>
      </fill>
    </dxf>
    <dxf>
      <font>
        <color rgb="FF9C0006"/>
      </font>
      <fill>
        <patternFill>
          <bgColor rgb="FFFFC7CE"/>
        </patternFill>
      </fill>
    </dxf>
    <dxf>
      <font>
        <color theme="0"/>
      </font>
    </dxf>
    <dxf>
      <font>
        <color theme="0"/>
      </font>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9C0006"/>
      </font>
      <fill>
        <patternFill>
          <bgColor rgb="FFFFC7CE"/>
        </patternFill>
      </fill>
    </dxf>
    <dxf>
      <font>
        <color rgb="FF9C5700"/>
      </font>
      <fill>
        <patternFill>
          <bgColor rgb="FFFFEB9C"/>
        </patternFill>
      </fill>
    </dxf>
    <dxf>
      <font>
        <color theme="0"/>
      </font>
    </dxf>
    <dxf>
      <font>
        <color theme="0"/>
      </font>
    </dxf>
    <dxf>
      <font>
        <color theme="0"/>
      </font>
    </dxf>
    <dxf>
      <fill>
        <patternFill>
          <bgColor theme="5" tint="0.59996337778862885"/>
        </patternFill>
      </fill>
    </dxf>
    <dxf>
      <font>
        <color rgb="FF9C0006"/>
      </font>
      <fill>
        <patternFill>
          <bgColor rgb="FFFFC7CE"/>
        </patternFill>
      </fill>
    </dxf>
    <dxf>
      <font>
        <color theme="0"/>
      </font>
    </dxf>
    <dxf>
      <font>
        <color theme="0"/>
      </font>
    </dxf>
    <dxf>
      <font>
        <color theme="0"/>
      </font>
    </dxf>
    <dxf>
      <font>
        <color rgb="FF9C5700"/>
      </font>
      <fill>
        <patternFill>
          <bgColor rgb="FFFFEB9C"/>
        </patternFill>
      </fill>
    </dxf>
    <dxf>
      <fill>
        <patternFill>
          <bgColor theme="5" tint="0.59996337778862885"/>
        </patternFill>
      </fill>
    </dxf>
    <dxf>
      <font>
        <color theme="0"/>
      </font>
    </dxf>
    <dxf>
      <font>
        <color theme="0"/>
      </font>
    </dxf>
    <dxf>
      <font>
        <color theme="0"/>
      </font>
    </dxf>
    <dxf>
      <font>
        <color rgb="FF9C5700"/>
      </font>
      <fill>
        <patternFill>
          <bgColor rgb="FFFFEB9C"/>
        </patternFill>
      </fill>
    </dxf>
    <dxf>
      <font>
        <color rgb="FF9C0006"/>
      </font>
      <fill>
        <patternFill>
          <bgColor rgb="FFFFC7CE"/>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theme="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dxf>
    <dxf>
      <font>
        <color rgb="FF006100"/>
      </font>
      <fill>
        <patternFill>
          <bgColor rgb="FFC6EFCE"/>
        </patternFill>
      </fill>
    </dxf>
    <dxf>
      <font>
        <color rgb="FF9C0006"/>
      </font>
      <fill>
        <patternFill>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theme="0"/>
      </font>
      <fill>
        <patternFill>
          <bgColor theme="0"/>
        </patternFill>
      </fill>
    </dxf>
    <dxf>
      <font>
        <color theme="0"/>
      </font>
    </dxf>
    <dxf>
      <font>
        <color rgb="FF9C5700"/>
      </font>
      <fill>
        <patternFill>
          <bgColor rgb="FFFFEB9C"/>
        </patternFill>
      </fill>
    </dxf>
    <dxf>
      <fill>
        <patternFill>
          <bgColor theme="5" tint="0.59996337778862885"/>
        </patternFill>
      </fill>
    </dxf>
    <dxf>
      <font>
        <color rgb="FF9C0006"/>
      </font>
      <fill>
        <patternFill>
          <bgColor rgb="FFFFC7CE"/>
        </patternFill>
      </fill>
    </dxf>
    <dxf>
      <font>
        <color theme="0"/>
      </font>
      <fill>
        <patternFill>
          <bgColor theme="0"/>
        </patternFill>
      </fill>
    </dxf>
    <dxf>
      <font>
        <color theme="0"/>
      </font>
    </dxf>
    <dxf>
      <font>
        <color rgb="FF9C5700"/>
      </font>
      <fill>
        <patternFill>
          <bgColor rgb="FFFFEB9C"/>
        </patternFill>
      </fill>
    </dxf>
    <dxf>
      <fill>
        <patternFill>
          <bgColor theme="5" tint="0.59996337778862885"/>
        </patternFill>
      </fill>
    </dxf>
    <dxf>
      <font>
        <color rgb="FF9C5700"/>
      </font>
      <fill>
        <patternFill>
          <bgColor rgb="FFFFEB9C"/>
        </patternFill>
      </fill>
    </dxf>
    <dxf>
      <font>
        <color theme="0"/>
      </font>
      <fill>
        <patternFill>
          <bgColor theme="0"/>
        </patternFill>
      </fill>
    </dxf>
    <dxf>
      <font>
        <color rgb="FF9C0006"/>
      </font>
      <fill>
        <patternFill>
          <bgColor rgb="FFFFC7CE"/>
        </patternFill>
      </fill>
    </dxf>
    <dxf>
      <font>
        <color theme="0"/>
      </font>
    </dxf>
    <dxf>
      <fill>
        <patternFill>
          <bgColor theme="5" tint="0.59996337778862885"/>
        </patternFill>
      </fill>
    </dxf>
    <dxf>
      <font>
        <color rgb="FF9C0006"/>
      </font>
      <fill>
        <patternFill>
          <bgColor rgb="FFFFC7CE"/>
        </patternFill>
      </fill>
    </dxf>
    <dxf>
      <font>
        <color theme="0"/>
      </font>
      <fill>
        <patternFill>
          <bgColor theme="0"/>
        </patternFill>
      </fill>
    </dxf>
    <dxf>
      <font>
        <color theme="0"/>
      </font>
    </dxf>
    <dxf>
      <font>
        <color rgb="FF9C5700"/>
      </font>
      <fill>
        <patternFill>
          <bgColor rgb="FFFFEB9C"/>
        </patternFill>
      </fill>
    </dxf>
    <dxf>
      <fill>
        <patternFill>
          <bgColor theme="5" tint="0.59996337778862885"/>
        </patternFill>
      </fill>
    </dxf>
    <dxf>
      <font>
        <color rgb="FF9C5700"/>
      </font>
      <fill>
        <patternFill>
          <bgColor rgb="FFFFEB9C"/>
        </patternFill>
      </fill>
    </dxf>
    <dxf>
      <font>
        <color rgb="FF9C0006"/>
      </font>
      <fill>
        <patternFill>
          <bgColor rgb="FFFFC7CE"/>
        </patternFill>
      </fill>
    </dxf>
    <dxf>
      <font>
        <color theme="0"/>
      </font>
      <fill>
        <patternFill>
          <bgColor theme="0"/>
        </patternFill>
      </fill>
    </dxf>
    <dxf>
      <font>
        <color theme="0"/>
      </font>
    </dxf>
    <dxf>
      <fill>
        <patternFill>
          <bgColor theme="5" tint="0.59996337778862885"/>
        </patternFill>
      </fill>
    </dxf>
    <dxf>
      <font>
        <color rgb="FF9C5700"/>
      </font>
      <fill>
        <patternFill>
          <bgColor rgb="FFFFEB9C"/>
        </patternFill>
      </fill>
    </dxf>
    <dxf>
      <font>
        <color theme="0"/>
      </font>
    </dxf>
    <dxf>
      <font>
        <color theme="0"/>
      </font>
      <fill>
        <patternFill>
          <bgColor theme="0"/>
        </patternFill>
      </fill>
    </dxf>
    <dxf>
      <font>
        <color rgb="FF9C0006"/>
      </font>
      <fill>
        <patternFill>
          <bgColor rgb="FFFFC7CE"/>
        </patternFill>
      </fill>
    </dxf>
    <dxf>
      <fill>
        <patternFill>
          <bgColor theme="5" tint="0.59996337778862885"/>
        </patternFill>
      </fill>
    </dxf>
    <dxf>
      <font>
        <color rgb="FF9C5700"/>
      </font>
      <fill>
        <patternFill>
          <bgColor rgb="FFFFEB9C"/>
        </patternFill>
      </fill>
    </dxf>
    <dxf>
      <font>
        <color theme="0"/>
      </font>
    </dxf>
    <dxf>
      <font>
        <color theme="0"/>
      </font>
      <fill>
        <patternFill>
          <bgColor theme="0"/>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theme="0"/>
      </font>
      <fill>
        <patternFill>
          <bgColor theme="0"/>
        </patternFill>
      </fill>
    </dxf>
    <dxf>
      <font>
        <color theme="0"/>
      </font>
    </dxf>
    <dxf>
      <font>
        <color rgb="FF9C5700"/>
      </font>
      <fill>
        <patternFill>
          <bgColor rgb="FFFFEB9C"/>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5" tint="0.39994506668294322"/>
      </font>
      <fill>
        <patternFill>
          <bgColor theme="5" tint="0.39994506668294322"/>
        </patternFill>
      </fill>
    </dxf>
    <dxf>
      <font>
        <strike val="0"/>
        <color theme="5" tint="0.39994506668294322"/>
      </font>
      <fill>
        <patternFill>
          <bgColor theme="5" tint="0.39994506668294322"/>
        </patternFill>
      </fill>
    </dxf>
    <dxf>
      <font>
        <color auto="1"/>
      </font>
      <fill>
        <patternFill>
          <bgColor theme="5" tint="0.39994506668294322"/>
        </patternFill>
      </fill>
    </dxf>
    <dxf>
      <font>
        <color theme="5" tint="0.39994506668294322"/>
      </font>
      <fill>
        <patternFill>
          <bgColor theme="5" tint="0.39994506668294322"/>
        </patternFill>
      </fill>
    </dxf>
    <dxf>
      <font>
        <color theme="5" tint="0.39994506668294322"/>
      </font>
      <fill>
        <patternFill>
          <bgColor theme="5" tint="0.39994506668294322"/>
        </patternFill>
      </fill>
    </dxf>
    <dxf>
      <font>
        <color theme="5" tint="0.39994506668294322"/>
      </font>
      <fill>
        <patternFill>
          <bgColor theme="5" tint="0.39994506668294322"/>
        </patternFill>
      </fill>
    </dxf>
    <dxf>
      <font>
        <color auto="1"/>
      </font>
      <fill>
        <patternFill>
          <bgColor theme="5" tint="0.39994506668294322"/>
        </patternFill>
      </fill>
    </dxf>
    <dxf>
      <font>
        <color theme="5" tint="0.39994506668294322"/>
      </font>
      <fill>
        <patternFill>
          <bgColor theme="5" tint="0.3999450666829432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border>
        <left style="thin">
          <color rgb="FFFF0000"/>
        </left>
        <right style="thin">
          <color rgb="FFFF0000"/>
        </right>
        <top style="thin">
          <color rgb="FFFF0000"/>
        </top>
        <bottom style="thin">
          <color rgb="FFFF0000"/>
        </bottom>
        <vertical/>
        <horizontal/>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border>
        <left style="thin">
          <color rgb="FFFF0000"/>
        </left>
        <right style="thin">
          <color rgb="FFFF0000"/>
        </right>
        <top style="thin">
          <color rgb="FFFF0000"/>
        </top>
        <bottom style="thin">
          <color rgb="FFFF0000"/>
        </bottom>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border>
        <left style="thin">
          <color rgb="FFFF0000"/>
        </left>
        <right style="thin">
          <color rgb="FFFF0000"/>
        </right>
        <top style="thin">
          <color rgb="FFFF0000"/>
        </top>
        <bottom style="thin">
          <color rgb="FFFF0000"/>
        </bottom>
        <vertical/>
        <horizontal/>
      </border>
    </dxf>
    <dxf>
      <font>
        <color rgb="FF9C0006"/>
      </font>
      <fill>
        <patternFill>
          <bgColor rgb="FFFFC7CE"/>
        </patternFill>
      </fill>
    </dxf>
    <dxf>
      <font>
        <color rgb="FF006100"/>
      </font>
      <fill>
        <patternFill>
          <bgColor rgb="FFC6EFCE"/>
        </patternFill>
      </fill>
    </dxf>
    <dxf>
      <font>
        <color rgb="FFFF0000"/>
      </font>
      <fill>
        <patternFill>
          <bgColor rgb="FFFFFF00"/>
        </patternFill>
      </fill>
    </dxf>
    <dxf>
      <fill>
        <patternFill>
          <bgColor rgb="FFFFCC66"/>
        </patternFill>
      </fill>
    </dxf>
    <dxf>
      <font>
        <color theme="0"/>
      </font>
      <fill>
        <patternFill>
          <bgColor rgb="FF00B050"/>
        </patternFill>
      </fill>
    </dxf>
    <dxf>
      <font>
        <color rgb="FF9C0006"/>
      </font>
      <fill>
        <patternFill>
          <bgColor rgb="FFFFC7CE"/>
        </patternFill>
      </fill>
    </dxf>
    <dxf>
      <font>
        <color rgb="FF006100"/>
      </font>
      <fill>
        <patternFill>
          <bgColor theme="8" tint="0.79998168889431442"/>
        </patternFill>
      </fill>
    </dxf>
    <dxf>
      <fill>
        <patternFill>
          <bgColor rgb="FFFFCC66"/>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rgb="FFFFCC00"/>
        </patternFill>
      </fill>
    </dxf>
    <dxf>
      <fill>
        <patternFill>
          <bgColor rgb="FFFF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8"/>
        <color theme="1"/>
        <name val="Calibri"/>
        <family val="2"/>
        <scheme val="minor"/>
      </font>
      <numFmt numFmtId="30" formatCode="@"/>
      <alignment horizontal="center" vertical="bottom" textRotation="0" wrapText="0" indent="0" justifyLastLine="0" shrinkToFit="0" readingOrder="0"/>
      <border diagonalUp="0" diagonalDown="0">
        <left/>
        <right style="medium">
          <color indexed="64"/>
        </right>
        <top/>
        <bottom/>
      </border>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8"/>
        <color theme="1"/>
        <name val="Calibri"/>
        <family val="2"/>
        <scheme val="minor"/>
      </font>
      <numFmt numFmtId="166" formatCode="dd/mm/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8"/>
        <color theme="1"/>
        <name val="Calibri"/>
        <family val="2"/>
        <scheme val="minor"/>
      </font>
      <numFmt numFmtId="166" formatCode="dd/mm/yy;@"/>
      <alignment horizontal="center" vertical="bottom" textRotation="0" wrapText="0" indent="0" justifyLastLine="0" shrinkToFit="0" readingOrder="0"/>
      <border diagonalUp="0" diagonalDown="0" outline="0">
        <left style="medium">
          <color indexed="64"/>
        </left>
        <right/>
        <top/>
        <bottom/>
      </border>
    </dxf>
    <dxf>
      <border outline="0">
        <bottom style="medium">
          <color indexed="64"/>
        </bottom>
      </border>
    </dxf>
    <dxf>
      <font>
        <b val="0"/>
        <i val="0"/>
        <strike val="0"/>
        <condense val="0"/>
        <extend val="0"/>
        <outline val="0"/>
        <shadow val="0"/>
        <u val="none"/>
        <vertAlign val="baseline"/>
        <sz val="8"/>
        <color theme="1"/>
        <name val="Calibri"/>
        <family val="2"/>
        <scheme val="minor"/>
      </font>
      <numFmt numFmtId="175" formatCode="mm"/>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175" formatCode="mm"/>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30" formatCode="@"/>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8"/>
        <color theme="1"/>
        <name val="Calibri"/>
        <family val="2"/>
        <scheme val="minor"/>
      </font>
      <numFmt numFmtId="166" formatCode="dd/mm/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8"/>
        <color theme="1"/>
        <name val="Calibri"/>
        <family val="2"/>
        <scheme val="minor"/>
      </font>
      <numFmt numFmtId="166" formatCode="dd/mm/yy;@"/>
      <alignment horizontal="center" vertical="bottom" textRotation="0" wrapText="0" indent="0" justifyLastLine="0" shrinkToFit="0" readingOrder="0"/>
      <border diagonalUp="0" diagonalDown="0" outline="0">
        <left style="medium">
          <color indexed="64"/>
        </left>
        <right/>
        <top/>
        <bottom/>
      </border>
    </dxf>
    <dxf>
      <border outline="0">
        <bottom style="medium">
          <color indexed="64"/>
        </bottom>
      </border>
    </dxf>
    <dxf>
      <font>
        <b val="0"/>
        <i val="0"/>
        <strike val="0"/>
        <condense val="0"/>
        <extend val="0"/>
        <outline val="0"/>
        <shadow val="0"/>
        <u val="none"/>
        <vertAlign val="baseline"/>
        <sz val="8"/>
        <color theme="1"/>
        <name val="Calibri"/>
        <family val="2"/>
        <scheme val="minor"/>
      </font>
      <numFmt numFmtId="175" formatCode="mm"/>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175" formatCode="mm"/>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30" formatCode="@"/>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2" formatCode="0.00"/>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8"/>
        <color theme="1"/>
        <name val="Calibri"/>
        <family val="2"/>
        <scheme val="minor"/>
      </font>
      <numFmt numFmtId="166" formatCode="dd/mm/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8"/>
        <color theme="1"/>
        <name val="Calibri"/>
        <family val="2"/>
        <scheme val="minor"/>
      </font>
      <numFmt numFmtId="166" formatCode="dd/mm/yy;@"/>
      <alignment horizontal="center" vertical="bottom" textRotation="0" wrapText="0" indent="0" justifyLastLine="0" shrinkToFit="0" readingOrder="0"/>
      <border diagonalUp="0" diagonalDown="0" outline="0">
        <left style="medium">
          <color indexed="64"/>
        </left>
        <right/>
        <top/>
        <bottom/>
      </border>
    </dxf>
    <dxf>
      <border outline="0">
        <bottom style="medium">
          <color indexed="64"/>
        </bottom>
      </border>
    </dxf>
    <dxf>
      <font>
        <b val="0"/>
        <i val="0"/>
        <strike val="0"/>
        <condense val="0"/>
        <extend val="0"/>
        <outline val="0"/>
        <shadow val="0"/>
        <u val="none"/>
        <vertAlign val="baseline"/>
        <sz val="8"/>
        <color theme="1"/>
        <name val="Calibri"/>
        <family val="2"/>
        <scheme val="minor"/>
      </font>
      <numFmt numFmtId="175" formatCode="mm"/>
      <alignment horizontal="center"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175" formatCode="mm"/>
      <alignment horizontal="center" vertical="bottom" textRotation="0" wrapText="0" indent="0" justifyLastLine="0" shrinkToFit="0" readingOrder="0"/>
    </dxf>
  </dxfs>
  <tableStyles count="0" defaultTableStyle="TableStyleMedium2" defaultPivotStyle="PivotStyleLight16"/>
  <colors>
    <mruColors>
      <color rgb="FFC0C0C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'Auswertung J2'!$A$66</c:f>
              <c:strCache>
                <c:ptCount val="1"/>
                <c:pt idx="0">
                  <c:v>Ist Förderung</c:v>
                </c:pt>
              </c:strCache>
            </c:strRef>
          </c:tx>
          <c:spPr>
            <a:solidFill>
              <a:schemeClr val="accent2"/>
            </a:solidFill>
            <a:ln>
              <a:noFill/>
            </a:ln>
            <a:effectLst/>
          </c:spPr>
          <c:invertIfNegative val="0"/>
          <c:cat>
            <c:strRef>
              <c:f>('Auswertung J2'!$B$64:$D$64,'Auswertung J2'!$F$64:$H$64,'Auswertung J2'!$J$64:$L$64,'Auswertung J2'!$N$64:$P$64)</c:f>
              <c:strCache>
                <c:ptCount val="12"/>
                <c:pt idx="1">
                  <c:v>#WERT!</c:v>
                </c:pt>
                <c:pt idx="2">
                  <c:v>#WERT!</c:v>
                </c:pt>
                <c:pt idx="3">
                  <c:v>#WERT!</c:v>
                </c:pt>
                <c:pt idx="4">
                  <c:v>#WERT!</c:v>
                </c:pt>
                <c:pt idx="5">
                  <c:v>#WERT!</c:v>
                </c:pt>
                <c:pt idx="6">
                  <c:v>#WERT!</c:v>
                </c:pt>
                <c:pt idx="7">
                  <c:v>#WERT!</c:v>
                </c:pt>
                <c:pt idx="8">
                  <c:v>#WERT!</c:v>
                </c:pt>
                <c:pt idx="9">
                  <c:v>#WERT!</c:v>
                </c:pt>
                <c:pt idx="10">
                  <c:v>#WERT!</c:v>
                </c:pt>
                <c:pt idx="11">
                  <c:v>#WERT!</c:v>
                </c:pt>
              </c:strCache>
            </c:strRef>
          </c:cat>
          <c:val>
            <c:numRef>
              <c:f>('Auswertung J2'!$B$66:$D$66,'Auswertung J2'!$F$66:$H$66,'Auswertung J2'!$J$66:$L$66,'Auswertung J2'!$N$66:$P$66)</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694E-450B-AA24-A39E0CBA9DC4}"/>
            </c:ext>
          </c:extLst>
        </c:ser>
        <c:dLbls>
          <c:showLegendKey val="0"/>
          <c:showVal val="0"/>
          <c:showCatName val="0"/>
          <c:showSerName val="0"/>
          <c:showPercent val="0"/>
          <c:showBubbleSize val="0"/>
        </c:dLbls>
        <c:gapWidth val="150"/>
        <c:axId val="1560727792"/>
        <c:axId val="738278144"/>
      </c:barChart>
      <c:lineChart>
        <c:grouping val="standard"/>
        <c:varyColors val="0"/>
        <c:ser>
          <c:idx val="0"/>
          <c:order val="0"/>
          <c:tx>
            <c:strRef>
              <c:f>'Auswertung J2'!$A$65</c:f>
              <c:strCache>
                <c:ptCount val="1"/>
                <c:pt idx="0">
                  <c:v>Soll Förderung</c:v>
                </c:pt>
              </c:strCache>
            </c:strRef>
          </c:tx>
          <c:spPr>
            <a:ln w="28575" cap="rnd">
              <a:solidFill>
                <a:schemeClr val="accent1"/>
              </a:solidFill>
              <a:round/>
            </a:ln>
            <a:effectLst/>
          </c:spPr>
          <c:marker>
            <c:symbol val="none"/>
          </c:marker>
          <c:cat>
            <c:strRef>
              <c:f>('Auswertung J2'!$B$64:$D$64,'Auswertung J2'!$F$64:$H$64,'Auswertung J2'!$J$64:$L$64,'Auswertung J2'!$N$64:$P$64)</c:f>
              <c:strCache>
                <c:ptCount val="12"/>
                <c:pt idx="1">
                  <c:v>#WERT!</c:v>
                </c:pt>
                <c:pt idx="2">
                  <c:v>#WERT!</c:v>
                </c:pt>
                <c:pt idx="3">
                  <c:v>#WERT!</c:v>
                </c:pt>
                <c:pt idx="4">
                  <c:v>#WERT!</c:v>
                </c:pt>
                <c:pt idx="5">
                  <c:v>#WERT!</c:v>
                </c:pt>
                <c:pt idx="6">
                  <c:v>#WERT!</c:v>
                </c:pt>
                <c:pt idx="7">
                  <c:v>#WERT!</c:v>
                </c:pt>
                <c:pt idx="8">
                  <c:v>#WERT!</c:v>
                </c:pt>
                <c:pt idx="9">
                  <c:v>#WERT!</c:v>
                </c:pt>
                <c:pt idx="10">
                  <c:v>#WERT!</c:v>
                </c:pt>
                <c:pt idx="11">
                  <c:v>#WERT!</c:v>
                </c:pt>
              </c:strCache>
            </c:strRef>
          </c:cat>
          <c:val>
            <c:numRef>
              <c:f>('Auswertung J2'!$B$65:$D$65,'Auswertung J2'!$F$65:$H$65,'Auswertung J2'!$J$65:$L$65,'Auswertung J2'!$N$65:$P$65)</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94E-450B-AA24-A39E0CBA9DC4}"/>
            </c:ext>
          </c:extLst>
        </c:ser>
        <c:dLbls>
          <c:showLegendKey val="0"/>
          <c:showVal val="0"/>
          <c:showCatName val="0"/>
          <c:showSerName val="0"/>
          <c:showPercent val="0"/>
          <c:showBubbleSize val="0"/>
        </c:dLbls>
        <c:marker val="1"/>
        <c:smooth val="0"/>
        <c:axId val="1560727792"/>
        <c:axId val="738278144"/>
      </c:lineChart>
      <c:catAx>
        <c:axId val="156072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78144"/>
        <c:crosses val="autoZero"/>
        <c:auto val="1"/>
        <c:lblAlgn val="ctr"/>
        <c:lblOffset val="100"/>
        <c:noMultiLvlLbl val="1"/>
      </c:catAx>
      <c:valAx>
        <c:axId val="738278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'Auswertung J3'!$A$66</c:f>
              <c:strCache>
                <c:ptCount val="1"/>
                <c:pt idx="0">
                  <c:v>Ist Förderung</c:v>
                </c:pt>
              </c:strCache>
            </c:strRef>
          </c:tx>
          <c:spPr>
            <a:solidFill>
              <a:schemeClr val="accent2"/>
            </a:solidFill>
            <a:ln>
              <a:noFill/>
            </a:ln>
            <a:effectLst/>
          </c:spPr>
          <c:invertIfNegative val="0"/>
          <c:cat>
            <c:numRef>
              <c:f>('Auswertung J3'!$B$64:$D$64,'Auswertung J3'!$F$64:$H$64,'Auswertung J3'!$J$64:$L$64,'Auswertung J3'!$N$64:$P$64)</c:f>
              <c:numCache>
                <c:formatCode>[$-407]mmm/\ yy;@</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('Auswertung J3'!$B$66:$D$66,'Auswertung J3'!$F$66:$H$66,'Auswertung J3'!$J$66:$L$66,'Auswertung J3'!$N$66:$P$66)</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713-4993-9E13-AEE038BB82D9}"/>
            </c:ext>
          </c:extLst>
        </c:ser>
        <c:dLbls>
          <c:showLegendKey val="0"/>
          <c:showVal val="0"/>
          <c:showCatName val="0"/>
          <c:showSerName val="0"/>
          <c:showPercent val="0"/>
          <c:showBubbleSize val="0"/>
        </c:dLbls>
        <c:gapWidth val="150"/>
        <c:axId val="1560727792"/>
        <c:axId val="738278144"/>
      </c:barChart>
      <c:lineChart>
        <c:grouping val="standard"/>
        <c:varyColors val="0"/>
        <c:ser>
          <c:idx val="0"/>
          <c:order val="0"/>
          <c:tx>
            <c:strRef>
              <c:f>'Auswertung J3'!$A$65</c:f>
              <c:strCache>
                <c:ptCount val="1"/>
                <c:pt idx="0">
                  <c:v>Soll Förderung</c:v>
                </c:pt>
              </c:strCache>
            </c:strRef>
          </c:tx>
          <c:spPr>
            <a:ln w="28575" cap="rnd">
              <a:solidFill>
                <a:schemeClr val="accent1"/>
              </a:solidFill>
              <a:round/>
            </a:ln>
            <a:effectLst/>
          </c:spPr>
          <c:marker>
            <c:symbol val="none"/>
          </c:marker>
          <c:cat>
            <c:numRef>
              <c:f>('Auswertung J3'!$B$64:$D$64,'Auswertung J3'!$F$64:$H$64,'Auswertung J3'!$J$64:$L$64,'Auswertung J3'!$N$64:$P$64)</c:f>
              <c:numCache>
                <c:formatCode>[$-407]mmm/\ yy;@</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('Auswertung J3'!$B$65:$D$65,'Auswertung J3'!$F$65:$H$65,'Auswertung J3'!$J$65:$L$65,'Auswertung J3'!$N$65:$P$65)</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7713-4993-9E13-AEE038BB82D9}"/>
            </c:ext>
          </c:extLst>
        </c:ser>
        <c:dLbls>
          <c:showLegendKey val="0"/>
          <c:showVal val="0"/>
          <c:showCatName val="0"/>
          <c:showSerName val="0"/>
          <c:showPercent val="0"/>
          <c:showBubbleSize val="0"/>
        </c:dLbls>
        <c:marker val="1"/>
        <c:smooth val="0"/>
        <c:axId val="1560727792"/>
        <c:axId val="738278144"/>
      </c:lineChart>
      <c:dateAx>
        <c:axId val="1560727792"/>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78144"/>
        <c:crosses val="autoZero"/>
        <c:auto val="1"/>
        <c:lblOffset val="100"/>
        <c:baseTimeUnit val="months"/>
      </c:dateAx>
      <c:valAx>
        <c:axId val="738278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'Auswertung J2'!$A$66</c:f>
              <c:strCache>
                <c:ptCount val="1"/>
                <c:pt idx="0">
                  <c:v>Ist Förderung</c:v>
                </c:pt>
              </c:strCache>
            </c:strRef>
          </c:tx>
          <c:spPr>
            <a:solidFill>
              <a:schemeClr val="accent2"/>
            </a:solidFill>
            <a:ln>
              <a:noFill/>
            </a:ln>
            <a:effectLst/>
          </c:spPr>
          <c:invertIfNegative val="0"/>
          <c:cat>
            <c:strRef>
              <c:f>('Auswertung J2'!$B$64:$D$64,'Auswertung J2'!$F$64:$H$64,'Auswertung J2'!$J$64:$L$64,'Auswertung J2'!$N$64:$P$64)</c:f>
              <c:strCache>
                <c:ptCount val="12"/>
                <c:pt idx="1">
                  <c:v>#WERT!</c:v>
                </c:pt>
                <c:pt idx="2">
                  <c:v>#WERT!</c:v>
                </c:pt>
                <c:pt idx="3">
                  <c:v>#WERT!</c:v>
                </c:pt>
                <c:pt idx="4">
                  <c:v>#WERT!</c:v>
                </c:pt>
                <c:pt idx="5">
                  <c:v>#WERT!</c:v>
                </c:pt>
                <c:pt idx="6">
                  <c:v>#WERT!</c:v>
                </c:pt>
                <c:pt idx="7">
                  <c:v>#WERT!</c:v>
                </c:pt>
                <c:pt idx="8">
                  <c:v>#WERT!</c:v>
                </c:pt>
                <c:pt idx="9">
                  <c:v>#WERT!</c:v>
                </c:pt>
                <c:pt idx="10">
                  <c:v>#WERT!</c:v>
                </c:pt>
                <c:pt idx="11">
                  <c:v>#WERT!</c:v>
                </c:pt>
              </c:strCache>
            </c:strRef>
          </c:cat>
          <c:val>
            <c:numRef>
              <c:f>('Auswertung J2'!$B$66:$D$66,'Auswertung J2'!$F$66:$H$66,'Auswertung J2'!$J$66:$L$66,'Auswertung J2'!$N$66:$P$66)</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21F-44A9-B552-9864B4BF78B1}"/>
            </c:ext>
          </c:extLst>
        </c:ser>
        <c:dLbls>
          <c:showLegendKey val="0"/>
          <c:showVal val="0"/>
          <c:showCatName val="0"/>
          <c:showSerName val="0"/>
          <c:showPercent val="0"/>
          <c:showBubbleSize val="0"/>
        </c:dLbls>
        <c:gapWidth val="150"/>
        <c:axId val="1560727792"/>
        <c:axId val="738278144"/>
      </c:barChart>
      <c:lineChart>
        <c:grouping val="standard"/>
        <c:varyColors val="0"/>
        <c:ser>
          <c:idx val="0"/>
          <c:order val="0"/>
          <c:tx>
            <c:strRef>
              <c:f>'Auswertung J2'!$A$65</c:f>
              <c:strCache>
                <c:ptCount val="1"/>
                <c:pt idx="0">
                  <c:v>Soll Förderung</c:v>
                </c:pt>
              </c:strCache>
            </c:strRef>
          </c:tx>
          <c:spPr>
            <a:ln w="28575" cap="rnd">
              <a:solidFill>
                <a:schemeClr val="accent1"/>
              </a:solidFill>
              <a:round/>
            </a:ln>
            <a:effectLst/>
          </c:spPr>
          <c:marker>
            <c:symbol val="none"/>
          </c:marker>
          <c:cat>
            <c:strRef>
              <c:f>('Auswertung J2'!$B$64:$D$64,'Auswertung J2'!$F$64:$H$64,'Auswertung J2'!$J$64:$L$64,'Auswertung J2'!$N$64:$P$64)</c:f>
              <c:strCache>
                <c:ptCount val="12"/>
                <c:pt idx="1">
                  <c:v>#WERT!</c:v>
                </c:pt>
                <c:pt idx="2">
                  <c:v>#WERT!</c:v>
                </c:pt>
                <c:pt idx="3">
                  <c:v>#WERT!</c:v>
                </c:pt>
                <c:pt idx="4">
                  <c:v>#WERT!</c:v>
                </c:pt>
                <c:pt idx="5">
                  <c:v>#WERT!</c:v>
                </c:pt>
                <c:pt idx="6">
                  <c:v>#WERT!</c:v>
                </c:pt>
                <c:pt idx="7">
                  <c:v>#WERT!</c:v>
                </c:pt>
                <c:pt idx="8">
                  <c:v>#WERT!</c:v>
                </c:pt>
                <c:pt idx="9">
                  <c:v>#WERT!</c:v>
                </c:pt>
                <c:pt idx="10">
                  <c:v>#WERT!</c:v>
                </c:pt>
                <c:pt idx="11">
                  <c:v>#WERT!</c:v>
                </c:pt>
              </c:strCache>
            </c:strRef>
          </c:cat>
          <c:val>
            <c:numRef>
              <c:f>('Auswertung J2'!$B$65:$D$65,'Auswertung J2'!$F$65:$H$65,'Auswertung J2'!$J$65:$L$65,'Auswertung J2'!$N$65:$P$65)</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C21F-44A9-B552-9864B4BF78B1}"/>
            </c:ext>
          </c:extLst>
        </c:ser>
        <c:dLbls>
          <c:showLegendKey val="0"/>
          <c:showVal val="0"/>
          <c:showCatName val="0"/>
          <c:showSerName val="0"/>
          <c:showPercent val="0"/>
          <c:showBubbleSize val="0"/>
        </c:dLbls>
        <c:marker val="1"/>
        <c:smooth val="0"/>
        <c:axId val="1560727792"/>
        <c:axId val="738278144"/>
      </c:lineChart>
      <c:catAx>
        <c:axId val="156072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78144"/>
        <c:crosses val="autoZero"/>
        <c:auto val="1"/>
        <c:lblAlgn val="ctr"/>
        <c:lblOffset val="100"/>
        <c:noMultiLvlLbl val="1"/>
      </c:catAx>
      <c:valAx>
        <c:axId val="738278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de-DE"/>
              <a:t>Zuwendungen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08CD-48E0-ACBA-0139766F5F2F}"/>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08CD-48E0-ACBA-0139766F5F2F}"/>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08CD-48E0-ACBA-0139766F5F2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f>Nav!$N$16:$N$18</c:f>
              <c:strCache>
                <c:ptCount val="3"/>
                <c:pt idx="0">
                  <c:v>abgerufen</c:v>
                </c:pt>
                <c:pt idx="1">
                  <c:v>verfügbar</c:v>
                </c:pt>
                <c:pt idx="2">
                  <c:v>gesperrt </c:v>
                </c:pt>
              </c:strCache>
            </c:strRef>
          </c:cat>
          <c:val>
            <c:numRef>
              <c:f>Nav!$O$16:$O$18</c:f>
              <c:numCache>
                <c:formatCode>General</c:formatCode>
                <c:ptCount val="3"/>
              </c:numCache>
            </c:numRef>
          </c:val>
          <c:extLst xmlns:c15="http://schemas.microsoft.com/office/drawing/2012/chart">
            <c:ext xmlns:c16="http://schemas.microsoft.com/office/drawing/2014/chart" uri="{C3380CC4-5D6E-409C-BE32-E72D297353CC}">
              <c16:uniqueId val="{0000000D-08CD-48E0-ACBA-0139766F5F2F}"/>
            </c:ext>
          </c:extLst>
        </c:ser>
        <c:ser>
          <c:idx val="1"/>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CD-48E0-ACBA-0139766F5F2F}"/>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CD-48E0-ACBA-0139766F5F2F}"/>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8CD-48E0-ACBA-0139766F5F2F}"/>
              </c:ext>
            </c:extLst>
          </c:dPt>
          <c:dLbls>
            <c:dLbl>
              <c:idx val="0"/>
              <c:layout>
                <c:manualLayout>
                  <c:x val="0.14930555555555544"/>
                  <c:y val="-2.2333891680625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CD-48E0-ACBA-0139766F5F2F}"/>
                </c:ext>
              </c:extLst>
            </c:dLbl>
            <c:dLbl>
              <c:idx val="1"/>
              <c:layout>
                <c:manualLayout>
                  <c:x val="-0.21527777777777779"/>
                  <c:y val="-0.10050251256281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CD-48E0-ACBA-0139766F5F2F}"/>
                </c:ext>
              </c:extLst>
            </c:dLbl>
            <c:dLbl>
              <c:idx val="2"/>
              <c:layout>
                <c:manualLayout>
                  <c:x val="-3.4722222222222286E-2"/>
                  <c:y val="-0.1060859854829704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CD-48E0-ACBA-0139766F5F2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Nav!$N$16:$N$18</c:f>
              <c:strCache>
                <c:ptCount val="3"/>
                <c:pt idx="0">
                  <c:v>abgerufen</c:v>
                </c:pt>
                <c:pt idx="1">
                  <c:v>verfügbar</c:v>
                </c:pt>
                <c:pt idx="2">
                  <c:v>gesperrt </c:v>
                </c:pt>
              </c:strCache>
            </c:strRef>
          </c:cat>
          <c:val>
            <c:numRef>
              <c:f>Nav!$P$16:$P$18</c:f>
              <c:numCache>
                <c:formatCode>_("€"* #,##0.00_);_("€"* \(#,##0.00\);_("€"* "-"??_);_(@_)</c:formatCode>
                <c:ptCount val="3"/>
                <c:pt idx="0">
                  <c:v>54227.310865369596</c:v>
                </c:pt>
                <c:pt idx="1">
                  <c:v>-5757.8108653695963</c:v>
                </c:pt>
                <c:pt idx="2">
                  <c:v>5385.5</c:v>
                </c:pt>
              </c:numCache>
            </c:numRef>
          </c:val>
          <c:extLst>
            <c:ext xmlns:c16="http://schemas.microsoft.com/office/drawing/2014/chart" uri="{C3380CC4-5D6E-409C-BE32-E72D297353CC}">
              <c16:uniqueId val="{00000006-08CD-48E0-ACBA-0139766F5F2F}"/>
            </c:ext>
          </c:extLst>
        </c:ser>
        <c:ser>
          <c:idx val="2"/>
          <c:order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8CD-48E0-ACBA-0139766F5F2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8CD-48E0-ACBA-0139766F5F2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8CD-48E0-ACBA-0139766F5F2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f>Nav!$N$16:$N$18</c:f>
              <c:strCache>
                <c:ptCount val="3"/>
                <c:pt idx="0">
                  <c:v>abgerufen</c:v>
                </c:pt>
                <c:pt idx="1">
                  <c:v>verfügbar</c:v>
                </c:pt>
                <c:pt idx="2">
                  <c:v>gesperrt </c:v>
                </c:pt>
              </c:strCache>
            </c:strRef>
          </c:cat>
          <c:val>
            <c:numRef>
              <c:f>Nav!$Q$16:$Q$18</c:f>
              <c:numCache>
                <c:formatCode>_("€"* #,##0.00_);_("€"* \(#,##0.00\);_("€"* "-"??_);_(@_)</c:formatCode>
                <c:ptCount val="3"/>
              </c:numCache>
            </c:numRef>
          </c:val>
          <c:extLst xmlns:c15="http://schemas.microsoft.com/office/drawing/2012/chart">
            <c:ext xmlns:c16="http://schemas.microsoft.com/office/drawing/2014/chart" uri="{C3380CC4-5D6E-409C-BE32-E72D297353CC}">
              <c16:uniqueId val="{00000014-08CD-48E0-ACBA-0139766F5F2F}"/>
            </c:ext>
          </c:extLst>
        </c:ser>
        <c:dLbls>
          <c:showLegendKey val="0"/>
          <c:showVal val="0"/>
          <c:showCatName val="0"/>
          <c:showSerName val="0"/>
          <c:showPercent val="1"/>
          <c:showBubbleSize val="0"/>
          <c:showLeaderLines val="1"/>
        </c:dLbls>
        <c:firstSliceAng val="0"/>
        <c:holeSize val="50"/>
        <c:extLst/>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'Auswertung J1'!$A$95</c:f>
              <c:strCache>
                <c:ptCount val="1"/>
                <c:pt idx="0">
                  <c:v>Gesamt IST Förderung</c:v>
                </c:pt>
              </c:strCache>
            </c:strRef>
          </c:tx>
          <c:spPr>
            <a:solidFill>
              <a:schemeClr val="accent2"/>
            </a:solidFill>
            <a:ln>
              <a:noFill/>
            </a:ln>
            <a:effectLst/>
          </c:spPr>
          <c:invertIfNegative val="0"/>
          <c:cat>
            <c:numRef>
              <c:f>('Auswertung J1'!$C$89:$E$89,'Auswertung J1'!$G$89:$I$89,'Auswertung J1'!$K$89:$M$89,'Auswertung J1'!$O$89:$Q$89)</c:f>
              <c:numCache>
                <c:formatCode>[$-407]mmm/\ yy;@</c:formatCode>
                <c:ptCount val="12"/>
                <c:pt idx="0">
                  <c:v>44927</c:v>
                </c:pt>
                <c:pt idx="1">
                  <c:v>44985</c:v>
                </c:pt>
                <c:pt idx="2">
                  <c:v>45016</c:v>
                </c:pt>
                <c:pt idx="3">
                  <c:v>45046</c:v>
                </c:pt>
                <c:pt idx="4">
                  <c:v>45077</c:v>
                </c:pt>
                <c:pt idx="5">
                  <c:v>45107</c:v>
                </c:pt>
                <c:pt idx="6">
                  <c:v>45138</c:v>
                </c:pt>
                <c:pt idx="7">
                  <c:v>45169</c:v>
                </c:pt>
                <c:pt idx="8">
                  <c:v>45199</c:v>
                </c:pt>
                <c:pt idx="9">
                  <c:v>45230</c:v>
                </c:pt>
                <c:pt idx="10">
                  <c:v>45260</c:v>
                </c:pt>
                <c:pt idx="11">
                  <c:v>45291</c:v>
                </c:pt>
              </c:numCache>
            </c:numRef>
          </c:cat>
          <c:val>
            <c:numRef>
              <c:f>('Auswertung J1'!$C$95:$E$95,'Auswertung J1'!$G$95:$I$95,'Auswertung J1'!$K$95:$M$95,'Auswertung J1'!$O$95:$Q$95)</c:f>
              <c:numCache>
                <c:formatCode>_("€"* #,##0.00_);_("€"* \(#,##0.00\);_("€"* "-"??_);_(@_)</c:formatCode>
                <c:ptCount val="12"/>
                <c:pt idx="0">
                  <c:v>0</c:v>
                </c:pt>
                <c:pt idx="1">
                  <c:v>0</c:v>
                </c:pt>
                <c:pt idx="2">
                  <c:v>0</c:v>
                </c:pt>
                <c:pt idx="3">
                  <c:v>0</c:v>
                </c:pt>
                <c:pt idx="4">
                  <c:v>8009.4063084807694</c:v>
                </c:pt>
                <c:pt idx="5">
                  <c:v>9490.4389928653854</c:v>
                </c:pt>
                <c:pt idx="6">
                  <c:v>9209.1216807692326</c:v>
                </c:pt>
                <c:pt idx="7">
                  <c:v>7739.3547807692312</c:v>
                </c:pt>
                <c:pt idx="8">
                  <c:v>10196.764038461539</c:v>
                </c:pt>
                <c:pt idx="9">
                  <c:v>6564.5462884615381</c:v>
                </c:pt>
                <c:pt idx="10">
                  <c:v>2749.4440817307691</c:v>
                </c:pt>
                <c:pt idx="11">
                  <c:v>0</c:v>
                </c:pt>
              </c:numCache>
            </c:numRef>
          </c:val>
          <c:extLst>
            <c:ext xmlns:c16="http://schemas.microsoft.com/office/drawing/2014/chart" uri="{C3380CC4-5D6E-409C-BE32-E72D297353CC}">
              <c16:uniqueId val="{00000000-C56C-A34B-8FCA-FA41E5D3FB0B}"/>
            </c:ext>
          </c:extLst>
        </c:ser>
        <c:dLbls>
          <c:showLegendKey val="0"/>
          <c:showVal val="0"/>
          <c:showCatName val="0"/>
          <c:showSerName val="0"/>
          <c:showPercent val="0"/>
          <c:showBubbleSize val="0"/>
        </c:dLbls>
        <c:gapWidth val="150"/>
        <c:axId val="1560727792"/>
        <c:axId val="738278144"/>
      </c:barChart>
      <c:lineChart>
        <c:grouping val="standard"/>
        <c:varyColors val="0"/>
        <c:ser>
          <c:idx val="0"/>
          <c:order val="0"/>
          <c:tx>
            <c:strRef>
              <c:f>'Auswertung J1'!$A$92</c:f>
              <c:strCache>
                <c:ptCount val="1"/>
                <c:pt idx="0">
                  <c:v>Gesamt SOLL Förderung</c:v>
                </c:pt>
              </c:strCache>
            </c:strRef>
          </c:tx>
          <c:spPr>
            <a:ln w="28575" cap="rnd">
              <a:solidFill>
                <a:schemeClr val="accent1"/>
              </a:solidFill>
              <a:round/>
            </a:ln>
            <a:effectLst/>
          </c:spPr>
          <c:marker>
            <c:symbol val="none"/>
          </c:marker>
          <c:cat>
            <c:numRef>
              <c:f>('Auswertung J1'!$C$89:$E$89,'Auswertung J1'!$G$89:$I$89,'Auswertung J1'!$K$89:$M$89,'Auswertung J1'!$O$89:$Q$89)</c:f>
              <c:numCache>
                <c:formatCode>[$-407]mmm/\ yy;@</c:formatCode>
                <c:ptCount val="12"/>
                <c:pt idx="0">
                  <c:v>44927</c:v>
                </c:pt>
                <c:pt idx="1">
                  <c:v>44985</c:v>
                </c:pt>
                <c:pt idx="2">
                  <c:v>45016</c:v>
                </c:pt>
                <c:pt idx="3">
                  <c:v>45046</c:v>
                </c:pt>
                <c:pt idx="4">
                  <c:v>45077</c:v>
                </c:pt>
                <c:pt idx="5">
                  <c:v>45107</c:v>
                </c:pt>
                <c:pt idx="6">
                  <c:v>45138</c:v>
                </c:pt>
                <c:pt idx="7">
                  <c:v>45169</c:v>
                </c:pt>
                <c:pt idx="8">
                  <c:v>45199</c:v>
                </c:pt>
                <c:pt idx="9">
                  <c:v>45230</c:v>
                </c:pt>
                <c:pt idx="10">
                  <c:v>45260</c:v>
                </c:pt>
                <c:pt idx="11">
                  <c:v>45291</c:v>
                </c:pt>
              </c:numCache>
            </c:numRef>
          </c:cat>
          <c:val>
            <c:numRef>
              <c:f>('Auswertung J1'!$C$92:$E$92,'Auswertung J1'!$G$92:$I$92,'Auswertung J1'!$K$92:$M$92,'Auswertung J1'!$O$92:$Q$92)</c:f>
              <c:numCache>
                <c:formatCode>_("€"* #,##0.00_);_("€"* \(#,##0.00\);_("€"* "-"??_);_(@_)</c:formatCode>
                <c:ptCount val="12"/>
                <c:pt idx="0">
                  <c:v>0</c:v>
                </c:pt>
                <c:pt idx="1">
                  <c:v>0</c:v>
                </c:pt>
                <c:pt idx="2">
                  <c:v>0</c:v>
                </c:pt>
                <c:pt idx="3">
                  <c:v>0</c:v>
                </c:pt>
                <c:pt idx="4">
                  <c:v>6011.8204999999998</c:v>
                </c:pt>
                <c:pt idx="5">
                  <c:v>5831.8732499999996</c:v>
                </c:pt>
                <c:pt idx="6">
                  <c:v>7281.4139999999998</c:v>
                </c:pt>
                <c:pt idx="7">
                  <c:v>7281.4139999999998</c:v>
                </c:pt>
                <c:pt idx="8">
                  <c:v>5831.8732499999996</c:v>
                </c:pt>
                <c:pt idx="9">
                  <c:v>5831.8732499999996</c:v>
                </c:pt>
                <c:pt idx="10">
                  <c:v>4545.7999999999993</c:v>
                </c:pt>
                <c:pt idx="11">
                  <c:v>4545.7999999999993</c:v>
                </c:pt>
              </c:numCache>
            </c:numRef>
          </c:val>
          <c:smooth val="0"/>
          <c:extLst>
            <c:ext xmlns:c16="http://schemas.microsoft.com/office/drawing/2014/chart" uri="{C3380CC4-5D6E-409C-BE32-E72D297353CC}">
              <c16:uniqueId val="{00000001-C56C-A34B-8FCA-FA41E5D3FB0B}"/>
            </c:ext>
          </c:extLst>
        </c:ser>
        <c:dLbls>
          <c:showLegendKey val="0"/>
          <c:showVal val="0"/>
          <c:showCatName val="0"/>
          <c:showSerName val="0"/>
          <c:showPercent val="0"/>
          <c:showBubbleSize val="0"/>
        </c:dLbls>
        <c:marker val="1"/>
        <c:smooth val="0"/>
        <c:axId val="1560727792"/>
        <c:axId val="738278144"/>
      </c:lineChart>
      <c:dateAx>
        <c:axId val="1560727792"/>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78144"/>
        <c:crosses val="autoZero"/>
        <c:auto val="1"/>
        <c:lblOffset val="100"/>
        <c:baseTimeUnit val="months"/>
      </c:dateAx>
      <c:valAx>
        <c:axId val="738278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'Auswertung J1'!$A$95</c:f>
              <c:strCache>
                <c:ptCount val="1"/>
                <c:pt idx="0">
                  <c:v>Gesamt IST Förderung</c:v>
                </c:pt>
              </c:strCache>
            </c:strRef>
          </c:tx>
          <c:spPr>
            <a:solidFill>
              <a:schemeClr val="accent2"/>
            </a:solidFill>
            <a:ln>
              <a:noFill/>
            </a:ln>
            <a:effectLst/>
          </c:spPr>
          <c:invertIfNegative val="0"/>
          <c:cat>
            <c:numRef>
              <c:f>('Auswertung J1'!$C$89:$E$89,'Auswertung J1'!$G$89:$I$89,'Auswertung J1'!$K$89:$M$89,'Auswertung J1'!$O$89:$Q$89)</c:f>
              <c:numCache>
                <c:formatCode>[$-407]mmm/\ yy;@</c:formatCode>
                <c:ptCount val="12"/>
                <c:pt idx="0">
                  <c:v>44927</c:v>
                </c:pt>
                <c:pt idx="1">
                  <c:v>44985</c:v>
                </c:pt>
                <c:pt idx="2">
                  <c:v>45016</c:v>
                </c:pt>
                <c:pt idx="3">
                  <c:v>45046</c:v>
                </c:pt>
                <c:pt idx="4">
                  <c:v>45077</c:v>
                </c:pt>
                <c:pt idx="5">
                  <c:v>45107</c:v>
                </c:pt>
                <c:pt idx="6">
                  <c:v>45138</c:v>
                </c:pt>
                <c:pt idx="7">
                  <c:v>45169</c:v>
                </c:pt>
                <c:pt idx="8">
                  <c:v>45199</c:v>
                </c:pt>
                <c:pt idx="9">
                  <c:v>45230</c:v>
                </c:pt>
                <c:pt idx="10">
                  <c:v>45260</c:v>
                </c:pt>
                <c:pt idx="11">
                  <c:v>45291</c:v>
                </c:pt>
              </c:numCache>
            </c:numRef>
          </c:cat>
          <c:val>
            <c:numRef>
              <c:f>('Auswertung J1'!$C$95:$E$95,'Auswertung J1'!$G$95:$I$95,'Auswertung J1'!$K$95:$M$95,'Auswertung J1'!$O$95:$Q$95)</c:f>
              <c:numCache>
                <c:formatCode>_("€"* #,##0.00_);_("€"* \(#,##0.00\);_("€"* "-"??_);_(@_)</c:formatCode>
                <c:ptCount val="12"/>
                <c:pt idx="0">
                  <c:v>0</c:v>
                </c:pt>
                <c:pt idx="1">
                  <c:v>0</c:v>
                </c:pt>
                <c:pt idx="2">
                  <c:v>0</c:v>
                </c:pt>
                <c:pt idx="3">
                  <c:v>0</c:v>
                </c:pt>
                <c:pt idx="4">
                  <c:v>8009.4063084807694</c:v>
                </c:pt>
                <c:pt idx="5">
                  <c:v>9490.4389928653854</c:v>
                </c:pt>
                <c:pt idx="6">
                  <c:v>9209.1216807692326</c:v>
                </c:pt>
                <c:pt idx="7">
                  <c:v>7739.3547807692312</c:v>
                </c:pt>
                <c:pt idx="8">
                  <c:v>10196.764038461539</c:v>
                </c:pt>
                <c:pt idx="9">
                  <c:v>6564.5462884615381</c:v>
                </c:pt>
                <c:pt idx="10">
                  <c:v>2749.4440817307691</c:v>
                </c:pt>
                <c:pt idx="11">
                  <c:v>0</c:v>
                </c:pt>
              </c:numCache>
            </c:numRef>
          </c:val>
          <c:extLst>
            <c:ext xmlns:c16="http://schemas.microsoft.com/office/drawing/2014/chart" uri="{C3380CC4-5D6E-409C-BE32-E72D297353CC}">
              <c16:uniqueId val="{00000000-2CBB-4216-B96F-A8D2B9D4EBE5}"/>
            </c:ext>
          </c:extLst>
        </c:ser>
        <c:dLbls>
          <c:showLegendKey val="0"/>
          <c:showVal val="0"/>
          <c:showCatName val="0"/>
          <c:showSerName val="0"/>
          <c:showPercent val="0"/>
          <c:showBubbleSize val="0"/>
        </c:dLbls>
        <c:gapWidth val="150"/>
        <c:axId val="1560727792"/>
        <c:axId val="738278144"/>
      </c:barChart>
      <c:lineChart>
        <c:grouping val="standard"/>
        <c:varyColors val="0"/>
        <c:ser>
          <c:idx val="0"/>
          <c:order val="0"/>
          <c:tx>
            <c:strRef>
              <c:f>'Auswertung J1'!$A$92</c:f>
              <c:strCache>
                <c:ptCount val="1"/>
                <c:pt idx="0">
                  <c:v>Gesamt SOLL Förderung</c:v>
                </c:pt>
              </c:strCache>
            </c:strRef>
          </c:tx>
          <c:spPr>
            <a:ln w="28575" cap="rnd">
              <a:solidFill>
                <a:schemeClr val="accent1"/>
              </a:solidFill>
              <a:round/>
            </a:ln>
            <a:effectLst/>
          </c:spPr>
          <c:marker>
            <c:symbol val="none"/>
          </c:marker>
          <c:cat>
            <c:numRef>
              <c:f>('Auswertung J1'!$C$89:$E$89,'Auswertung J1'!$G$89:$I$89,'Auswertung J1'!$K$89:$M$89,'Auswertung J1'!$O$89:$Q$89)</c:f>
              <c:numCache>
                <c:formatCode>[$-407]mmm/\ yy;@</c:formatCode>
                <c:ptCount val="12"/>
                <c:pt idx="0">
                  <c:v>44927</c:v>
                </c:pt>
                <c:pt idx="1">
                  <c:v>44985</c:v>
                </c:pt>
                <c:pt idx="2">
                  <c:v>45016</c:v>
                </c:pt>
                <c:pt idx="3">
                  <c:v>45046</c:v>
                </c:pt>
                <c:pt idx="4">
                  <c:v>45077</c:v>
                </c:pt>
                <c:pt idx="5">
                  <c:v>45107</c:v>
                </c:pt>
                <c:pt idx="6">
                  <c:v>45138</c:v>
                </c:pt>
                <c:pt idx="7">
                  <c:v>45169</c:v>
                </c:pt>
                <c:pt idx="8">
                  <c:v>45199</c:v>
                </c:pt>
                <c:pt idx="9">
                  <c:v>45230</c:v>
                </c:pt>
                <c:pt idx="10">
                  <c:v>45260</c:v>
                </c:pt>
                <c:pt idx="11">
                  <c:v>45291</c:v>
                </c:pt>
              </c:numCache>
            </c:numRef>
          </c:cat>
          <c:val>
            <c:numRef>
              <c:f>('Auswertung J1'!$C$92:$E$92,'Auswertung J1'!$G$92:$I$92,'Auswertung J1'!$K$92:$M$92,'Auswertung J1'!$O$92:$Q$92)</c:f>
              <c:numCache>
                <c:formatCode>_("€"* #,##0.00_);_("€"* \(#,##0.00\);_("€"* "-"??_);_(@_)</c:formatCode>
                <c:ptCount val="12"/>
                <c:pt idx="0">
                  <c:v>0</c:v>
                </c:pt>
                <c:pt idx="1">
                  <c:v>0</c:v>
                </c:pt>
                <c:pt idx="2">
                  <c:v>0</c:v>
                </c:pt>
                <c:pt idx="3">
                  <c:v>0</c:v>
                </c:pt>
                <c:pt idx="4">
                  <c:v>6011.8204999999998</c:v>
                </c:pt>
                <c:pt idx="5">
                  <c:v>5831.8732499999996</c:v>
                </c:pt>
                <c:pt idx="6">
                  <c:v>7281.4139999999998</c:v>
                </c:pt>
                <c:pt idx="7">
                  <c:v>7281.4139999999998</c:v>
                </c:pt>
                <c:pt idx="8">
                  <c:v>5831.8732499999996</c:v>
                </c:pt>
                <c:pt idx="9">
                  <c:v>5831.8732499999996</c:v>
                </c:pt>
                <c:pt idx="10">
                  <c:v>4545.7999999999993</c:v>
                </c:pt>
                <c:pt idx="11">
                  <c:v>4545.7999999999993</c:v>
                </c:pt>
              </c:numCache>
            </c:numRef>
          </c:val>
          <c:smooth val="0"/>
          <c:extLst>
            <c:ext xmlns:c16="http://schemas.microsoft.com/office/drawing/2014/chart" uri="{C3380CC4-5D6E-409C-BE32-E72D297353CC}">
              <c16:uniqueId val="{00000001-2CBB-4216-B96F-A8D2B9D4EBE5}"/>
            </c:ext>
          </c:extLst>
        </c:ser>
        <c:dLbls>
          <c:showLegendKey val="0"/>
          <c:showVal val="0"/>
          <c:showCatName val="0"/>
          <c:showSerName val="0"/>
          <c:showPercent val="0"/>
          <c:showBubbleSize val="0"/>
        </c:dLbls>
        <c:marker val="1"/>
        <c:smooth val="0"/>
        <c:axId val="1560727792"/>
        <c:axId val="738278144"/>
      </c:lineChart>
      <c:dateAx>
        <c:axId val="1560727792"/>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78144"/>
        <c:crosses val="autoZero"/>
        <c:auto val="1"/>
        <c:lblOffset val="100"/>
        <c:baseTimeUnit val="months"/>
      </c:dateAx>
      <c:valAx>
        <c:axId val="738278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'Auswertung J2'!$A$66</c:f>
              <c:strCache>
                <c:ptCount val="1"/>
                <c:pt idx="0">
                  <c:v>Ist Förderung</c:v>
                </c:pt>
              </c:strCache>
            </c:strRef>
          </c:tx>
          <c:spPr>
            <a:solidFill>
              <a:schemeClr val="accent2"/>
            </a:solidFill>
            <a:ln>
              <a:noFill/>
            </a:ln>
            <a:effectLst/>
          </c:spPr>
          <c:invertIfNegative val="0"/>
          <c:cat>
            <c:strRef>
              <c:f>('Auswertung J2'!$B$64:$D$64,'Auswertung J2'!$F$64:$H$64,'Auswertung J2'!$J$64:$L$64,'Auswertung J2'!$N$64:$P$64)</c:f>
              <c:strCache>
                <c:ptCount val="12"/>
                <c:pt idx="1">
                  <c:v>#WERT!</c:v>
                </c:pt>
                <c:pt idx="2">
                  <c:v>#WERT!</c:v>
                </c:pt>
                <c:pt idx="3">
                  <c:v>#WERT!</c:v>
                </c:pt>
                <c:pt idx="4">
                  <c:v>#WERT!</c:v>
                </c:pt>
                <c:pt idx="5">
                  <c:v>#WERT!</c:v>
                </c:pt>
                <c:pt idx="6">
                  <c:v>#WERT!</c:v>
                </c:pt>
                <c:pt idx="7">
                  <c:v>#WERT!</c:v>
                </c:pt>
                <c:pt idx="8">
                  <c:v>#WERT!</c:v>
                </c:pt>
                <c:pt idx="9">
                  <c:v>#WERT!</c:v>
                </c:pt>
                <c:pt idx="10">
                  <c:v>#WERT!</c:v>
                </c:pt>
                <c:pt idx="11">
                  <c:v>#WERT!</c:v>
                </c:pt>
              </c:strCache>
            </c:strRef>
          </c:cat>
          <c:val>
            <c:numRef>
              <c:f>('Auswertung J2'!$B$66:$D$66,'Auswertung J2'!$F$66:$H$66,'Auswertung J2'!$J$66:$L$66,'Auswertung J2'!$N$66:$P$66)</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F33-448B-80BA-DBCB0811FE97}"/>
            </c:ext>
          </c:extLst>
        </c:ser>
        <c:dLbls>
          <c:showLegendKey val="0"/>
          <c:showVal val="0"/>
          <c:showCatName val="0"/>
          <c:showSerName val="0"/>
          <c:showPercent val="0"/>
          <c:showBubbleSize val="0"/>
        </c:dLbls>
        <c:gapWidth val="150"/>
        <c:axId val="1560727792"/>
        <c:axId val="738278144"/>
      </c:barChart>
      <c:lineChart>
        <c:grouping val="standard"/>
        <c:varyColors val="0"/>
        <c:ser>
          <c:idx val="0"/>
          <c:order val="0"/>
          <c:tx>
            <c:strRef>
              <c:f>'Auswertung J2'!$A$65</c:f>
              <c:strCache>
                <c:ptCount val="1"/>
                <c:pt idx="0">
                  <c:v>Soll Förderung</c:v>
                </c:pt>
              </c:strCache>
            </c:strRef>
          </c:tx>
          <c:spPr>
            <a:ln w="28575" cap="rnd">
              <a:solidFill>
                <a:schemeClr val="accent1"/>
              </a:solidFill>
              <a:round/>
            </a:ln>
            <a:effectLst/>
          </c:spPr>
          <c:marker>
            <c:symbol val="none"/>
          </c:marker>
          <c:cat>
            <c:strRef>
              <c:f>('Auswertung J2'!$B$64:$D$64,'Auswertung J2'!$F$64:$H$64,'Auswertung J2'!$J$64:$L$64,'Auswertung J2'!$N$64:$P$64)</c:f>
              <c:strCache>
                <c:ptCount val="12"/>
                <c:pt idx="1">
                  <c:v>#WERT!</c:v>
                </c:pt>
                <c:pt idx="2">
                  <c:v>#WERT!</c:v>
                </c:pt>
                <c:pt idx="3">
                  <c:v>#WERT!</c:v>
                </c:pt>
                <c:pt idx="4">
                  <c:v>#WERT!</c:v>
                </c:pt>
                <c:pt idx="5">
                  <c:v>#WERT!</c:v>
                </c:pt>
                <c:pt idx="6">
                  <c:v>#WERT!</c:v>
                </c:pt>
                <c:pt idx="7">
                  <c:v>#WERT!</c:v>
                </c:pt>
                <c:pt idx="8">
                  <c:v>#WERT!</c:v>
                </c:pt>
                <c:pt idx="9">
                  <c:v>#WERT!</c:v>
                </c:pt>
                <c:pt idx="10">
                  <c:v>#WERT!</c:v>
                </c:pt>
                <c:pt idx="11">
                  <c:v>#WERT!</c:v>
                </c:pt>
              </c:strCache>
            </c:strRef>
          </c:cat>
          <c:val>
            <c:numRef>
              <c:f>('Auswertung J2'!$B$65:$D$65,'Auswertung J2'!$F$65:$H$65,'Auswertung J2'!$J$65:$L$65,'Auswertung J2'!$N$65:$P$65)</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F33-448B-80BA-DBCB0811FE97}"/>
            </c:ext>
          </c:extLst>
        </c:ser>
        <c:dLbls>
          <c:showLegendKey val="0"/>
          <c:showVal val="0"/>
          <c:showCatName val="0"/>
          <c:showSerName val="0"/>
          <c:showPercent val="0"/>
          <c:showBubbleSize val="0"/>
        </c:dLbls>
        <c:marker val="1"/>
        <c:smooth val="0"/>
        <c:axId val="1560727792"/>
        <c:axId val="738278144"/>
      </c:lineChart>
      <c:catAx>
        <c:axId val="156072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78144"/>
        <c:crosses val="autoZero"/>
        <c:auto val="1"/>
        <c:lblAlgn val="ctr"/>
        <c:lblOffset val="100"/>
        <c:noMultiLvlLbl val="1"/>
      </c:catAx>
      <c:valAx>
        <c:axId val="738278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'Auswertung J3'!$A$66</c:f>
              <c:strCache>
                <c:ptCount val="1"/>
                <c:pt idx="0">
                  <c:v>Ist Förderung</c:v>
                </c:pt>
              </c:strCache>
            </c:strRef>
          </c:tx>
          <c:spPr>
            <a:solidFill>
              <a:schemeClr val="accent2"/>
            </a:solidFill>
            <a:ln>
              <a:noFill/>
            </a:ln>
            <a:effectLst/>
          </c:spPr>
          <c:invertIfNegative val="0"/>
          <c:cat>
            <c:numRef>
              <c:f>('Auswertung J3'!$B$64:$D$64,'Auswertung J3'!$F$64:$H$64,'Auswertung J3'!$J$64:$L$64,'Auswertung J3'!$N$64:$P$64)</c:f>
              <c:numCache>
                <c:formatCode>[$-407]mmm/\ yy;@</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('Auswertung J3'!$B$66:$D$66,'Auswertung J3'!$F$66:$H$66,'Auswertung J3'!$J$66:$L$66,'Auswertung J3'!$N$66:$P$66)</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34D-4643-981E-2E488D766826}"/>
            </c:ext>
          </c:extLst>
        </c:ser>
        <c:dLbls>
          <c:showLegendKey val="0"/>
          <c:showVal val="0"/>
          <c:showCatName val="0"/>
          <c:showSerName val="0"/>
          <c:showPercent val="0"/>
          <c:showBubbleSize val="0"/>
        </c:dLbls>
        <c:gapWidth val="150"/>
        <c:axId val="1560727792"/>
        <c:axId val="738278144"/>
      </c:barChart>
      <c:lineChart>
        <c:grouping val="standard"/>
        <c:varyColors val="0"/>
        <c:ser>
          <c:idx val="0"/>
          <c:order val="0"/>
          <c:tx>
            <c:strRef>
              <c:f>'Auswertung J3'!$A$65</c:f>
              <c:strCache>
                <c:ptCount val="1"/>
                <c:pt idx="0">
                  <c:v>Soll Förderung</c:v>
                </c:pt>
              </c:strCache>
            </c:strRef>
          </c:tx>
          <c:spPr>
            <a:ln w="28575" cap="rnd">
              <a:solidFill>
                <a:schemeClr val="accent1"/>
              </a:solidFill>
              <a:round/>
            </a:ln>
            <a:effectLst/>
          </c:spPr>
          <c:marker>
            <c:symbol val="none"/>
          </c:marker>
          <c:cat>
            <c:numRef>
              <c:f>('Auswertung J3'!$B$64:$D$64,'Auswertung J3'!$F$64:$H$64,'Auswertung J3'!$J$64:$L$64,'Auswertung J3'!$N$64:$P$64)</c:f>
              <c:numCache>
                <c:formatCode>[$-407]mmm/\ yy;@</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('Auswertung J3'!$B$65:$D$65,'Auswertung J3'!$F$65:$H$65,'Auswertung J3'!$J$65:$L$65,'Auswertung J3'!$N$65:$P$65)</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34D-4643-981E-2E488D766826}"/>
            </c:ext>
          </c:extLst>
        </c:ser>
        <c:dLbls>
          <c:showLegendKey val="0"/>
          <c:showVal val="0"/>
          <c:showCatName val="0"/>
          <c:showSerName val="0"/>
          <c:showPercent val="0"/>
          <c:showBubbleSize val="0"/>
        </c:dLbls>
        <c:marker val="1"/>
        <c:smooth val="0"/>
        <c:axId val="1560727792"/>
        <c:axId val="738278144"/>
      </c:lineChart>
      <c:dateAx>
        <c:axId val="1560727792"/>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78144"/>
        <c:crosses val="autoZero"/>
        <c:auto val="1"/>
        <c:lblOffset val="100"/>
        <c:baseTimeUnit val="months"/>
      </c:dateAx>
      <c:valAx>
        <c:axId val="738278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'Auswertung J2'!$A$66</c:f>
              <c:strCache>
                <c:ptCount val="1"/>
                <c:pt idx="0">
                  <c:v>Ist Förderung</c:v>
                </c:pt>
              </c:strCache>
            </c:strRef>
          </c:tx>
          <c:spPr>
            <a:solidFill>
              <a:schemeClr val="accent2"/>
            </a:solidFill>
            <a:ln>
              <a:noFill/>
            </a:ln>
            <a:effectLst/>
          </c:spPr>
          <c:invertIfNegative val="0"/>
          <c:cat>
            <c:strRef>
              <c:f>('Auswertung J2'!$B$64:$D$64,'Auswertung J2'!$F$64:$H$64,'Auswertung J2'!$J$64:$L$64,'Auswertung J2'!$N$64:$P$64)</c:f>
              <c:strCache>
                <c:ptCount val="12"/>
                <c:pt idx="1">
                  <c:v>#WERT!</c:v>
                </c:pt>
                <c:pt idx="2">
                  <c:v>#WERT!</c:v>
                </c:pt>
                <c:pt idx="3">
                  <c:v>#WERT!</c:v>
                </c:pt>
                <c:pt idx="4">
                  <c:v>#WERT!</c:v>
                </c:pt>
                <c:pt idx="5">
                  <c:v>#WERT!</c:v>
                </c:pt>
                <c:pt idx="6">
                  <c:v>#WERT!</c:v>
                </c:pt>
                <c:pt idx="7">
                  <c:v>#WERT!</c:v>
                </c:pt>
                <c:pt idx="8">
                  <c:v>#WERT!</c:v>
                </c:pt>
                <c:pt idx="9">
                  <c:v>#WERT!</c:v>
                </c:pt>
                <c:pt idx="10">
                  <c:v>#WERT!</c:v>
                </c:pt>
                <c:pt idx="11">
                  <c:v>#WERT!</c:v>
                </c:pt>
              </c:strCache>
            </c:strRef>
          </c:cat>
          <c:val>
            <c:numRef>
              <c:f>('Auswertung J2'!$B$66:$D$66,'Auswertung J2'!$F$66:$H$66,'Auswertung J2'!$J$66:$L$66,'Auswertung J2'!$N$66:$P$66)</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E1C-4B51-8F45-69CFC4A5B8F0}"/>
            </c:ext>
          </c:extLst>
        </c:ser>
        <c:dLbls>
          <c:showLegendKey val="0"/>
          <c:showVal val="0"/>
          <c:showCatName val="0"/>
          <c:showSerName val="0"/>
          <c:showPercent val="0"/>
          <c:showBubbleSize val="0"/>
        </c:dLbls>
        <c:gapWidth val="150"/>
        <c:axId val="1560727792"/>
        <c:axId val="738278144"/>
      </c:barChart>
      <c:lineChart>
        <c:grouping val="standard"/>
        <c:varyColors val="0"/>
        <c:ser>
          <c:idx val="0"/>
          <c:order val="0"/>
          <c:tx>
            <c:strRef>
              <c:f>'Auswertung J2'!$A$65</c:f>
              <c:strCache>
                <c:ptCount val="1"/>
                <c:pt idx="0">
                  <c:v>Soll Förderung</c:v>
                </c:pt>
              </c:strCache>
            </c:strRef>
          </c:tx>
          <c:spPr>
            <a:ln w="28575" cap="rnd">
              <a:solidFill>
                <a:schemeClr val="accent1"/>
              </a:solidFill>
              <a:round/>
            </a:ln>
            <a:effectLst/>
          </c:spPr>
          <c:marker>
            <c:symbol val="none"/>
          </c:marker>
          <c:cat>
            <c:strRef>
              <c:f>('Auswertung J2'!$B$64:$D$64,'Auswertung J2'!$F$64:$H$64,'Auswertung J2'!$J$64:$L$64,'Auswertung J2'!$N$64:$P$64)</c:f>
              <c:strCache>
                <c:ptCount val="12"/>
                <c:pt idx="1">
                  <c:v>#WERT!</c:v>
                </c:pt>
                <c:pt idx="2">
                  <c:v>#WERT!</c:v>
                </c:pt>
                <c:pt idx="3">
                  <c:v>#WERT!</c:v>
                </c:pt>
                <c:pt idx="4">
                  <c:v>#WERT!</c:v>
                </c:pt>
                <c:pt idx="5">
                  <c:v>#WERT!</c:v>
                </c:pt>
                <c:pt idx="6">
                  <c:v>#WERT!</c:v>
                </c:pt>
                <c:pt idx="7">
                  <c:v>#WERT!</c:v>
                </c:pt>
                <c:pt idx="8">
                  <c:v>#WERT!</c:v>
                </c:pt>
                <c:pt idx="9">
                  <c:v>#WERT!</c:v>
                </c:pt>
                <c:pt idx="10">
                  <c:v>#WERT!</c:v>
                </c:pt>
                <c:pt idx="11">
                  <c:v>#WERT!</c:v>
                </c:pt>
              </c:strCache>
            </c:strRef>
          </c:cat>
          <c:val>
            <c:numRef>
              <c:f>('Auswertung J2'!$B$65:$D$65,'Auswertung J2'!$F$65:$H$65,'Auswertung J2'!$J$65:$L$65,'Auswertung J2'!$N$65:$P$65)</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3E1C-4B51-8F45-69CFC4A5B8F0}"/>
            </c:ext>
          </c:extLst>
        </c:ser>
        <c:dLbls>
          <c:showLegendKey val="0"/>
          <c:showVal val="0"/>
          <c:showCatName val="0"/>
          <c:showSerName val="0"/>
          <c:showPercent val="0"/>
          <c:showBubbleSize val="0"/>
        </c:dLbls>
        <c:marker val="1"/>
        <c:smooth val="0"/>
        <c:axId val="1560727792"/>
        <c:axId val="738278144"/>
      </c:lineChart>
      <c:catAx>
        <c:axId val="156072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78144"/>
        <c:crosses val="autoZero"/>
        <c:auto val="1"/>
        <c:lblAlgn val="ctr"/>
        <c:lblOffset val="100"/>
        <c:noMultiLvlLbl val="1"/>
      </c:catAx>
      <c:valAx>
        <c:axId val="738278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10</xdr:col>
      <xdr:colOff>224790</xdr:colOff>
      <xdr:row>24</xdr:row>
      <xdr:rowOff>55880</xdr:rowOff>
    </xdr:from>
    <xdr:to>
      <xdr:col>21</xdr:col>
      <xdr:colOff>666750</xdr:colOff>
      <xdr:row>28</xdr:row>
      <xdr:rowOff>48260</xdr:rowOff>
    </xdr:to>
    <xdr:graphicFrame macro="">
      <xdr:nvGraphicFramePr>
        <xdr:cNvPr id="3" name="Diagramm 2">
          <a:extLst>
            <a:ext uri="{FF2B5EF4-FFF2-40B4-BE49-F238E27FC236}">
              <a16:creationId xmlns:a16="http://schemas.microsoft.com/office/drawing/2014/main" id="{29337152-6A02-4928-9F88-6C0FB779F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224790</xdr:colOff>
      <xdr:row>28</xdr:row>
      <xdr:rowOff>81280</xdr:rowOff>
    </xdr:from>
    <xdr:to>
      <xdr:col>21</xdr:col>
      <xdr:colOff>666750</xdr:colOff>
      <xdr:row>32</xdr:row>
      <xdr:rowOff>88900</xdr:rowOff>
    </xdr:to>
    <xdr:graphicFrame macro="">
      <xdr:nvGraphicFramePr>
        <xdr:cNvPr id="5" name="Diagramm 4">
          <a:extLst>
            <a:ext uri="{FF2B5EF4-FFF2-40B4-BE49-F238E27FC236}">
              <a16:creationId xmlns:a16="http://schemas.microsoft.com/office/drawing/2014/main" id="{1C7F14A9-516B-48A8-8223-161C1404E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224790</xdr:colOff>
      <xdr:row>32</xdr:row>
      <xdr:rowOff>121920</xdr:rowOff>
    </xdr:from>
    <xdr:to>
      <xdr:col>21</xdr:col>
      <xdr:colOff>666750</xdr:colOff>
      <xdr:row>36</xdr:row>
      <xdr:rowOff>152400</xdr:rowOff>
    </xdr:to>
    <xdr:graphicFrame macro="">
      <xdr:nvGraphicFramePr>
        <xdr:cNvPr id="6" name="Diagramm 5">
          <a:extLst>
            <a:ext uri="{FF2B5EF4-FFF2-40B4-BE49-F238E27FC236}">
              <a16:creationId xmlns:a16="http://schemas.microsoft.com/office/drawing/2014/main" id="{2B5B5019-FC0B-446D-8C3D-590CCD60D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30480</xdr:colOff>
      <xdr:row>10</xdr:row>
      <xdr:rowOff>64770</xdr:rowOff>
    </xdr:from>
    <xdr:to>
      <xdr:col>26</xdr:col>
      <xdr:colOff>0</xdr:colOff>
      <xdr:row>20</xdr:row>
      <xdr:rowOff>83820</xdr:rowOff>
    </xdr:to>
    <xdr:graphicFrame macro="">
      <xdr:nvGraphicFramePr>
        <xdr:cNvPr id="7" name="Diagramm 6">
          <a:extLst>
            <a:ext uri="{FF2B5EF4-FFF2-40B4-BE49-F238E27FC236}">
              <a16:creationId xmlns:a16="http://schemas.microsoft.com/office/drawing/2014/main" id="{F5E69020-3AAE-4FFD-9593-62EAC2925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241300</xdr:colOff>
      <xdr:row>21</xdr:row>
      <xdr:rowOff>50800</xdr:rowOff>
    </xdr:from>
    <xdr:to>
      <xdr:col>21</xdr:col>
      <xdr:colOff>685800</xdr:colOff>
      <xdr:row>24</xdr:row>
      <xdr:rowOff>1</xdr:rowOff>
    </xdr:to>
    <xdr:graphicFrame macro="">
      <xdr:nvGraphicFramePr>
        <xdr:cNvPr id="2" name="Diagramm 1">
          <a:extLst>
            <a:ext uri="{FF2B5EF4-FFF2-40B4-BE49-F238E27FC236}">
              <a16:creationId xmlns:a16="http://schemas.microsoft.com/office/drawing/2014/main" id="{1FE4EAC1-D295-A645-B066-82B742C5B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3158564</xdr:colOff>
      <xdr:row>103</xdr:row>
      <xdr:rowOff>5976</xdr:rowOff>
    </xdr:from>
    <xdr:to>
      <xdr:col>18</xdr:col>
      <xdr:colOff>800847</xdr:colOff>
      <xdr:row>113</xdr:row>
      <xdr:rowOff>161364</xdr:rowOff>
    </xdr:to>
    <xdr:graphicFrame macro="">
      <xdr:nvGraphicFramePr>
        <xdr:cNvPr id="3" name="Diagramm 2">
          <a:extLst>
            <a:ext uri="{FF2B5EF4-FFF2-40B4-BE49-F238E27FC236}">
              <a16:creationId xmlns:a16="http://schemas.microsoft.com/office/drawing/2014/main" id="{734D8965-32A1-4A57-9767-9627DB16C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3181349</xdr:colOff>
      <xdr:row>73</xdr:row>
      <xdr:rowOff>171449</xdr:rowOff>
    </xdr:from>
    <xdr:to>
      <xdr:col>17</xdr:col>
      <xdr:colOff>885824</xdr:colOff>
      <xdr:row>85</xdr:row>
      <xdr:rowOff>104774</xdr:rowOff>
    </xdr:to>
    <xdr:graphicFrame macro="">
      <xdr:nvGraphicFramePr>
        <xdr:cNvPr id="3" name="Diagramm 2">
          <a:extLst>
            <a:ext uri="{FF2B5EF4-FFF2-40B4-BE49-F238E27FC236}">
              <a16:creationId xmlns:a16="http://schemas.microsoft.com/office/drawing/2014/main" id="{AD5C1F35-3FA2-4122-8CD7-5A5AC8200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74</xdr:row>
      <xdr:rowOff>0</xdr:rowOff>
    </xdr:from>
    <xdr:to>
      <xdr:col>18</xdr:col>
      <xdr:colOff>0</xdr:colOff>
      <xdr:row>90</xdr:row>
      <xdr:rowOff>57150</xdr:rowOff>
    </xdr:to>
    <xdr:graphicFrame macro="">
      <xdr:nvGraphicFramePr>
        <xdr:cNvPr id="2" name="Diagramm 1">
          <a:extLst>
            <a:ext uri="{FF2B5EF4-FFF2-40B4-BE49-F238E27FC236}">
              <a16:creationId xmlns:a16="http://schemas.microsoft.com/office/drawing/2014/main" id="{EE7E6A1B-D00A-4E83-B3CE-61B90B5D4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73</xdr:row>
      <xdr:rowOff>171449</xdr:rowOff>
    </xdr:from>
    <xdr:to>
      <xdr:col>18</xdr:col>
      <xdr:colOff>0</xdr:colOff>
      <xdr:row>90</xdr:row>
      <xdr:rowOff>161924</xdr:rowOff>
    </xdr:to>
    <xdr:graphicFrame macro="">
      <xdr:nvGraphicFramePr>
        <xdr:cNvPr id="2" name="Diagramm 1">
          <a:extLst>
            <a:ext uri="{FF2B5EF4-FFF2-40B4-BE49-F238E27FC236}">
              <a16:creationId xmlns:a16="http://schemas.microsoft.com/office/drawing/2014/main" id="{1E5E6B7C-EDC2-4084-AA31-D43D87154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83820</xdr:colOff>
      <xdr:row>36</xdr:row>
      <xdr:rowOff>60960</xdr:rowOff>
    </xdr:from>
    <xdr:to>
      <xdr:col>0</xdr:col>
      <xdr:colOff>263820</xdr:colOff>
      <xdr:row>36</xdr:row>
      <xdr:rowOff>240960</xdr:rowOff>
    </xdr:to>
    <xdr:sp macro="" textlink="">
      <xdr:nvSpPr>
        <xdr:cNvPr id="4" name="Rechteck 3">
          <a:extLst>
            <a:ext uri="{FF2B5EF4-FFF2-40B4-BE49-F238E27FC236}">
              <a16:creationId xmlns:a16="http://schemas.microsoft.com/office/drawing/2014/main" id="{EE1472B1-59CB-452F-A487-41C468CC684D}"/>
            </a:ext>
          </a:extLst>
        </xdr:cNvPr>
        <xdr:cNvSpPr/>
      </xdr:nvSpPr>
      <xdr:spPr>
        <a:xfrm>
          <a:off x="83820" y="8321040"/>
          <a:ext cx="180000" cy="180000"/>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83820</xdr:colOff>
      <xdr:row>37</xdr:row>
      <xdr:rowOff>83820</xdr:rowOff>
    </xdr:from>
    <xdr:to>
      <xdr:col>0</xdr:col>
      <xdr:colOff>263820</xdr:colOff>
      <xdr:row>37</xdr:row>
      <xdr:rowOff>263820</xdr:rowOff>
    </xdr:to>
    <xdr:sp macro="" textlink="">
      <xdr:nvSpPr>
        <xdr:cNvPr id="5" name="Rechteck 4">
          <a:extLst>
            <a:ext uri="{FF2B5EF4-FFF2-40B4-BE49-F238E27FC236}">
              <a16:creationId xmlns:a16="http://schemas.microsoft.com/office/drawing/2014/main" id="{CD18EEE8-BEAF-422B-9CAB-57ADC9B60200}"/>
            </a:ext>
          </a:extLst>
        </xdr:cNvPr>
        <xdr:cNvSpPr/>
      </xdr:nvSpPr>
      <xdr:spPr>
        <a:xfrm>
          <a:off x="83820" y="8702040"/>
          <a:ext cx="180000" cy="180000"/>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0</xdr:col>
      <xdr:colOff>0</xdr:colOff>
      <xdr:row>0</xdr:row>
      <xdr:rowOff>0</xdr:rowOff>
    </xdr:from>
    <xdr:to>
      <xdr:col>7</xdr:col>
      <xdr:colOff>2070</xdr:colOff>
      <xdr:row>10</xdr:row>
      <xdr:rowOff>571709</xdr:rowOff>
    </xdr:to>
    <xdr:pic>
      <xdr:nvPicPr>
        <xdr:cNvPr id="7" name="Grafik 6">
          <a:extLst>
            <a:ext uri="{FF2B5EF4-FFF2-40B4-BE49-F238E27FC236}">
              <a16:creationId xmlns:a16="http://schemas.microsoft.com/office/drawing/2014/main" id="{72972AD3-E6F9-4BFC-B653-3D6961B6B21C}"/>
            </a:ext>
          </a:extLst>
        </xdr:cNvPr>
        <xdr:cNvPicPr>
          <a:picLocks noChangeAspect="1"/>
        </xdr:cNvPicPr>
      </xdr:nvPicPr>
      <xdr:blipFill>
        <a:blip xmlns:r="http://schemas.openxmlformats.org/officeDocument/2006/relationships" r:embed="rId1"/>
        <a:stretch>
          <a:fillRect/>
        </a:stretch>
      </xdr:blipFill>
      <xdr:spPr>
        <a:xfrm>
          <a:off x="0" y="0"/>
          <a:ext cx="6303810" cy="2408129"/>
        </a:xfrm>
        <a:prstGeom prst="rect">
          <a:avLst/>
        </a:prstGeom>
      </xdr:spPr>
    </xdr:pic>
    <xdr:clientData/>
  </xdr:twoCellAnchor>
  <xdr:twoCellAnchor editAs="oneCell">
    <xdr:from>
      <xdr:col>7</xdr:col>
      <xdr:colOff>0</xdr:colOff>
      <xdr:row>27</xdr:row>
      <xdr:rowOff>1</xdr:rowOff>
    </xdr:from>
    <xdr:to>
      <xdr:col>13</xdr:col>
      <xdr:colOff>1075170</xdr:colOff>
      <xdr:row>34</xdr:row>
      <xdr:rowOff>133769</xdr:rowOff>
    </xdr:to>
    <xdr:pic>
      <xdr:nvPicPr>
        <xdr:cNvPr id="8" name="Grafik 7">
          <a:extLst>
            <a:ext uri="{FF2B5EF4-FFF2-40B4-BE49-F238E27FC236}">
              <a16:creationId xmlns:a16="http://schemas.microsoft.com/office/drawing/2014/main" id="{4128AB93-F3AA-44E9-BFE6-41459E4B578F}"/>
            </a:ext>
          </a:extLst>
        </xdr:cNvPr>
        <xdr:cNvPicPr>
          <a:picLocks noChangeAspect="1"/>
        </xdr:cNvPicPr>
      </xdr:nvPicPr>
      <xdr:blipFill>
        <a:blip xmlns:r="http://schemas.openxmlformats.org/officeDocument/2006/relationships" r:embed="rId2"/>
        <a:stretch>
          <a:fillRect/>
        </a:stretch>
      </xdr:blipFill>
      <xdr:spPr>
        <a:xfrm>
          <a:off x="0" y="6332221"/>
          <a:ext cx="6192000" cy="1741588"/>
        </a:xfrm>
        <a:prstGeom prst="rect">
          <a:avLst/>
        </a:prstGeom>
      </xdr:spPr>
    </xdr:pic>
    <xdr:clientData/>
  </xdr:twoCellAnchor>
  <xdr:twoCellAnchor editAs="oneCell">
    <xdr:from>
      <xdr:col>7</xdr:col>
      <xdr:colOff>0</xdr:colOff>
      <xdr:row>0</xdr:row>
      <xdr:rowOff>2342</xdr:rowOff>
    </xdr:from>
    <xdr:to>
      <xdr:col>13</xdr:col>
      <xdr:colOff>1075170</xdr:colOff>
      <xdr:row>10</xdr:row>
      <xdr:rowOff>67366</xdr:rowOff>
    </xdr:to>
    <xdr:pic>
      <xdr:nvPicPr>
        <xdr:cNvPr id="9" name="Grafik 8">
          <a:extLst>
            <a:ext uri="{FF2B5EF4-FFF2-40B4-BE49-F238E27FC236}">
              <a16:creationId xmlns:a16="http://schemas.microsoft.com/office/drawing/2014/main" id="{53FFEEFB-2D0B-4A78-9C75-6552721C42AE}"/>
            </a:ext>
          </a:extLst>
        </xdr:cNvPr>
        <xdr:cNvPicPr>
          <a:picLocks noChangeAspect="1"/>
        </xdr:cNvPicPr>
      </xdr:nvPicPr>
      <xdr:blipFill>
        <a:blip xmlns:r="http://schemas.openxmlformats.org/officeDocument/2006/relationships" r:embed="rId3"/>
        <a:stretch>
          <a:fillRect/>
        </a:stretch>
      </xdr:blipFill>
      <xdr:spPr>
        <a:xfrm>
          <a:off x="0" y="2342"/>
          <a:ext cx="6192000" cy="1802384"/>
        </a:xfrm>
        <a:prstGeom prst="rect">
          <a:avLst/>
        </a:prstGeom>
      </xdr:spPr>
    </xdr:pic>
    <xdr:clientData/>
  </xdr:twoCellAnchor>
  <xdr:twoCellAnchor>
    <xdr:from>
      <xdr:col>7</xdr:col>
      <xdr:colOff>60960</xdr:colOff>
      <xdr:row>28</xdr:row>
      <xdr:rowOff>22860</xdr:rowOff>
    </xdr:from>
    <xdr:to>
      <xdr:col>10</xdr:col>
      <xdr:colOff>129540</xdr:colOff>
      <xdr:row>29</xdr:row>
      <xdr:rowOff>91440</xdr:rowOff>
    </xdr:to>
    <xdr:sp macro="" textlink="">
      <xdr:nvSpPr>
        <xdr:cNvPr id="10" name="Textfeld 9">
          <a:extLst>
            <a:ext uri="{FF2B5EF4-FFF2-40B4-BE49-F238E27FC236}">
              <a16:creationId xmlns:a16="http://schemas.microsoft.com/office/drawing/2014/main" id="{61E2B182-2440-4FA8-A63B-2DA2C1DEACEA}"/>
            </a:ext>
          </a:extLst>
        </xdr:cNvPr>
        <xdr:cNvSpPr txBox="1"/>
      </xdr:nvSpPr>
      <xdr:spPr>
        <a:xfrm>
          <a:off x="60960" y="6537960"/>
          <a:ext cx="31089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42</xdr:row>
      <xdr:rowOff>182879</xdr:rowOff>
    </xdr:from>
    <xdr:to>
      <xdr:col>5</xdr:col>
      <xdr:colOff>1456170</xdr:colOff>
      <xdr:row>42</xdr:row>
      <xdr:rowOff>1047819</xdr:rowOff>
    </xdr:to>
    <xdr:pic>
      <xdr:nvPicPr>
        <xdr:cNvPr id="6" name="Grafik 5">
          <a:extLst>
            <a:ext uri="{FF2B5EF4-FFF2-40B4-BE49-F238E27FC236}">
              <a16:creationId xmlns:a16="http://schemas.microsoft.com/office/drawing/2014/main" id="{7655B94B-C5CF-4B26-AE78-7DB2AFE3824D}"/>
            </a:ext>
          </a:extLst>
        </xdr:cNvPr>
        <xdr:cNvPicPr>
          <a:picLocks noChangeAspect="1"/>
        </xdr:cNvPicPr>
      </xdr:nvPicPr>
      <xdr:blipFill>
        <a:blip xmlns:r="http://schemas.openxmlformats.org/officeDocument/2006/relationships" r:embed="rId1"/>
        <a:stretch>
          <a:fillRect/>
        </a:stretch>
      </xdr:blipFill>
      <xdr:spPr>
        <a:xfrm>
          <a:off x="0" y="8229599"/>
          <a:ext cx="6192000" cy="864940"/>
        </a:xfrm>
        <a:prstGeom prst="rect">
          <a:avLst/>
        </a:prstGeom>
      </xdr:spPr>
    </xdr:pic>
    <xdr:clientData/>
  </xdr:twoCellAnchor>
  <xdr:twoCellAnchor editAs="oneCell">
    <xdr:from>
      <xdr:col>0</xdr:col>
      <xdr:colOff>0</xdr:colOff>
      <xdr:row>0</xdr:row>
      <xdr:rowOff>0</xdr:rowOff>
    </xdr:from>
    <xdr:to>
      <xdr:col>5</xdr:col>
      <xdr:colOff>1456170</xdr:colOff>
      <xdr:row>5</xdr:row>
      <xdr:rowOff>157865</xdr:rowOff>
    </xdr:to>
    <xdr:pic>
      <xdr:nvPicPr>
        <xdr:cNvPr id="12" name="Grafik 11">
          <a:extLst>
            <a:ext uri="{FF2B5EF4-FFF2-40B4-BE49-F238E27FC236}">
              <a16:creationId xmlns:a16="http://schemas.microsoft.com/office/drawing/2014/main" id="{061C72D7-2BC9-4BF9-9C5B-C1148BC2E19E}"/>
            </a:ext>
          </a:extLst>
        </xdr:cNvPr>
        <xdr:cNvPicPr>
          <a:picLocks noChangeAspect="1"/>
        </xdr:cNvPicPr>
      </xdr:nvPicPr>
      <xdr:blipFill>
        <a:blip xmlns:r="http://schemas.openxmlformats.org/officeDocument/2006/relationships" r:embed="rId2"/>
        <a:stretch>
          <a:fillRect/>
        </a:stretch>
      </xdr:blipFill>
      <xdr:spPr>
        <a:xfrm>
          <a:off x="0" y="0"/>
          <a:ext cx="6192000" cy="10055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5</xdr:col>
      <xdr:colOff>0</xdr:colOff>
      <xdr:row>28</xdr:row>
      <xdr:rowOff>180228</xdr:rowOff>
    </xdr:to>
    <xdr:pic>
      <xdr:nvPicPr>
        <xdr:cNvPr id="3" name="Grafik 2">
          <a:extLst>
            <a:ext uri="{FF2B5EF4-FFF2-40B4-BE49-F238E27FC236}">
              <a16:creationId xmlns:a16="http://schemas.microsoft.com/office/drawing/2014/main" id="{B67B6AC6-3C98-496D-88D4-5652E661C6CC}"/>
            </a:ext>
          </a:extLst>
        </xdr:cNvPr>
        <xdr:cNvPicPr>
          <a:picLocks noChangeAspect="1"/>
        </xdr:cNvPicPr>
      </xdr:nvPicPr>
      <xdr:blipFill>
        <a:blip xmlns:r="http://schemas.openxmlformats.org/officeDocument/2006/relationships" r:embed="rId1"/>
        <a:stretch>
          <a:fillRect/>
        </a:stretch>
      </xdr:blipFill>
      <xdr:spPr>
        <a:xfrm>
          <a:off x="0" y="6720840"/>
          <a:ext cx="6164580" cy="363108"/>
        </a:xfrm>
        <a:prstGeom prst="rect">
          <a:avLst/>
        </a:prstGeom>
      </xdr:spPr>
    </xdr:pic>
    <xdr:clientData/>
  </xdr:twoCellAnchor>
  <xdr:twoCellAnchor editAs="oneCell">
    <xdr:from>
      <xdr:col>0</xdr:col>
      <xdr:colOff>0</xdr:colOff>
      <xdr:row>0</xdr:row>
      <xdr:rowOff>0</xdr:rowOff>
    </xdr:from>
    <xdr:to>
      <xdr:col>5</xdr:col>
      <xdr:colOff>918</xdr:colOff>
      <xdr:row>8</xdr:row>
      <xdr:rowOff>115961</xdr:rowOff>
    </xdr:to>
    <xdr:pic>
      <xdr:nvPicPr>
        <xdr:cNvPr id="8" name="Grafik 7">
          <a:extLst>
            <a:ext uri="{FF2B5EF4-FFF2-40B4-BE49-F238E27FC236}">
              <a16:creationId xmlns:a16="http://schemas.microsoft.com/office/drawing/2014/main" id="{D6DEE8E9-E65C-4A9D-9D5E-4A542391BA55}"/>
            </a:ext>
          </a:extLst>
        </xdr:cNvPr>
        <xdr:cNvPicPr>
          <a:picLocks noChangeAspect="1"/>
        </xdr:cNvPicPr>
      </xdr:nvPicPr>
      <xdr:blipFill>
        <a:blip xmlns:r="http://schemas.openxmlformats.org/officeDocument/2006/relationships" r:embed="rId2"/>
        <a:stretch>
          <a:fillRect/>
        </a:stretch>
      </xdr:blipFill>
      <xdr:spPr>
        <a:xfrm>
          <a:off x="0" y="0"/>
          <a:ext cx="6194073" cy="157900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750</xdr:colOff>
      <xdr:row>8</xdr:row>
      <xdr:rowOff>158094</xdr:rowOff>
    </xdr:to>
    <xdr:pic>
      <xdr:nvPicPr>
        <xdr:cNvPr id="4" name="Grafik 3">
          <a:extLst>
            <a:ext uri="{FF2B5EF4-FFF2-40B4-BE49-F238E27FC236}">
              <a16:creationId xmlns:a16="http://schemas.microsoft.com/office/drawing/2014/main" id="{2FD41A2C-5861-4802-BA04-7AFF174A53D0}"/>
            </a:ext>
          </a:extLst>
        </xdr:cNvPr>
        <xdr:cNvPicPr>
          <a:picLocks noChangeAspect="1"/>
        </xdr:cNvPicPr>
      </xdr:nvPicPr>
      <xdr:blipFill>
        <a:blip xmlns:r="http://schemas.openxmlformats.org/officeDocument/2006/relationships" r:embed="rId1"/>
        <a:stretch>
          <a:fillRect/>
        </a:stretch>
      </xdr:blipFill>
      <xdr:spPr>
        <a:xfrm>
          <a:off x="0" y="0"/>
          <a:ext cx="6192000" cy="16211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C3879D-97A6-4DEF-83B7-20E49A541BBD}" name="Tab_Jahr1" displayName="Tab_Jahr1" ref="T84:AH114" totalsRowShown="0" headerRowDxfId="1665" dataDxfId="1664" tableBorderDxfId="1663">
  <autoFilter ref="T84:AH114" xr:uid="{66D68A43-011C-4B94-BD16-754F2C5C1E20}"/>
  <tableColumns count="15">
    <tableColumn id="1" xr3:uid="{7D5793CE-EE7D-4FF7-AD2A-F931739D97B9}" name="von" dataDxfId="1662">
      <calculatedColumnFormula>$D7</calculatedColumnFormula>
    </tableColumn>
    <tableColumn id="2" xr3:uid="{D95AC8D0-1E25-420B-9695-A40ACD777C2E}" name="bis" dataDxfId="1661">
      <calculatedColumnFormula>$E7</calculatedColumnFormula>
    </tableColumn>
    <tableColumn id="3" xr3:uid="{76FAA429-7B05-4B2F-9337-B8FB634C68B3}" name="Jan" dataDxfId="1660">
      <calculatedColumnFormula>V7</calculatedColumnFormula>
    </tableColumn>
    <tableColumn id="4" xr3:uid="{F418CC70-5CF3-4B75-B842-1E284FCCAFD4}" name="Feb" dataDxfId="1659">
      <calculatedColumnFormula>W7</calculatedColumnFormula>
    </tableColumn>
    <tableColumn id="5" xr3:uid="{73BB66FC-87A3-4641-910C-DF2C33A3E19A}" name="Mrz" dataDxfId="1658">
      <calculatedColumnFormula>X7</calculatedColumnFormula>
    </tableColumn>
    <tableColumn id="6" xr3:uid="{58BED976-C58B-40C3-BE37-9D242AAD8A8D}" name="Apr" dataDxfId="1657">
      <calculatedColumnFormula>Y7</calculatedColumnFormula>
    </tableColumn>
    <tableColumn id="7" xr3:uid="{EDCFECC0-C224-4EF7-85D0-3AAFBC623836}" name="Mai" dataDxfId="1656">
      <calculatedColumnFormula>Z7</calculatedColumnFormula>
    </tableColumn>
    <tableColumn id="8" xr3:uid="{D1C4420D-91A5-4871-AF60-A8750C71FE83}" name="Jun" dataDxfId="1655">
      <calculatedColumnFormula>AA7</calculatedColumnFormula>
    </tableColumn>
    <tableColumn id="9" xr3:uid="{07F27E19-E794-46A0-AD54-71A78B23EFF6}" name="Jul" dataDxfId="1654">
      <calculatedColumnFormula>AB7</calculatedColumnFormula>
    </tableColumn>
    <tableColumn id="10" xr3:uid="{3993D150-44F7-4DA3-9442-F6D5E11B6397}" name="Aug" dataDxfId="1653">
      <calculatedColumnFormula>AC7</calculatedColumnFormula>
    </tableColumn>
    <tableColumn id="11" xr3:uid="{7287034B-1223-4264-9DE8-778E3C6053E4}" name="Sep" dataDxfId="1652">
      <calculatedColumnFormula>AD7</calculatedColumnFormula>
    </tableColumn>
    <tableColumn id="12" xr3:uid="{FE84FBA4-4935-4F6B-9C11-3B2F0791E97A}" name="Okt" dataDxfId="1651">
      <calculatedColumnFormula>AE7</calculatedColumnFormula>
    </tableColumn>
    <tableColumn id="13" xr3:uid="{33D22401-B3FD-4480-953D-8525EA0E89AE}" name="Nov" dataDxfId="1650">
      <calculatedColumnFormula>AF7</calculatedColumnFormula>
    </tableColumn>
    <tableColumn id="14" xr3:uid="{D2324489-8E3D-4F4B-AC2A-8CC688586E4C}" name="Dez" dataDxfId="1649">
      <calculatedColumnFormula>AG7</calculatedColumnFormula>
    </tableColumn>
    <tableColumn id="15" xr3:uid="{2E6103E4-EF4B-4952-9101-053A5FE16D7E}" name="AP" dataDxfId="1648">
      <calculatedColumnFormula>$A7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FCDC5D-AA2A-4EDA-A54B-D7EDB428281C}" name="Tab_Jahr2" displayName="Tab_Jahr2" ref="AP84:BD114" totalsRowShown="0" headerRowDxfId="1647" dataDxfId="1646" tableBorderDxfId="1645">
  <autoFilter ref="AP84:BD114" xr:uid="{0EC09758-BA07-4E31-94E8-4A581FF889A8}"/>
  <tableColumns count="15">
    <tableColumn id="1" xr3:uid="{5C5EA823-3384-4623-B0E5-5E78045A414F}" name="von" dataDxfId="1644">
      <calculatedColumnFormula>$AI7</calculatedColumnFormula>
    </tableColumn>
    <tableColumn id="2" xr3:uid="{1CDFF250-8CD7-44CB-9336-688B5F94FB5C}" name="bis" dataDxfId="1643">
      <calculatedColumnFormula>$AJ7</calculatedColumnFormula>
    </tableColumn>
    <tableColumn id="3" xr3:uid="{EE545FF8-F8F1-4B60-A91F-FABE321FA5A5}" name="Jan" dataDxfId="1642">
      <calculatedColumnFormula>AR7</calculatedColumnFormula>
    </tableColumn>
    <tableColumn id="4" xr3:uid="{ABE5211C-49B9-43BA-BE47-C5CB88E745DA}" name="Feb" dataDxfId="1641">
      <calculatedColumnFormula>AS7</calculatedColumnFormula>
    </tableColumn>
    <tableColumn id="5" xr3:uid="{7BD3A49E-FEF7-43BD-9E83-0CD873DACF36}" name="Mrz" dataDxfId="1640">
      <calculatedColumnFormula>AT7</calculatedColumnFormula>
    </tableColumn>
    <tableColumn id="6" xr3:uid="{D63F986C-842E-49C2-A69E-552EC064B840}" name="Apr" dataDxfId="1639">
      <calculatedColumnFormula>AU7</calculatedColumnFormula>
    </tableColumn>
    <tableColumn id="7" xr3:uid="{875D4B0A-F1ED-49C0-BCBA-D4FB9B57A15C}" name="Mai" dataDxfId="1638">
      <calculatedColumnFormula>AV7</calculatedColumnFormula>
    </tableColumn>
    <tableColumn id="8" xr3:uid="{C0432C38-D752-4684-9C41-2353CC678EB0}" name="Jun" dataDxfId="1637">
      <calculatedColumnFormula>AW7</calculatedColumnFormula>
    </tableColumn>
    <tableColumn id="9" xr3:uid="{08540BC4-6C72-492B-8F48-26B8EACE4C5E}" name="Jul" dataDxfId="1636">
      <calculatedColumnFormula>AX7</calculatedColumnFormula>
    </tableColumn>
    <tableColumn id="10" xr3:uid="{D1AF2048-9299-449D-AB5B-5505172FDE8D}" name="Aug" dataDxfId="1635">
      <calculatedColumnFormula>AY7</calculatedColumnFormula>
    </tableColumn>
    <tableColumn id="11" xr3:uid="{FEF020DD-D2B6-4804-82DF-F98D742B3355}" name="Sep" dataDxfId="1634">
      <calculatedColumnFormula>AZ7</calculatedColumnFormula>
    </tableColumn>
    <tableColumn id="12" xr3:uid="{45989DA0-B852-498E-B773-CD72C6A79D2B}" name="Okt" dataDxfId="1633">
      <calculatedColumnFormula>BA7</calculatedColumnFormula>
    </tableColumn>
    <tableColumn id="13" xr3:uid="{0757CEB5-A04F-4548-8DD5-B46F14D12FD9}" name="Nov" dataDxfId="1632">
      <calculatedColumnFormula>BB7</calculatedColumnFormula>
    </tableColumn>
    <tableColumn id="14" xr3:uid="{1E850B68-94FF-4394-8D40-D14C62D6E49E}" name="Dez" dataDxfId="1631">
      <calculatedColumnFormula>BC7</calculatedColumnFormula>
    </tableColumn>
    <tableColumn id="15" xr3:uid="{F52BE14A-6045-418D-B4EB-338E4EC43246}" name="AP" dataDxfId="1630">
      <calculatedColumnFormula>$A7</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6335CB-0718-4700-AAED-B50F79E6F906}" name="Tabelle4" displayName="Tabelle4" ref="BL84:BZ114" totalsRowShown="0" headerRowDxfId="1629" dataDxfId="1628" tableBorderDxfId="1627">
  <autoFilter ref="BL84:BZ114" xr:uid="{20D58C2A-4426-422F-AD9E-4FF79B3BDF4D}"/>
  <tableColumns count="15">
    <tableColumn id="1" xr3:uid="{3B1701AF-FBB1-4113-A7A6-E501550DA256}" name="von" dataDxfId="1626">
      <calculatedColumnFormula>$BE7</calculatedColumnFormula>
    </tableColumn>
    <tableColumn id="2" xr3:uid="{C4B8F133-6416-494C-98D3-EC354EB6BC60}" name="bis" dataDxfId="1625">
      <calculatedColumnFormula>$BF7</calculatedColumnFormula>
    </tableColumn>
    <tableColumn id="3" xr3:uid="{27D90CF0-B923-411C-B4CC-5684E477EBBF}" name="Jan" dataDxfId="1624">
      <calculatedColumnFormula>BN7</calculatedColumnFormula>
    </tableColumn>
    <tableColumn id="4" xr3:uid="{D1852223-C43D-4B13-8CBB-8D0F6FFC3995}" name="Feb" dataDxfId="1623">
      <calculatedColumnFormula>BO7</calculatedColumnFormula>
    </tableColumn>
    <tableColumn id="5" xr3:uid="{949AA604-7409-492D-9622-7D47FB0C0DF1}" name="Mrz" dataDxfId="1622">
      <calculatedColumnFormula>BP7</calculatedColumnFormula>
    </tableColumn>
    <tableColumn id="6" xr3:uid="{E28C0D59-DB40-458A-A80D-DA3E4046EBD9}" name="Apr" dataDxfId="1621">
      <calculatedColumnFormula>BQ7</calculatedColumnFormula>
    </tableColumn>
    <tableColumn id="7" xr3:uid="{B9E37450-EEB7-4B94-8E99-446E9362E939}" name="Mai" dataDxfId="1620">
      <calculatedColumnFormula>BR7</calculatedColumnFormula>
    </tableColumn>
    <tableColumn id="8" xr3:uid="{1F8C3B53-421B-4D65-8D17-2E0D7005CD3F}" name="Jun" dataDxfId="1619">
      <calculatedColumnFormula>BS7</calculatedColumnFormula>
    </tableColumn>
    <tableColumn id="9" xr3:uid="{5C3AA76B-99E3-4913-A893-0EA3E75D0D20}" name="Jul" dataDxfId="1618">
      <calculatedColumnFormula>BT7</calculatedColumnFormula>
    </tableColumn>
    <tableColumn id="10" xr3:uid="{B40CEB1C-5512-4A79-965C-8B0D1E5950F5}" name="Aug" dataDxfId="1617">
      <calculatedColumnFormula>BU7</calculatedColumnFormula>
    </tableColumn>
    <tableColumn id="11" xr3:uid="{00CAE09B-51F5-4FF1-9F6F-342A89D06715}" name="Sep" dataDxfId="1616">
      <calculatedColumnFormula>BV7</calculatedColumnFormula>
    </tableColumn>
    <tableColumn id="12" xr3:uid="{E53FFDD6-6501-4869-A672-A48FFADFC31F}" name="Okt" dataDxfId="1615">
      <calculatedColumnFormula>BW7</calculatedColumnFormula>
    </tableColumn>
    <tableColumn id="13" xr3:uid="{7A57307F-217E-4252-A49D-EC7327025B77}" name="Nov" dataDxfId="1614">
      <calculatedColumnFormula>BX7</calculatedColumnFormula>
    </tableColumn>
    <tableColumn id="14" xr3:uid="{455202F5-F223-4D3E-9B4B-83057384663D}" name="Dez" dataDxfId="1613">
      <calculatedColumnFormula>BY7</calculatedColumnFormula>
    </tableColumn>
    <tableColumn id="15" xr3:uid="{557E6FEA-2284-4301-B27E-831718FCAC02}" name="AP" dataDxfId="1612">
      <calculatedColumnFormula>$A7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xml"/><Relationship Id="rId1" Type="http://schemas.openxmlformats.org/officeDocument/2006/relationships/printerSettings" Target="../printerSettings/printerSettings17.bin"/><Relationship Id="rId4"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4.xml"/><Relationship Id="rId1" Type="http://schemas.openxmlformats.org/officeDocument/2006/relationships/printerSettings" Target="../printerSettings/printerSettings24.bin"/><Relationship Id="rId4" Type="http://schemas.openxmlformats.org/officeDocument/2006/relationships/comments" Target="../comments21.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5.xml"/><Relationship Id="rId1" Type="http://schemas.openxmlformats.org/officeDocument/2006/relationships/printerSettings" Target="../printerSettings/printerSettings31.bin"/><Relationship Id="rId4" Type="http://schemas.openxmlformats.org/officeDocument/2006/relationships/comments" Target="../comments28.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8387-C5E2-465C-B613-DF25C0EEB205}">
  <sheetPr codeName="Tabelle1"/>
  <dimension ref="B2:B13"/>
  <sheetViews>
    <sheetView workbookViewId="0">
      <selection activeCell="B12" sqref="B12"/>
    </sheetView>
  </sheetViews>
  <sheetFormatPr baseColWidth="10" defaultColWidth="11.5" defaultRowHeight="15" x14ac:dyDescent="0.2"/>
  <cols>
    <col min="2" max="2" width="21.6640625" bestFit="1" customWidth="1"/>
  </cols>
  <sheetData>
    <row r="2" spans="2:2" x14ac:dyDescent="0.2">
      <c r="B2" t="s">
        <v>0</v>
      </c>
    </row>
    <row r="4" spans="2:2" x14ac:dyDescent="0.2">
      <c r="B4" t="s">
        <v>1</v>
      </c>
    </row>
    <row r="6" spans="2:2" x14ac:dyDescent="0.2">
      <c r="B6" t="s">
        <v>2</v>
      </c>
    </row>
    <row r="7" spans="2:2" x14ac:dyDescent="0.2">
      <c r="B7" t="s">
        <v>3</v>
      </c>
    </row>
    <row r="8" spans="2:2" x14ac:dyDescent="0.2">
      <c r="B8" t="s">
        <v>4</v>
      </c>
    </row>
    <row r="10" spans="2:2" x14ac:dyDescent="0.2">
      <c r="B10" t="s">
        <v>5</v>
      </c>
    </row>
    <row r="12" spans="2:2" x14ac:dyDescent="0.2">
      <c r="B12" t="s">
        <v>6</v>
      </c>
    </row>
    <row r="13" spans="2:2" x14ac:dyDescent="0.2">
      <c r="B13" t="s">
        <v>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433FD-1078-4E00-B6E7-6F873A56D3AD}">
  <sheetPr codeName="Tabelle2">
    <tabColor rgb="FF92D050"/>
    <pageSetUpPr fitToPage="1"/>
  </sheetPr>
  <dimension ref="A1:AB37"/>
  <sheetViews>
    <sheetView showGridLines="0" zoomScaleNormal="100" workbookViewId="0">
      <selection activeCell="K10" sqref="K10:N10"/>
    </sheetView>
  </sheetViews>
  <sheetFormatPr baseColWidth="10" defaultColWidth="11.5" defaultRowHeight="13" x14ac:dyDescent="0.15"/>
  <cols>
    <col min="1" max="1" width="6" style="56" customWidth="1"/>
    <col min="2" max="2" width="20.5" style="56" bestFit="1" customWidth="1"/>
    <col min="3" max="5" width="11.5" style="56"/>
    <col min="6" max="7" width="7.6640625" style="56" customWidth="1"/>
    <col min="8" max="8" width="14.33203125" style="56" customWidth="1"/>
    <col min="9" max="9" width="9.5" style="56" bestFit="1" customWidth="1"/>
    <col min="10" max="10" width="7" style="56" customWidth="1"/>
    <col min="11" max="11" width="5.6640625" style="56" customWidth="1"/>
    <col min="12" max="12" width="12.5" style="56" customWidth="1"/>
    <col min="13" max="13" width="5.6640625" style="56" customWidth="1"/>
    <col min="14" max="14" width="14.1640625" style="56" bestFit="1" customWidth="1"/>
    <col min="15" max="15" width="5.6640625" style="56" customWidth="1"/>
    <col min="16" max="16" width="12.83203125" style="56" customWidth="1"/>
    <col min="17" max="17" width="6.6640625" style="56" customWidth="1"/>
    <col min="18" max="18" width="11.5" style="56" customWidth="1"/>
    <col min="19" max="19" width="5.6640625" style="56" customWidth="1"/>
    <col min="20" max="20" width="11.5" style="56" customWidth="1"/>
    <col min="21" max="21" width="5.6640625" style="56" customWidth="1"/>
    <col min="22" max="22" width="11.6640625" style="56" customWidth="1"/>
    <col min="23" max="23" width="5.6640625" style="56" customWidth="1"/>
    <col min="24" max="24" width="11.5" style="56" customWidth="1"/>
    <col min="25" max="25" width="5.6640625" style="56" customWidth="1"/>
    <col min="26" max="26" width="11.5" style="56" customWidth="1"/>
    <col min="27" max="27" width="8.6640625" style="56" customWidth="1"/>
    <col min="28" max="28" width="16.6640625" style="56" customWidth="1"/>
    <col min="29" max="16384" width="11.5" style="56"/>
  </cols>
  <sheetData>
    <row r="1" spans="1:28" ht="26" thickBot="1" x14ac:dyDescent="0.2">
      <c r="A1" s="188" t="s">
        <v>8</v>
      </c>
    </row>
    <row r="2" spans="1:28" ht="20" thickTop="1" thickBot="1" x14ac:dyDescent="0.2">
      <c r="H2" s="450" t="s">
        <v>6</v>
      </c>
      <c r="I2" s="452">
        <v>45047</v>
      </c>
      <c r="K2" s="725" t="s">
        <v>9</v>
      </c>
      <c r="L2" s="725"/>
      <c r="M2" s="725"/>
      <c r="N2" s="725"/>
      <c r="O2" s="725" t="str">
        <f>IF(O3="","","2. Jahr")</f>
        <v/>
      </c>
      <c r="P2" s="725"/>
      <c r="Q2" s="725"/>
      <c r="R2" s="725"/>
      <c r="S2" s="725" t="str">
        <f>IF(S3="","","3. Jahr")</f>
        <v/>
      </c>
      <c r="T2" s="725"/>
      <c r="U2" s="725"/>
      <c r="V2" s="725"/>
      <c r="W2" s="725" t="str">
        <f>IF(W3="","","4. Jahr")</f>
        <v/>
      </c>
      <c r="X2" s="725"/>
      <c r="Y2" s="725"/>
      <c r="Z2" s="725"/>
    </row>
    <row r="3" spans="1:28" ht="20" thickTop="1" thickBot="1" x14ac:dyDescent="0.25">
      <c r="B3" s="189"/>
      <c r="C3" s="760" t="s">
        <v>10</v>
      </c>
      <c r="D3" s="761"/>
      <c r="E3" s="761"/>
      <c r="F3" s="762"/>
      <c r="G3" s="189"/>
      <c r="H3" s="451" t="s">
        <v>7</v>
      </c>
      <c r="I3" s="453">
        <v>45289</v>
      </c>
      <c r="J3" s="189"/>
      <c r="K3" s="730">
        <f>YEAR(L4)</f>
        <v>2023</v>
      </c>
      <c r="L3" s="731"/>
      <c r="M3" s="731"/>
      <c r="N3" s="732"/>
      <c r="O3" s="730" t="str">
        <f>IF(MONTH(N4)&lt;12,"",IF(YEAR(N4)=YEAR($I$3),"",YEAR(P4)))</f>
        <v/>
      </c>
      <c r="P3" s="731"/>
      <c r="Q3" s="731"/>
      <c r="R3" s="732"/>
      <c r="S3" s="730" t="str">
        <f>IF(R4="","",IF(MONTH(R4)&lt;12,"",YEAR(T4)))</f>
        <v/>
      </c>
      <c r="T3" s="731"/>
      <c r="U3" s="731"/>
      <c r="V3" s="732"/>
      <c r="W3" s="730" t="str">
        <f>IF(V4="","",IF(MONTH(V4)&lt;12,"",YEAR(X4)))</f>
        <v/>
      </c>
      <c r="X3" s="731"/>
      <c r="Y3" s="731"/>
      <c r="Z3" s="732"/>
    </row>
    <row r="4" spans="1:28" ht="17.25" customHeight="1" thickBot="1" x14ac:dyDescent="0.25">
      <c r="B4" s="190" t="s">
        <v>1</v>
      </c>
      <c r="C4" s="763"/>
      <c r="D4" s="764"/>
      <c r="E4" s="764"/>
      <c r="F4" s="765"/>
      <c r="G4" s="189"/>
      <c r="J4" s="200"/>
      <c r="K4" s="376" t="s">
        <v>11</v>
      </c>
      <c r="L4" s="377">
        <f>I2</f>
        <v>45047</v>
      </c>
      <c r="M4" s="378" t="s">
        <v>12</v>
      </c>
      <c r="N4" s="379">
        <f>DATE(YEAR(I2),12,31)</f>
        <v>45291</v>
      </c>
      <c r="O4" s="376" t="s">
        <v>11</v>
      </c>
      <c r="P4" s="379" t="str">
        <f>IF(MONTH(N4)&lt;12,"",IF(YEAR(N4)=YEAR($I$3),"",N4+1))</f>
        <v/>
      </c>
      <c r="Q4" s="378" t="s">
        <v>12</v>
      </c>
      <c r="R4" s="379" t="str">
        <f>IF(P4="","",IF(MONTH(N4)&lt;12,"",(IF(YEAR(P4)=YEAR($I$3),$I$3,DATE(YEAR(P4),12,31)))))</f>
        <v/>
      </c>
      <c r="S4" s="376" t="s">
        <v>11</v>
      </c>
      <c r="T4" s="379" t="str">
        <f>IF(R4="","",IF(MONTH(R4)&lt;12,"",R4+1))</f>
        <v/>
      </c>
      <c r="U4" s="378" t="s">
        <v>12</v>
      </c>
      <c r="V4" s="379" t="str">
        <f>IF(T4="","",IF(MONTH(R4)&lt;12,"",(IF(YEAR(T4)=YEAR($I$3),$I$3,DATE(YEAR(T4),12,31)))))</f>
        <v/>
      </c>
      <c r="W4" s="376" t="s">
        <v>11</v>
      </c>
      <c r="X4" s="379" t="str">
        <f>IF(V4="","",IF(MONTH(V4)&lt;12,"",V4+1))</f>
        <v/>
      </c>
      <c r="Y4" s="378" t="s">
        <v>12</v>
      </c>
      <c r="Z4" s="379" t="str">
        <f>IF(V4="","",IF(MONTH(V4)&lt;12,"",(IF(YEAR(X4)=YEAR($I$3),$I$3,DATE(YEAR(X4),12,31)))))</f>
        <v/>
      </c>
    </row>
    <row r="5" spans="1:28" ht="20" thickTop="1" thickBot="1" x14ac:dyDescent="0.25">
      <c r="B5" s="190"/>
      <c r="C5" s="763"/>
      <c r="D5" s="764"/>
      <c r="E5" s="764"/>
      <c r="F5" s="765"/>
      <c r="G5" s="189"/>
      <c r="I5" s="190"/>
      <c r="J5" s="390" t="s">
        <v>13</v>
      </c>
      <c r="K5" s="757">
        <v>0.3</v>
      </c>
      <c r="L5" s="758"/>
      <c r="M5" s="758"/>
      <c r="N5" s="759"/>
      <c r="O5" s="756">
        <f>K5</f>
        <v>0.3</v>
      </c>
      <c r="P5" s="726"/>
      <c r="Q5" s="726"/>
      <c r="R5" s="726"/>
      <c r="S5" s="726">
        <f>O5</f>
        <v>0.3</v>
      </c>
      <c r="T5" s="726"/>
      <c r="U5" s="726"/>
      <c r="V5" s="726"/>
      <c r="W5" s="726">
        <f>IF(W3="-","-",S5)</f>
        <v>0.3</v>
      </c>
      <c r="X5" s="726"/>
      <c r="Y5" s="726"/>
      <c r="Z5" s="726"/>
    </row>
    <row r="6" spans="1:28" ht="15" customHeight="1" thickTop="1" x14ac:dyDescent="0.2">
      <c r="B6" s="190" t="s">
        <v>14</v>
      </c>
      <c r="C6" s="766" t="s">
        <v>15</v>
      </c>
      <c r="D6" s="767"/>
      <c r="E6" s="767"/>
      <c r="F6" s="768"/>
      <c r="G6" s="189"/>
      <c r="I6" s="190"/>
      <c r="J6" s="390" t="s">
        <v>16</v>
      </c>
      <c r="K6" s="727">
        <f>1-K5</f>
        <v>0.7</v>
      </c>
      <c r="L6" s="727"/>
      <c r="M6" s="727"/>
      <c r="N6" s="727"/>
      <c r="O6" s="727">
        <f>1-O5</f>
        <v>0.7</v>
      </c>
      <c r="P6" s="727"/>
      <c r="Q6" s="727"/>
      <c r="R6" s="727"/>
      <c r="S6" s="727">
        <f>1-S5</f>
        <v>0.7</v>
      </c>
      <c r="T6" s="727"/>
      <c r="U6" s="727"/>
      <c r="V6" s="727"/>
      <c r="W6" s="727">
        <f>IF(W3="-","-",1-W5)</f>
        <v>0.7</v>
      </c>
      <c r="X6" s="727"/>
      <c r="Y6" s="727"/>
      <c r="Z6" s="727"/>
    </row>
    <row r="7" spans="1:28" ht="15" customHeight="1" x14ac:dyDescent="0.2">
      <c r="B7" s="190" t="s">
        <v>17</v>
      </c>
      <c r="C7" s="766" t="s">
        <v>18</v>
      </c>
      <c r="D7" s="767"/>
      <c r="E7" s="767"/>
      <c r="F7" s="768"/>
      <c r="G7" s="189"/>
      <c r="H7" s="190"/>
    </row>
    <row r="8" spans="1:28" ht="15" customHeight="1" x14ac:dyDescent="0.2">
      <c r="B8" s="190" t="s">
        <v>19</v>
      </c>
      <c r="C8" s="737" t="s">
        <v>20</v>
      </c>
      <c r="D8" s="738"/>
      <c r="E8" s="738"/>
      <c r="F8" s="739"/>
      <c r="G8" s="189"/>
      <c r="I8" s="190"/>
      <c r="J8" s="390" t="s">
        <v>21</v>
      </c>
      <c r="K8" s="728">
        <f>E20</f>
        <v>53855</v>
      </c>
      <c r="L8" s="728"/>
      <c r="M8" s="728"/>
      <c r="N8" s="728"/>
      <c r="O8" s="728">
        <f>'Planung Personal'!AA35</f>
        <v>0</v>
      </c>
      <c r="P8" s="728"/>
      <c r="Q8" s="728"/>
      <c r="R8" s="728"/>
      <c r="S8" s="728">
        <f>'Planung Personal'!AA49</f>
        <v>0</v>
      </c>
      <c r="T8" s="728"/>
      <c r="U8" s="728"/>
      <c r="V8" s="728"/>
      <c r="W8" s="728">
        <f>'Planung Personal'!AA63</f>
        <v>0</v>
      </c>
      <c r="X8" s="728"/>
      <c r="Y8" s="728"/>
      <c r="Z8" s="728"/>
      <c r="AA8" s="723">
        <f>SUM(K8:Z8)</f>
        <v>53855</v>
      </c>
      <c r="AB8" s="724"/>
    </row>
    <row r="9" spans="1:28" ht="15" customHeight="1" x14ac:dyDescent="0.2">
      <c r="B9" s="190" t="s">
        <v>22</v>
      </c>
      <c r="C9" s="766" t="s">
        <v>23</v>
      </c>
      <c r="D9" s="767"/>
      <c r="E9" s="767"/>
      <c r="F9" s="768"/>
      <c r="G9" s="189"/>
      <c r="I9" s="190"/>
      <c r="J9" s="390" t="s">
        <v>24</v>
      </c>
      <c r="K9" s="729">
        <f>'Ermittl.-Stunden J1'!AF31</f>
        <v>54227.310865369596</v>
      </c>
      <c r="L9" s="729"/>
      <c r="M9" s="729"/>
      <c r="N9" s="729"/>
      <c r="O9" s="729">
        <f>'Auswertung J2'!R66</f>
        <v>0</v>
      </c>
      <c r="P9" s="729"/>
      <c r="Q9" s="729"/>
      <c r="R9" s="729"/>
      <c r="S9" s="729">
        <f>'Auswertung J3'!R66</f>
        <v>0</v>
      </c>
      <c r="T9" s="729"/>
      <c r="U9" s="729"/>
      <c r="V9" s="729"/>
      <c r="W9" s="729">
        <f>'Auswertung J4'!R66</f>
        <v>0</v>
      </c>
      <c r="X9" s="729"/>
      <c r="Y9" s="729"/>
      <c r="Z9" s="729"/>
      <c r="AA9" s="723">
        <f>SUM(K9:Z9)</f>
        <v>54227.310865369596</v>
      </c>
      <c r="AB9" s="724"/>
    </row>
    <row r="10" spans="1:28" ht="15" customHeight="1" x14ac:dyDescent="0.2">
      <c r="B10" s="190" t="s">
        <v>25</v>
      </c>
      <c r="C10" s="774"/>
      <c r="D10" s="775"/>
      <c r="E10" s="775"/>
      <c r="F10" s="776"/>
      <c r="G10" s="189"/>
      <c r="I10" s="190"/>
      <c r="J10" s="390" t="s">
        <v>26</v>
      </c>
      <c r="K10" s="728">
        <f>K8-K9</f>
        <v>-372.31086536959629</v>
      </c>
      <c r="L10" s="728"/>
      <c r="M10" s="728"/>
      <c r="N10" s="728"/>
      <c r="O10" s="728">
        <f t="shared" ref="O10" si="0">O8-O9</f>
        <v>0</v>
      </c>
      <c r="P10" s="728"/>
      <c r="Q10" s="728"/>
      <c r="R10" s="728"/>
      <c r="S10" s="728">
        <f t="shared" ref="S10" si="1">S8-S9</f>
        <v>0</v>
      </c>
      <c r="T10" s="728"/>
      <c r="U10" s="728"/>
      <c r="V10" s="728"/>
      <c r="W10" s="728">
        <f t="shared" ref="W10" si="2">W8-W9</f>
        <v>0</v>
      </c>
      <c r="X10" s="728"/>
      <c r="Y10" s="728"/>
      <c r="Z10" s="728"/>
      <c r="AA10" s="723">
        <f>SUM(K10:Z10)</f>
        <v>-372.31086536959629</v>
      </c>
      <c r="AB10" s="724"/>
    </row>
    <row r="11" spans="1:28" ht="19" thickBot="1" x14ac:dyDescent="0.25">
      <c r="B11" s="190" t="s">
        <v>27</v>
      </c>
      <c r="C11" s="737"/>
      <c r="D11" s="738"/>
      <c r="E11" s="738"/>
      <c r="F11" s="739"/>
      <c r="G11" s="189"/>
      <c r="H11" s="190"/>
      <c r="I11" s="190"/>
      <c r="J11" s="190"/>
      <c r="K11" s="189"/>
      <c r="L11" s="190"/>
      <c r="M11" s="190"/>
      <c r="N11" s="191"/>
      <c r="O11" s="191"/>
      <c r="P11" s="60"/>
      <c r="Q11" s="60"/>
    </row>
    <row r="12" spans="1:28" ht="20" thickTop="1" thickBot="1" x14ac:dyDescent="0.25">
      <c r="B12" s="190" t="s">
        <v>28</v>
      </c>
      <c r="C12" s="737"/>
      <c r="D12" s="738"/>
      <c r="E12" s="738"/>
      <c r="F12" s="739"/>
      <c r="G12" s="189"/>
      <c r="I12" s="777" t="s">
        <v>29</v>
      </c>
      <c r="J12" s="777"/>
      <c r="L12" s="258" t="s">
        <v>30</v>
      </c>
      <c r="M12" s="772">
        <v>0.28420000000000001</v>
      </c>
      <c r="N12" s="773"/>
    </row>
    <row r="13" spans="1:28" ht="20" thickTop="1" thickBot="1" x14ac:dyDescent="0.25">
      <c r="B13" s="190" t="s">
        <v>31</v>
      </c>
      <c r="C13" s="769"/>
      <c r="D13" s="770"/>
      <c r="E13" s="770"/>
      <c r="F13" s="771"/>
      <c r="G13" s="189"/>
      <c r="I13" s="777"/>
      <c r="J13" s="777"/>
      <c r="K13" s="189"/>
      <c r="L13" s="258" t="s">
        <v>32</v>
      </c>
      <c r="M13" s="772">
        <v>0.29880000000000001</v>
      </c>
      <c r="N13" s="773"/>
    </row>
    <row r="14" spans="1:28" ht="19" thickTop="1" x14ac:dyDescent="0.2">
      <c r="B14" s="189"/>
      <c r="C14" s="517"/>
      <c r="D14" s="517"/>
      <c r="E14" s="517"/>
      <c r="F14" s="517"/>
      <c r="G14" s="517"/>
      <c r="H14" s="517"/>
      <c r="I14" s="389" t="s">
        <v>33</v>
      </c>
      <c r="J14" s="517"/>
      <c r="K14" s="189"/>
      <c r="L14" s="190"/>
      <c r="M14" s="191"/>
      <c r="N14" s="191"/>
      <c r="O14" s="191"/>
    </row>
    <row r="15" spans="1:28" ht="19" thickBot="1" x14ac:dyDescent="0.25">
      <c r="C15" s="754" t="s">
        <v>34</v>
      </c>
      <c r="D15" s="754"/>
      <c r="E15" s="754"/>
      <c r="F15" s="754"/>
      <c r="G15" s="517"/>
      <c r="I15" s="755" t="s">
        <v>35</v>
      </c>
      <c r="J15" s="755"/>
      <c r="K15" s="755"/>
      <c r="L15" s="755"/>
      <c r="M15" s="191"/>
      <c r="N15" s="778" t="s">
        <v>36</v>
      </c>
      <c r="O15" s="778"/>
      <c r="P15" s="778"/>
      <c r="Q15" s="778"/>
    </row>
    <row r="16" spans="1:28" ht="18" x14ac:dyDescent="0.2">
      <c r="B16" s="352">
        <f>L4</f>
        <v>45047</v>
      </c>
      <c r="C16" s="748">
        <v>20197</v>
      </c>
      <c r="D16" s="749"/>
      <c r="E16" s="749"/>
      <c r="F16" s="750"/>
      <c r="G16" s="517"/>
      <c r="H16" s="352">
        <f>$L$4</f>
        <v>45047</v>
      </c>
      <c r="I16" s="734">
        <f>E20</f>
        <v>53855</v>
      </c>
      <c r="J16" s="735"/>
      <c r="K16" s="735"/>
      <c r="L16" s="736"/>
      <c r="M16" s="191"/>
      <c r="N16" s="779" t="s">
        <v>37</v>
      </c>
      <c r="O16" s="780"/>
      <c r="P16" s="781">
        <f>AA9</f>
        <v>54227.310865369596</v>
      </c>
      <c r="Q16" s="782"/>
    </row>
    <row r="17" spans="2:28" ht="18" x14ac:dyDescent="0.2">
      <c r="B17" s="352">
        <f>IF(C17&gt;0,B16+365,$P$4)</f>
        <v>45412</v>
      </c>
      <c r="C17" s="751">
        <v>33658</v>
      </c>
      <c r="D17" s="752"/>
      <c r="E17" s="752"/>
      <c r="F17" s="753"/>
      <c r="G17" s="517"/>
      <c r="H17" s="352" t="str">
        <f>$P$4</f>
        <v/>
      </c>
      <c r="I17" s="734">
        <f>'Planung Personal'!AA35</f>
        <v>0</v>
      </c>
      <c r="J17" s="735"/>
      <c r="K17" s="735"/>
      <c r="L17" s="736"/>
      <c r="M17" s="191"/>
      <c r="N17" s="779" t="s">
        <v>38</v>
      </c>
      <c r="O17" s="780"/>
      <c r="P17" s="781">
        <f>E20-P18-AA9</f>
        <v>-5757.8108653695963</v>
      </c>
      <c r="Q17" s="782"/>
    </row>
    <row r="18" spans="2:28" ht="18" x14ac:dyDescent="0.2">
      <c r="B18" s="352" t="str">
        <f>IF(C18&gt;0,B17+365,$T$4)</f>
        <v/>
      </c>
      <c r="C18" s="751"/>
      <c r="D18" s="752"/>
      <c r="E18" s="752"/>
      <c r="F18" s="753"/>
      <c r="G18" s="517"/>
      <c r="H18" s="352" t="str">
        <f>$T$4</f>
        <v/>
      </c>
      <c r="I18" s="734">
        <f>'Planung Personal'!AA49</f>
        <v>0</v>
      </c>
      <c r="J18" s="735"/>
      <c r="K18" s="735"/>
      <c r="L18" s="736"/>
      <c r="M18" s="192" t="s">
        <v>39</v>
      </c>
      <c r="N18" s="779" t="s">
        <v>40</v>
      </c>
      <c r="O18" s="780"/>
      <c r="P18" s="781">
        <f>E20*0.1</f>
        <v>5385.5</v>
      </c>
      <c r="Q18" s="782"/>
    </row>
    <row r="19" spans="2:28" ht="19" thickBot="1" x14ac:dyDescent="0.25">
      <c r="B19" s="352" t="str">
        <f>IF(C19&gt;0,B18+365,$X$4)</f>
        <v/>
      </c>
      <c r="C19" s="745"/>
      <c r="D19" s="746"/>
      <c r="E19" s="746"/>
      <c r="F19" s="747"/>
      <c r="G19" s="517"/>
      <c r="H19" s="352" t="str">
        <f>$X$4</f>
        <v/>
      </c>
      <c r="I19" s="734">
        <f>'Planung Personal'!AA63</f>
        <v>0</v>
      </c>
      <c r="J19" s="735"/>
      <c r="K19" s="735"/>
      <c r="L19" s="736"/>
      <c r="M19" s="192"/>
    </row>
    <row r="20" spans="2:28" ht="15.5" customHeight="1" thickTop="1" x14ac:dyDescent="0.2">
      <c r="B20" s="190"/>
      <c r="C20" s="744" t="s">
        <v>41</v>
      </c>
      <c r="D20" s="744"/>
      <c r="E20" s="743">
        <f>SUM(C16:F19)</f>
        <v>53855</v>
      </c>
      <c r="F20" s="743"/>
      <c r="G20" s="189"/>
      <c r="H20" s="189"/>
      <c r="I20" s="733">
        <f>SUM(I16:L19)</f>
        <v>53855</v>
      </c>
      <c r="J20" s="733"/>
      <c r="K20" s="733"/>
      <c r="L20" s="733"/>
      <c r="M20" s="190"/>
    </row>
    <row r="21" spans="2:28" ht="15.5" customHeight="1" thickBot="1" x14ac:dyDescent="0.25">
      <c r="B21" s="190"/>
      <c r="C21" s="190"/>
      <c r="D21" s="190"/>
      <c r="E21" s="190"/>
      <c r="F21" s="190"/>
      <c r="G21" s="190"/>
      <c r="H21" s="190"/>
      <c r="I21" s="190"/>
      <c r="J21" s="190"/>
      <c r="K21" s="190"/>
      <c r="L21" s="190"/>
      <c r="M21" s="190"/>
    </row>
    <row r="22" spans="2:28" ht="18" x14ac:dyDescent="0.2">
      <c r="B22" s="653"/>
      <c r="C22" s="654"/>
      <c r="D22" s="654"/>
      <c r="E22" s="654"/>
      <c r="F22" s="654"/>
      <c r="G22" s="654"/>
      <c r="H22" s="654"/>
      <c r="I22" s="654"/>
      <c r="J22" s="654"/>
      <c r="K22" s="654"/>
      <c r="L22" s="654"/>
      <c r="M22" s="654"/>
      <c r="N22" s="654"/>
      <c r="O22" s="654"/>
      <c r="P22" s="654"/>
      <c r="Q22" s="654"/>
      <c r="R22" s="654"/>
      <c r="S22" s="654"/>
      <c r="T22" s="654"/>
      <c r="U22" s="654"/>
      <c r="V22" s="655"/>
      <c r="X22" s="786" t="s">
        <v>42</v>
      </c>
      <c r="Y22" s="787"/>
      <c r="Z22" s="787"/>
      <c r="AA22" s="787"/>
      <c r="AB22" s="788"/>
    </row>
    <row r="23" spans="2:28" ht="36" customHeight="1" x14ac:dyDescent="0.25">
      <c r="B23" s="656" t="s">
        <v>43</v>
      </c>
      <c r="C23" s="657"/>
      <c r="D23" s="657"/>
      <c r="E23" s="657"/>
      <c r="F23" s="657"/>
      <c r="G23" s="658"/>
      <c r="H23" s="658"/>
      <c r="I23" s="794" t="s">
        <v>44</v>
      </c>
      <c r="J23" s="795"/>
      <c r="K23" s="657"/>
      <c r="L23" s="657"/>
      <c r="M23" s="657"/>
      <c r="N23" s="657"/>
      <c r="O23" s="657"/>
      <c r="P23" s="657"/>
      <c r="Q23" s="657"/>
      <c r="R23" s="657"/>
      <c r="S23" s="657"/>
      <c r="T23" s="657"/>
      <c r="U23" s="657"/>
      <c r="V23" s="659"/>
      <c r="X23" s="272" t="s">
        <v>45</v>
      </c>
      <c r="Y23" s="65"/>
      <c r="Z23" s="380" t="s">
        <v>46</v>
      </c>
      <c r="AA23" s="384" t="s">
        <v>47</v>
      </c>
      <c r="AB23" s="385"/>
    </row>
    <row r="24" spans="2:28" ht="16" x14ac:dyDescent="0.2">
      <c r="B24" s="660"/>
      <c r="C24" s="658"/>
      <c r="D24" s="658"/>
      <c r="E24" s="658"/>
      <c r="F24" s="658"/>
      <c r="G24" s="658"/>
      <c r="H24" s="658"/>
      <c r="I24" s="791">
        <f>B16</f>
        <v>45047</v>
      </c>
      <c r="J24" s="792"/>
      <c r="K24" s="658"/>
      <c r="L24" s="658"/>
      <c r="M24" s="658"/>
      <c r="N24" s="658"/>
      <c r="O24" s="658"/>
      <c r="P24" s="658"/>
      <c r="Q24" s="658"/>
      <c r="R24" s="658"/>
      <c r="S24" s="658"/>
      <c r="T24" s="658"/>
      <c r="U24" s="658"/>
      <c r="V24" s="659"/>
      <c r="X24" s="61"/>
      <c r="Y24" s="258"/>
      <c r="Z24" s="381" t="s">
        <v>48</v>
      </c>
      <c r="AA24" s="386">
        <v>10243</v>
      </c>
      <c r="AB24" s="387" t="s">
        <v>49</v>
      </c>
    </row>
    <row r="25" spans="2:28" ht="16" x14ac:dyDescent="0.2">
      <c r="B25" s="740" t="s">
        <v>50</v>
      </c>
      <c r="C25" s="741"/>
      <c r="D25" s="741"/>
      <c r="E25" s="742"/>
      <c r="F25" s="658"/>
      <c r="G25" s="658"/>
      <c r="H25" s="658"/>
      <c r="I25" s="468"/>
      <c r="J25" s="194"/>
      <c r="K25" s="658"/>
      <c r="L25" s="658"/>
      <c r="M25" s="658"/>
      <c r="N25" s="658"/>
      <c r="O25" s="658"/>
      <c r="P25" s="658"/>
      <c r="Q25" s="658"/>
      <c r="R25" s="658"/>
      <c r="S25" s="658"/>
      <c r="T25" s="658"/>
      <c r="U25" s="658"/>
      <c r="V25" s="659"/>
      <c r="X25" s="61"/>
      <c r="Y25" s="258"/>
      <c r="Z25" s="667"/>
      <c r="AA25" s="667"/>
      <c r="AB25" s="382"/>
    </row>
    <row r="26" spans="2:28" ht="15.5" customHeight="1" x14ac:dyDescent="0.2">
      <c r="B26" s="193"/>
      <c r="C26" s="190"/>
      <c r="D26" s="190"/>
      <c r="E26" s="194"/>
      <c r="F26" s="658"/>
      <c r="G26" s="658"/>
      <c r="H26" s="658"/>
      <c r="I26" s="468"/>
      <c r="J26" s="194"/>
      <c r="K26" s="658"/>
      <c r="L26" s="658"/>
      <c r="M26" s="658"/>
      <c r="N26" s="658"/>
      <c r="O26" s="658"/>
      <c r="P26" s="658"/>
      <c r="Q26" s="658"/>
      <c r="R26" s="658"/>
      <c r="S26" s="658"/>
      <c r="T26" s="658"/>
      <c r="U26" s="658"/>
      <c r="V26" s="659"/>
      <c r="X26" s="61" t="s">
        <v>51</v>
      </c>
      <c r="Z26" s="667"/>
      <c r="AA26" s="667"/>
      <c r="AB26" s="382"/>
    </row>
    <row r="27" spans="2:28" ht="19" x14ac:dyDescent="0.25">
      <c r="B27" s="391">
        <f>B16</f>
        <v>45047</v>
      </c>
      <c r="C27" s="392">
        <f>B17</f>
        <v>45412</v>
      </c>
      <c r="D27" s="392" t="str">
        <f>B18</f>
        <v/>
      </c>
      <c r="E27" s="393" t="str">
        <f>B19</f>
        <v/>
      </c>
      <c r="F27" s="661"/>
      <c r="G27" s="658"/>
      <c r="H27" s="658"/>
      <c r="I27" s="791">
        <f>B17</f>
        <v>45412</v>
      </c>
      <c r="J27" s="792"/>
      <c r="K27" s="658"/>
      <c r="L27" s="658"/>
      <c r="M27" s="658"/>
      <c r="N27" s="658"/>
      <c r="O27" s="658"/>
      <c r="P27" s="658"/>
      <c r="Q27" s="658"/>
      <c r="R27" s="658"/>
      <c r="S27" s="658"/>
      <c r="T27" s="658"/>
      <c r="U27" s="658"/>
      <c r="V27" s="659"/>
      <c r="X27" s="61"/>
      <c r="Y27" s="258" t="s">
        <v>52</v>
      </c>
      <c r="Z27" s="783"/>
      <c r="AA27" s="784"/>
      <c r="AB27" s="785"/>
    </row>
    <row r="28" spans="2:28" ht="16.25" customHeight="1" x14ac:dyDescent="0.2">
      <c r="B28" s="196"/>
      <c r="C28" s="197"/>
      <c r="D28" s="197"/>
      <c r="E28" s="198"/>
      <c r="F28" s="658"/>
      <c r="G28" s="658"/>
      <c r="H28" s="658"/>
      <c r="I28" s="468"/>
      <c r="J28" s="194"/>
      <c r="K28" s="658"/>
      <c r="L28" s="658"/>
      <c r="M28" s="658"/>
      <c r="N28" s="658"/>
      <c r="O28" s="658"/>
      <c r="P28" s="658"/>
      <c r="Q28" s="658"/>
      <c r="R28" s="658"/>
      <c r="S28" s="658"/>
      <c r="T28" s="658"/>
      <c r="U28" s="658"/>
      <c r="V28" s="659"/>
      <c r="X28" s="61"/>
      <c r="Y28" s="258" t="s">
        <v>53</v>
      </c>
      <c r="Z28" s="783"/>
      <c r="AA28" s="784"/>
      <c r="AB28" s="785"/>
    </row>
    <row r="29" spans="2:28" ht="16.25" customHeight="1" x14ac:dyDescent="0.2">
      <c r="B29" s="662"/>
      <c r="C29" s="658"/>
      <c r="D29" s="658"/>
      <c r="E29" s="658"/>
      <c r="F29" s="658"/>
      <c r="G29" s="658"/>
      <c r="H29" s="658"/>
      <c r="I29" s="468"/>
      <c r="J29" s="194"/>
      <c r="K29" s="658"/>
      <c r="L29" s="658"/>
      <c r="M29" s="658"/>
      <c r="N29" s="658"/>
      <c r="O29" s="658"/>
      <c r="P29" s="658"/>
      <c r="Q29" s="658"/>
      <c r="R29" s="658"/>
      <c r="S29" s="658"/>
      <c r="T29" s="658"/>
      <c r="U29" s="658"/>
      <c r="V29" s="659"/>
      <c r="X29" s="61"/>
      <c r="Y29" s="258" t="s">
        <v>54</v>
      </c>
      <c r="Z29" s="783"/>
      <c r="AA29" s="784"/>
      <c r="AB29" s="785"/>
    </row>
    <row r="30" spans="2:28" ht="16.25" customHeight="1" x14ac:dyDescent="0.2">
      <c r="B30" s="662"/>
      <c r="C30" s="658"/>
      <c r="D30" s="658"/>
      <c r="E30" s="658"/>
      <c r="F30" s="658"/>
      <c r="G30" s="658"/>
      <c r="H30" s="658"/>
      <c r="I30" s="468"/>
      <c r="J30" s="194"/>
      <c r="K30" s="658"/>
      <c r="L30" s="658"/>
      <c r="M30" s="658"/>
      <c r="N30" s="658"/>
      <c r="O30" s="658"/>
      <c r="P30" s="658"/>
      <c r="Q30" s="658"/>
      <c r="R30" s="658"/>
      <c r="S30" s="658"/>
      <c r="T30" s="658"/>
      <c r="U30" s="658"/>
      <c r="V30" s="659"/>
      <c r="X30" s="61"/>
      <c r="Y30" s="258"/>
      <c r="Z30" s="668"/>
      <c r="AA30" s="668"/>
      <c r="AB30" s="383"/>
    </row>
    <row r="31" spans="2:28" ht="16" x14ac:dyDescent="0.2">
      <c r="B31" s="793" t="s">
        <v>55</v>
      </c>
      <c r="C31" s="741"/>
      <c r="D31" s="741"/>
      <c r="E31" s="741"/>
      <c r="F31" s="742"/>
      <c r="G31" s="658"/>
      <c r="H31" s="658"/>
      <c r="I31" s="791" t="str">
        <f>B18</f>
        <v/>
      </c>
      <c r="J31" s="792"/>
      <c r="K31" s="658"/>
      <c r="L31" s="658"/>
      <c r="M31" s="658"/>
      <c r="N31" s="658"/>
      <c r="O31" s="658"/>
      <c r="P31" s="658"/>
      <c r="Q31" s="658"/>
      <c r="R31" s="658"/>
      <c r="S31" s="658"/>
      <c r="T31" s="658"/>
      <c r="U31" s="658"/>
      <c r="V31" s="659"/>
      <c r="X31" s="61" t="s">
        <v>56</v>
      </c>
      <c r="Z31" s="667"/>
      <c r="AA31" s="667"/>
      <c r="AB31" s="382"/>
    </row>
    <row r="32" spans="2:28" ht="16" x14ac:dyDescent="0.2">
      <c r="B32" s="663" t="s">
        <v>57</v>
      </c>
      <c r="C32" s="454">
        <f>B16</f>
        <v>45047</v>
      </c>
      <c r="D32" s="353">
        <f>B17</f>
        <v>45412</v>
      </c>
      <c r="E32" s="353" t="str">
        <f>B18</f>
        <v/>
      </c>
      <c r="F32" s="354" t="str">
        <f>B19</f>
        <v/>
      </c>
      <c r="G32" s="658"/>
      <c r="H32" s="658"/>
      <c r="I32" s="468"/>
      <c r="J32" s="194"/>
      <c r="K32" s="658"/>
      <c r="L32" s="658"/>
      <c r="M32" s="658"/>
      <c r="N32" s="658"/>
      <c r="O32" s="658"/>
      <c r="P32" s="658"/>
      <c r="Q32" s="658"/>
      <c r="R32" s="658"/>
      <c r="S32" s="658"/>
      <c r="T32" s="658"/>
      <c r="U32" s="658"/>
      <c r="V32" s="659"/>
      <c r="X32" s="61"/>
      <c r="Y32" s="258" t="s">
        <v>52</v>
      </c>
      <c r="Z32" s="783" t="s">
        <v>58</v>
      </c>
      <c r="AA32" s="784"/>
      <c r="AB32" s="785"/>
    </row>
    <row r="33" spans="2:28" ht="16" x14ac:dyDescent="0.2">
      <c r="B33" s="664" t="s">
        <v>59</v>
      </c>
      <c r="C33" s="454">
        <f>B16</f>
        <v>45047</v>
      </c>
      <c r="D33" s="353">
        <f>B17</f>
        <v>45412</v>
      </c>
      <c r="E33" s="353" t="str">
        <f>B18</f>
        <v/>
      </c>
      <c r="F33" s="354" t="str">
        <f>B19</f>
        <v/>
      </c>
      <c r="G33" s="658"/>
      <c r="H33" s="658"/>
      <c r="I33" s="468"/>
      <c r="J33" s="194"/>
      <c r="K33" s="658"/>
      <c r="L33" s="658"/>
      <c r="M33" s="658"/>
      <c r="N33" s="658"/>
      <c r="O33" s="658"/>
      <c r="P33" s="658"/>
      <c r="Q33" s="658"/>
      <c r="R33" s="658"/>
      <c r="S33" s="658"/>
      <c r="T33" s="658"/>
      <c r="U33" s="658"/>
      <c r="V33" s="659"/>
      <c r="X33" s="61"/>
      <c r="Y33" s="258" t="s">
        <v>53</v>
      </c>
      <c r="Z33" s="783"/>
      <c r="AA33" s="784"/>
      <c r="AB33" s="785"/>
    </row>
    <row r="34" spans="2:28" ht="16" x14ac:dyDescent="0.2">
      <c r="B34" s="664" t="s">
        <v>60</v>
      </c>
      <c r="C34" s="454">
        <f>B16</f>
        <v>45047</v>
      </c>
      <c r="D34" s="353">
        <f>B17</f>
        <v>45412</v>
      </c>
      <c r="E34" s="353" t="str">
        <f>B18</f>
        <v/>
      </c>
      <c r="F34" s="354" t="str">
        <f>B19</f>
        <v/>
      </c>
      <c r="G34" s="658"/>
      <c r="H34" s="658"/>
      <c r="I34" s="468"/>
      <c r="J34" s="194"/>
      <c r="K34" s="658"/>
      <c r="L34" s="658"/>
      <c r="M34" s="658"/>
      <c r="N34" s="658"/>
      <c r="O34" s="658"/>
      <c r="P34" s="658"/>
      <c r="Q34" s="658"/>
      <c r="R34" s="658"/>
      <c r="S34" s="658"/>
      <c r="T34" s="658"/>
      <c r="U34" s="658"/>
      <c r="V34" s="659"/>
      <c r="X34" s="61"/>
      <c r="Y34" s="258" t="s">
        <v>54</v>
      </c>
      <c r="Z34" s="783"/>
      <c r="AA34" s="784"/>
      <c r="AB34" s="785"/>
    </row>
    <row r="35" spans="2:28" ht="16" x14ac:dyDescent="0.2">
      <c r="B35" s="664" t="s">
        <v>61</v>
      </c>
      <c r="C35" s="454">
        <f>B16</f>
        <v>45047</v>
      </c>
      <c r="D35" s="353">
        <f>B17</f>
        <v>45412</v>
      </c>
      <c r="E35" s="353" t="str">
        <f>B18</f>
        <v/>
      </c>
      <c r="F35" s="354" t="str">
        <f>B19</f>
        <v/>
      </c>
      <c r="G35" s="658"/>
      <c r="H35" s="658"/>
      <c r="I35" s="791" t="str">
        <f>B19</f>
        <v/>
      </c>
      <c r="J35" s="792"/>
      <c r="K35" s="658"/>
      <c r="L35" s="658"/>
      <c r="M35" s="658"/>
      <c r="N35" s="658"/>
      <c r="O35" s="658"/>
      <c r="P35" s="658"/>
      <c r="Q35" s="658"/>
      <c r="R35" s="658"/>
      <c r="S35" s="658"/>
      <c r="T35" s="658"/>
      <c r="U35" s="658"/>
      <c r="V35" s="659"/>
      <c r="X35" s="61"/>
      <c r="AB35" s="195"/>
    </row>
    <row r="36" spans="2:28" ht="16" x14ac:dyDescent="0.2">
      <c r="B36" s="665" t="s">
        <v>62</v>
      </c>
      <c r="C36" s="455">
        <f>B16</f>
        <v>45047</v>
      </c>
      <c r="D36" s="355">
        <f>B17</f>
        <v>45412</v>
      </c>
      <c r="E36" s="355" t="str">
        <f>B18</f>
        <v/>
      </c>
      <c r="F36" s="356" t="str">
        <f>B19</f>
        <v/>
      </c>
      <c r="G36" s="658"/>
      <c r="H36" s="658"/>
      <c r="I36" s="789"/>
      <c r="J36" s="790"/>
      <c r="K36" s="658"/>
      <c r="L36" s="658"/>
      <c r="M36" s="658"/>
      <c r="N36" s="658"/>
      <c r="O36" s="658"/>
      <c r="P36" s="658"/>
      <c r="Q36" s="658"/>
      <c r="R36" s="658"/>
      <c r="S36" s="658"/>
      <c r="T36" s="658"/>
      <c r="U36" s="658"/>
      <c r="V36" s="659"/>
      <c r="X36" s="61"/>
      <c r="AB36" s="195"/>
    </row>
    <row r="37" spans="2:28" ht="16" x14ac:dyDescent="0.2">
      <c r="B37" s="660"/>
      <c r="C37" s="199"/>
      <c r="D37" s="199"/>
      <c r="E37" s="199"/>
      <c r="F37" s="199"/>
      <c r="G37" s="199"/>
      <c r="H37" s="199"/>
      <c r="I37" s="199"/>
      <c r="J37" s="199"/>
      <c r="K37" s="199"/>
      <c r="L37" s="199"/>
      <c r="M37" s="199"/>
      <c r="N37" s="199"/>
      <c r="O37" s="199"/>
      <c r="P37" s="199"/>
      <c r="Q37" s="199"/>
      <c r="R37" s="199"/>
      <c r="S37" s="199"/>
      <c r="T37" s="199"/>
      <c r="U37" s="199"/>
      <c r="V37" s="666"/>
      <c r="X37" s="58"/>
      <c r="Y37" s="57"/>
      <c r="Z37" s="57"/>
      <c r="AA37" s="57"/>
      <c r="AB37" s="669"/>
    </row>
  </sheetData>
  <mergeCells count="78">
    <mergeCell ref="I36:J36"/>
    <mergeCell ref="I35:J35"/>
    <mergeCell ref="B31:F31"/>
    <mergeCell ref="I23:J23"/>
    <mergeCell ref="I24:J24"/>
    <mergeCell ref="I27:J27"/>
    <mergeCell ref="I31:J31"/>
    <mergeCell ref="N18:O18"/>
    <mergeCell ref="P18:Q18"/>
    <mergeCell ref="Z33:AB33"/>
    <mergeCell ref="Z34:AB34"/>
    <mergeCell ref="X22:AB22"/>
    <mergeCell ref="Z27:AB27"/>
    <mergeCell ref="Z28:AB28"/>
    <mergeCell ref="Z29:AB29"/>
    <mergeCell ref="Z32:AB32"/>
    <mergeCell ref="N15:Q15"/>
    <mergeCell ref="N16:O16"/>
    <mergeCell ref="P16:Q16"/>
    <mergeCell ref="N17:O17"/>
    <mergeCell ref="P17:Q17"/>
    <mergeCell ref="C9:F9"/>
    <mergeCell ref="O9:R9"/>
    <mergeCell ref="C13:F13"/>
    <mergeCell ref="M12:N12"/>
    <mergeCell ref="S9:V9"/>
    <mergeCell ref="S10:V10"/>
    <mergeCell ref="O10:R10"/>
    <mergeCell ref="K10:N10"/>
    <mergeCell ref="C10:F10"/>
    <mergeCell ref="K9:N9"/>
    <mergeCell ref="M13:N13"/>
    <mergeCell ref="I12:J13"/>
    <mergeCell ref="C3:F5"/>
    <mergeCell ref="O8:R8"/>
    <mergeCell ref="C8:F8"/>
    <mergeCell ref="C6:F6"/>
    <mergeCell ref="C7:F7"/>
    <mergeCell ref="K8:N8"/>
    <mergeCell ref="S2:V2"/>
    <mergeCell ref="S5:V5"/>
    <mergeCell ref="S6:V6"/>
    <mergeCell ref="S8:V8"/>
    <mergeCell ref="S3:V3"/>
    <mergeCell ref="K2:N2"/>
    <mergeCell ref="O2:R2"/>
    <mergeCell ref="O5:R5"/>
    <mergeCell ref="O6:R6"/>
    <mergeCell ref="K3:N3"/>
    <mergeCell ref="O3:R3"/>
    <mergeCell ref="K5:N5"/>
    <mergeCell ref="K6:N6"/>
    <mergeCell ref="I20:L20"/>
    <mergeCell ref="I19:L19"/>
    <mergeCell ref="I16:L16"/>
    <mergeCell ref="C11:F11"/>
    <mergeCell ref="B25:E25"/>
    <mergeCell ref="C12:F12"/>
    <mergeCell ref="E20:F20"/>
    <mergeCell ref="C20:D20"/>
    <mergeCell ref="C19:F19"/>
    <mergeCell ref="C16:F16"/>
    <mergeCell ref="C17:F17"/>
    <mergeCell ref="C18:F18"/>
    <mergeCell ref="C15:F15"/>
    <mergeCell ref="I15:L15"/>
    <mergeCell ref="I17:L17"/>
    <mergeCell ref="I18:L18"/>
    <mergeCell ref="AA8:AB8"/>
    <mergeCell ref="AA9:AB9"/>
    <mergeCell ref="AA10:AB10"/>
    <mergeCell ref="W2:Z2"/>
    <mergeCell ref="W5:Z5"/>
    <mergeCell ref="W6:Z6"/>
    <mergeCell ref="W8:Z8"/>
    <mergeCell ref="W9:Z9"/>
    <mergeCell ref="W3:Z3"/>
    <mergeCell ref="W10:Z10"/>
  </mergeCells>
  <conditionalFormatting sqref="B16:B19">
    <cfRule type="cellIs" dxfId="1611" priority="22" operator="lessThan">
      <formula>2000</formula>
    </cfRule>
  </conditionalFormatting>
  <conditionalFormatting sqref="B32">
    <cfRule type="containsText" dxfId="1610" priority="42" operator="containsText" text="MA ">
      <formula>NOT(ISERROR(SEARCH("MA ",B32)))</formula>
    </cfRule>
  </conditionalFormatting>
  <conditionalFormatting sqref="B33:B36">
    <cfRule type="beginsWith" dxfId="1609" priority="44" operator="beginsWith" text="MA ">
      <formula>LEFT(B33,LEN("MA "))="MA "</formula>
    </cfRule>
  </conditionalFormatting>
  <conditionalFormatting sqref="C3">
    <cfRule type="expression" dxfId="1608" priority="66">
      <formula>ISBLANK(C3)</formula>
    </cfRule>
  </conditionalFormatting>
  <conditionalFormatting sqref="C6:C13">
    <cfRule type="expression" dxfId="1607" priority="53">
      <formula>ISBLANK(C6)</formula>
    </cfRule>
  </conditionalFormatting>
  <conditionalFormatting sqref="C16:F19">
    <cfRule type="expression" dxfId="1606" priority="27">
      <formula>ISBLANK(C16)</formula>
    </cfRule>
  </conditionalFormatting>
  <conditionalFormatting sqref="H16:H19">
    <cfRule type="cellIs" dxfId="1605" priority="43" operator="lessThan">
      <formula>2000</formula>
    </cfRule>
  </conditionalFormatting>
  <conditionalFormatting sqref="I16:L19">
    <cfRule type="expression" dxfId="1604" priority="46">
      <formula>ISBLANK(I16)</formula>
    </cfRule>
  </conditionalFormatting>
  <conditionalFormatting sqref="K5:K6">
    <cfRule type="expression" dxfId="1603" priority="59">
      <formula>ISBLANK(K5)</formula>
    </cfRule>
  </conditionalFormatting>
  <conditionalFormatting sqref="K10:Z10">
    <cfRule type="cellIs" dxfId="1602" priority="7" operator="equal">
      <formula>0</formula>
    </cfRule>
    <cfRule type="cellIs" dxfId="1601" priority="8" operator="lessThan">
      <formula>0</formula>
    </cfRule>
    <cfRule type="cellIs" dxfId="1600" priority="9" operator="greaterThan">
      <formula>0</formula>
    </cfRule>
  </conditionalFormatting>
  <conditionalFormatting sqref="O5:O6 S5:S6 W5:W6">
    <cfRule type="expression" dxfId="1599" priority="10">
      <formula>ISBLANK(O5)</formula>
    </cfRule>
  </conditionalFormatting>
  <hyperlinks>
    <hyperlink ref="C32" location="'Domian J1'!Druckbereich" display="'Domian J1'!Druckbereich" xr:uid="{43085622-AB0A-48F6-8CA6-39AB96229DEA}"/>
    <hyperlink ref="B27" location="'Ermittl.-Stunden J1'!A1" display="'Ermittl.-Stunden J1'!A1" xr:uid="{733EE7EC-6DB1-47F7-8576-C4E3243C3E4D}"/>
    <hyperlink ref="C27" location="'Ermittl.-Stunden J2'!A1" display="'Ermittl.-Stunden J2'!A1" xr:uid="{F700794A-F2B7-4C3B-90E3-F57BAA964E03}"/>
    <hyperlink ref="D27" location="'Ermittl.-Stunden J3'!A1" display="'Ermittl.-Stunden J3'!A1" xr:uid="{5E8BDC76-20AC-44EE-8A9F-A81C0FFCF627}"/>
    <hyperlink ref="D32" location="'Domian J2'!Druckbereich" display="'Domian J2'!Druckbereich" xr:uid="{F3B441D2-972E-476B-B517-1CDF406FB773}"/>
    <hyperlink ref="D33" location="'Ortner J2'!Druckbereich" display="'Ortner J2'!Druckbereich" xr:uid="{9F7C9CD9-A36F-4A05-A410-EDB8772C3191}"/>
    <hyperlink ref="D34" location="'MA3 J2'!Druckbereich" display="'MA3 J2'!Druckbereich" xr:uid="{B34101C9-EABF-4435-A81C-4362DF460479}"/>
    <hyperlink ref="D35" location="'MA4 J2'!Druckbereich" display="'MA4 J2'!Druckbereich" xr:uid="{5900DE88-D496-4062-8607-686E46008968}"/>
    <hyperlink ref="D36" location="'MA5 J2'!Druckbereich" display="'MA5 J2'!Druckbereich" xr:uid="{9A43FE76-7923-4216-872A-A9F83ED92E9C}"/>
    <hyperlink ref="E32" location="'Domian J3'!Druckbereich" display="'Domian J3'!Druckbereich" xr:uid="{93D68BD9-CE18-414A-A8D6-CD8E63C515BB}"/>
    <hyperlink ref="E33" location="'Ortner J3'!Druckbereich" display="'Ortner J3'!Druckbereich" xr:uid="{D5707DAD-2A76-4E48-B915-E002AF9E1C2F}"/>
    <hyperlink ref="E34" location="'MA3 J3'!Druckbereich" display="'MA3 J3'!Druckbereich" xr:uid="{CC67A113-2255-4070-B922-216AB3344944}"/>
    <hyperlink ref="E35" location="'MA4 J3'!Druckbereich" display="'MA4 J3'!Druckbereich" xr:uid="{E66DDBF6-6E88-4DA6-B13A-6F84E9214509}"/>
    <hyperlink ref="E36" location="'MA5 J3'!Druckbereich" display="'MA5 J3'!Druckbereich" xr:uid="{D0702247-2685-46F7-836C-79ACB3F376DA}"/>
    <hyperlink ref="F32" location="'MA1 J4'!Druckbereich" display="'MA1 J4'!Druckbereich" xr:uid="{0E85A8B4-E9D8-4414-951C-3FF5416B1DB0}"/>
    <hyperlink ref="F33" location="'MA2 J4'!Druckbereich" display="'MA2 J4'!Druckbereich" xr:uid="{7F4765A6-6B22-4AAB-A2CF-582FD4D1AD6C}"/>
    <hyperlink ref="F34" location="'MA3 J4'!Druckbereich" display="'MA3 J4'!Druckbereich" xr:uid="{7FA6DD30-A2D4-4687-BDF6-71BBB76C3688}"/>
    <hyperlink ref="F35" location="'MA4 J4'!Druckbereich" display="'MA4 J4'!Druckbereich" xr:uid="{15C35A70-F830-474B-A5B5-820FDC48E84E}"/>
    <hyperlink ref="F36" location="'MA5 J4'!Druckbereich" display="'MA5 J4'!Druckbereich" xr:uid="{87749170-F1A8-41DC-8995-9184E5A95D1C}"/>
    <hyperlink ref="E27" location="'Ermittl.-Stunden J4'!A1" display="'Ermittl.-Stunden J4'!A1" xr:uid="{A7B470BE-9646-4816-8C99-728E346D1892}"/>
    <hyperlink ref="C36" location="'MA5 J1'!Druckbereich" display="'MA5 J1'!Druckbereich" xr:uid="{AFC1D958-249B-4D1D-BE6F-6F57A0A3286F}"/>
    <hyperlink ref="C35" location="'MA4 J1'!Druckbereich" display="'MA4 J1'!Druckbereich" xr:uid="{B2FD41F1-E952-4977-A4E3-F1E272CBF1C2}"/>
    <hyperlink ref="C34" location="'MA3 J1'!Druckbereich" display="'MA3 J1'!Druckbereich" xr:uid="{78EE1125-FC6C-4D5E-9097-E6242103E28F}"/>
    <hyperlink ref="C33" location="'Ortner J1'!Druckbereich" display="'Ortner J1'!Druckbereich" xr:uid="{92978C5F-0136-4550-8882-D073501C9389}"/>
    <hyperlink ref="I24" location="'Auswertung J1'!A1" display="'Auswertung J1'!A1" xr:uid="{338A44AF-672D-4A02-A9A2-2E6C38F57384}"/>
    <hyperlink ref="I27" location="'Auswertung J2'!A1" display="'Auswertung J2'!A1" xr:uid="{CDFFE6BF-F0EF-48DE-A157-6F0CCF33D549}"/>
    <hyperlink ref="I31" location="'Auswertung J3'!A1" display="'Auswertung J3'!A1" xr:uid="{EA3EE91C-1519-468A-9A5C-45AAD1C4B85C}"/>
    <hyperlink ref="I35" location="'Auswertung J4'!A1" display="'Auswertung J4'!A1" xr:uid="{174A1857-A4E3-4631-A2F4-76FD5D7C647C}"/>
  </hyperlinks>
  <pageMargins left="0.23622047244094491" right="0.23622047244094491" top="0.74803149606299213" bottom="0.74803149606299213" header="0.31496062992125984" footer="0.31496062992125984"/>
  <pageSetup paperSize="9" scale="53" orientation="landscape" r:id="rId1"/>
  <headerFooter>
    <oddHeader>&amp;L&amp;F&amp;C&amp;A&amp;R&amp;D</oddHeader>
  </headerFooter>
  <ignoredErrors>
    <ignoredError sqref="O5 S6:V6 L4 L10:N10 P8:R8 L9:Z9 L8:N8 T8:V8 X8:Z8 W8 O8 S8 S5:V5 X5:Z5 X6:Z6"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CA90D-DDAD-4B66-87C4-F40D3C017385}">
  <sheetPr codeName="Tabelle3">
    <tabColor rgb="FF00B0F0"/>
    <outlinePr summaryBelow="0" summaryRight="0"/>
  </sheetPr>
  <dimension ref="A1:CB114"/>
  <sheetViews>
    <sheetView zoomScaleNormal="100" workbookViewId="0">
      <pane xSplit="3" ySplit="7" topLeftCell="D8" activePane="bottomRight" state="frozen"/>
      <selection pane="topRight" activeCell="Z4" sqref="Z4"/>
      <selection pane="bottomLeft" activeCell="Z4" sqref="Z4"/>
      <selection pane="bottomRight" activeCell="CB22" sqref="CB22"/>
    </sheetView>
  </sheetViews>
  <sheetFormatPr baseColWidth="10" defaultColWidth="11.5" defaultRowHeight="15" outlineLevelCol="2" x14ac:dyDescent="0.2"/>
  <cols>
    <col min="1" max="1" width="6.5" style="2" customWidth="1"/>
    <col min="2" max="2" width="74.5" bestFit="1" customWidth="1"/>
    <col min="3" max="3" width="2.6640625" style="545" customWidth="1"/>
    <col min="4" max="5" width="8.6640625" customWidth="1" outlineLevel="1"/>
    <col min="6" max="6" width="11.1640625" bestFit="1" customWidth="1" outlineLevel="1"/>
    <col min="7" max="7" width="7.33203125" customWidth="1" outlineLevel="1"/>
    <col min="8" max="10" width="8.33203125" bestFit="1" customWidth="1" outlineLevel="1"/>
    <col min="11" max="11" width="8.1640625" customWidth="1" outlineLevel="1"/>
    <col min="12" max="12" width="8.33203125" bestFit="1" customWidth="1" outlineLevel="1"/>
    <col min="13" max="13" width="9.6640625" customWidth="1" outlineLevel="1"/>
    <col min="14" max="14" width="8.33203125" bestFit="1" customWidth="1" outlineLevel="1"/>
    <col min="15" max="15" width="7.33203125" customWidth="1" outlineLevel="1"/>
    <col min="16" max="16" width="8.33203125" bestFit="1" customWidth="1" outlineLevel="1"/>
    <col min="17" max="17" width="7.33203125" customWidth="1" outlineLevel="1"/>
    <col min="18" max="18" width="9.33203125" bestFit="1" customWidth="1" outlineLevel="1"/>
    <col min="19" max="20" width="7.33203125" hidden="1" customWidth="1" outlineLevel="1"/>
    <col min="21" max="21" width="8.5" style="2" bestFit="1" customWidth="1" outlineLevel="1" collapsed="1"/>
    <col min="22" max="33" width="4.6640625" style="2" hidden="1" customWidth="1" outlineLevel="2"/>
    <col min="34" max="34" width="5.1640625" style="2" customWidth="1" collapsed="1"/>
    <col min="35" max="36" width="8.6640625" hidden="1" customWidth="1" outlineLevel="1"/>
    <col min="37" max="37" width="9.1640625" hidden="1" customWidth="1" outlineLevel="1"/>
    <col min="38" max="38" width="7.33203125" hidden="1" customWidth="1" outlineLevel="1"/>
    <col min="39" max="39" width="8.1640625" hidden="1" customWidth="1" outlineLevel="1"/>
    <col min="40" max="42" width="7.33203125" hidden="1" customWidth="1" outlineLevel="1"/>
    <col min="43" max="43" width="7.83203125" style="2" hidden="1" customWidth="1" outlineLevel="1"/>
    <col min="44" max="55" width="4.6640625" style="2" hidden="1" customWidth="1" outlineLevel="2"/>
    <col min="56" max="56" width="5.1640625" style="2" customWidth="1" collapsed="1"/>
    <col min="57" max="58" width="8.6640625" hidden="1" customWidth="1" outlineLevel="1"/>
    <col min="59" max="59" width="9.1640625" hidden="1" customWidth="1" outlineLevel="1"/>
    <col min="60" max="60" width="7.33203125" hidden="1" customWidth="1" outlineLevel="1"/>
    <col min="61" max="61" width="8.1640625" hidden="1" customWidth="1" outlineLevel="1"/>
    <col min="62" max="64" width="7.33203125" hidden="1" customWidth="1" outlineLevel="1"/>
    <col min="65" max="65" width="7" style="2" hidden="1" customWidth="1" outlineLevel="1" collapsed="1"/>
    <col min="66" max="77" width="4.6640625" style="2" hidden="1" customWidth="1" outlineLevel="2"/>
    <col min="78" max="78" width="5.1640625" style="2" customWidth="1"/>
    <col min="79" max="79" width="8.6640625" bestFit="1" customWidth="1"/>
    <col min="80" max="80" width="70.33203125" bestFit="1" customWidth="1"/>
  </cols>
  <sheetData>
    <row r="1" spans="1:80" x14ac:dyDescent="0.2">
      <c r="B1" s="395" t="str">
        <f>Nav!C3</f>
        <v>Durchführbarkeitsstudie "BioInk"</v>
      </c>
    </row>
    <row r="2" spans="1:80" x14ac:dyDescent="0.2">
      <c r="B2" s="395" t="str">
        <f>Nav!C7</f>
        <v>Tippl GmbH</v>
      </c>
    </row>
    <row r="4" spans="1:80" x14ac:dyDescent="0.2">
      <c r="A4" s="798" t="s">
        <v>63</v>
      </c>
      <c r="B4" s="798"/>
      <c r="D4" s="796">
        <f>Nav!$B$16</f>
        <v>45047</v>
      </c>
      <c r="E4" s="797"/>
      <c r="F4" s="797"/>
      <c r="G4" s="797"/>
      <c r="H4" s="797"/>
      <c r="I4" s="797"/>
      <c r="J4" s="797"/>
      <c r="K4" s="797"/>
      <c r="L4" s="797"/>
      <c r="M4" s="797"/>
      <c r="N4" s="797"/>
      <c r="O4" s="797"/>
      <c r="P4" s="797"/>
      <c r="Q4" s="797"/>
      <c r="R4" s="797"/>
      <c r="S4" s="797"/>
      <c r="T4" s="797"/>
      <c r="U4" s="797"/>
      <c r="V4" s="797"/>
      <c r="W4" s="797"/>
      <c r="X4" s="797"/>
      <c r="Y4" s="797"/>
      <c r="Z4" s="797"/>
      <c r="AA4" s="797"/>
      <c r="AB4" s="797"/>
      <c r="AC4" s="797"/>
      <c r="AD4" s="797"/>
      <c r="AE4" s="797"/>
      <c r="AF4" s="797"/>
      <c r="AG4" s="797"/>
      <c r="AI4" s="799">
        <f>Nav!$B$17</f>
        <v>45412</v>
      </c>
      <c r="AJ4" s="800"/>
      <c r="AK4" s="800"/>
      <c r="AL4" s="800"/>
      <c r="AM4" s="800"/>
      <c r="AN4" s="800"/>
      <c r="AO4" s="800"/>
      <c r="AP4" s="800"/>
      <c r="AQ4" s="800"/>
      <c r="AR4" s="800"/>
      <c r="AS4" s="800"/>
      <c r="AT4" s="800"/>
      <c r="AU4" s="800"/>
      <c r="AV4" s="800"/>
      <c r="AW4" s="800"/>
      <c r="AX4" s="800"/>
      <c r="AY4" s="800"/>
      <c r="AZ4" s="800"/>
      <c r="BA4" s="800"/>
      <c r="BB4" s="800"/>
      <c r="BC4" s="801"/>
      <c r="BE4" s="802" t="str">
        <f>Nav!$B$18</f>
        <v/>
      </c>
      <c r="BF4" s="803"/>
      <c r="BG4" s="803"/>
      <c r="BH4" s="803"/>
      <c r="BI4" s="803"/>
      <c r="BJ4" s="803"/>
      <c r="BK4" s="803"/>
      <c r="BL4" s="803"/>
      <c r="BM4" s="803"/>
      <c r="BN4" s="803"/>
      <c r="BO4" s="803"/>
      <c r="BP4" s="803"/>
      <c r="BQ4" s="803"/>
      <c r="BR4" s="803"/>
      <c r="BS4" s="803"/>
      <c r="BT4" s="803"/>
      <c r="BU4" s="803"/>
      <c r="BV4" s="803"/>
      <c r="BW4" s="803"/>
      <c r="BX4" s="803"/>
      <c r="BY4" s="804"/>
      <c r="CA4" s="798" t="s">
        <v>63</v>
      </c>
      <c r="CB4" s="798"/>
    </row>
    <row r="5" spans="1:80" ht="14.5" customHeight="1" thickBot="1" x14ac:dyDescent="0.25">
      <c r="A5" s="5"/>
      <c r="B5" s="201"/>
      <c r="D5" s="829" t="s">
        <v>64</v>
      </c>
      <c r="E5" s="829"/>
      <c r="F5" s="829"/>
      <c r="G5" s="830" t="s">
        <v>65</v>
      </c>
      <c r="H5" s="831"/>
      <c r="I5" s="831"/>
      <c r="J5" s="831"/>
      <c r="K5" s="831"/>
      <c r="L5" s="831"/>
      <c r="M5" s="831"/>
      <c r="N5" s="831"/>
      <c r="O5" s="831"/>
      <c r="P5" s="831"/>
      <c r="Q5" s="831"/>
      <c r="R5" s="831"/>
      <c r="S5" s="832"/>
      <c r="T5" s="832"/>
      <c r="U5" s="833"/>
      <c r="V5" s="820">
        <f>D4</f>
        <v>45047</v>
      </c>
      <c r="W5" s="821"/>
      <c r="X5" s="821"/>
      <c r="Y5" s="821"/>
      <c r="Z5" s="821"/>
      <c r="AA5" s="821"/>
      <c r="AB5" s="821"/>
      <c r="AC5" s="821"/>
      <c r="AD5" s="821"/>
      <c r="AE5" s="821"/>
      <c r="AF5" s="821"/>
      <c r="AG5" s="822"/>
      <c r="AI5" s="824" t="s">
        <v>64</v>
      </c>
      <c r="AJ5" s="824"/>
      <c r="AK5" s="824"/>
      <c r="AL5" s="825" t="s">
        <v>65</v>
      </c>
      <c r="AM5" s="826"/>
      <c r="AN5" s="826"/>
      <c r="AO5" s="826"/>
      <c r="AP5" s="826"/>
      <c r="AQ5" s="827"/>
      <c r="AR5" s="820">
        <f>AI4</f>
        <v>45412</v>
      </c>
      <c r="AS5" s="821"/>
      <c r="AT5" s="821"/>
      <c r="AU5" s="821"/>
      <c r="AV5" s="821"/>
      <c r="AW5" s="821"/>
      <c r="AX5" s="821"/>
      <c r="AY5" s="821"/>
      <c r="AZ5" s="821"/>
      <c r="BA5" s="821"/>
      <c r="BB5" s="821"/>
      <c r="BC5" s="822"/>
      <c r="BE5" s="828" t="s">
        <v>64</v>
      </c>
      <c r="BF5" s="828"/>
      <c r="BG5" s="828"/>
      <c r="BH5" s="817" t="s">
        <v>65</v>
      </c>
      <c r="BI5" s="818"/>
      <c r="BJ5" s="818"/>
      <c r="BK5" s="818"/>
      <c r="BL5" s="818"/>
      <c r="BM5" s="819"/>
      <c r="BN5" s="820" t="str">
        <f>BE4</f>
        <v/>
      </c>
      <c r="BO5" s="821"/>
      <c r="BP5" s="821"/>
      <c r="BQ5" s="821"/>
      <c r="BR5" s="821"/>
      <c r="BS5" s="821"/>
      <c r="BT5" s="821"/>
      <c r="BU5" s="821"/>
      <c r="BV5" s="821"/>
      <c r="BW5" s="821"/>
      <c r="BX5" s="821"/>
      <c r="BY5" s="822"/>
      <c r="CA5" s="5"/>
      <c r="CB5" s="201"/>
    </row>
    <row r="6" spans="1:80" ht="23" customHeight="1" x14ac:dyDescent="0.2">
      <c r="A6" s="202" t="s">
        <v>66</v>
      </c>
      <c r="B6" s="203" t="s">
        <v>67</v>
      </c>
      <c r="C6" s="551" t="s">
        <v>68</v>
      </c>
      <c r="D6" s="204" t="s">
        <v>11</v>
      </c>
      <c r="E6" s="205" t="s">
        <v>12</v>
      </c>
      <c r="F6" s="490" t="s">
        <v>69</v>
      </c>
      <c r="G6" s="834" t="str">
        <f>Nav!$B$32</f>
        <v>Tippl, Mario</v>
      </c>
      <c r="H6" s="835"/>
      <c r="I6" s="835"/>
      <c r="J6" s="836"/>
      <c r="K6" s="834" t="str">
        <f>Nav!$B$33</f>
        <v>Socha, Pawel</v>
      </c>
      <c r="L6" s="835"/>
      <c r="M6" s="835"/>
      <c r="N6" s="836"/>
      <c r="O6" s="834" t="str">
        <f>Nav!$B$34</f>
        <v>Tippl, Karen</v>
      </c>
      <c r="P6" s="835"/>
      <c r="Q6" s="835"/>
      <c r="R6" s="836"/>
      <c r="S6" s="489" t="str">
        <f>Nav!$B$35</f>
        <v>MA 4</v>
      </c>
      <c r="T6" s="245" t="str">
        <f>Nav!$B$36</f>
        <v>MA 5</v>
      </c>
      <c r="U6" s="246" t="s">
        <v>70</v>
      </c>
      <c r="V6" s="262">
        <f>DATE(YEAR(Nav!$L$4),1,1)</f>
        <v>44927</v>
      </c>
      <c r="W6" s="262">
        <f>V6+31</f>
        <v>44958</v>
      </c>
      <c r="X6" s="262">
        <f>IF((MOD(YEAR(W6),4)=0)-(MOD(YEAR(W6),100)=0)+(MOD(YEAR(W6),400)=0)=0,W6+28,W6+29)</f>
        <v>44986</v>
      </c>
      <c r="Y6" s="262">
        <f>X6+31</f>
        <v>45017</v>
      </c>
      <c r="Z6" s="262">
        <f>Y6+30</f>
        <v>45047</v>
      </c>
      <c r="AA6" s="262">
        <f>Z6+31</f>
        <v>45078</v>
      </c>
      <c r="AB6" s="262">
        <f>AA6+30</f>
        <v>45108</v>
      </c>
      <c r="AC6" s="262">
        <f>AB6+31</f>
        <v>45139</v>
      </c>
      <c r="AD6" s="262">
        <f>AC6+31</f>
        <v>45170</v>
      </c>
      <c r="AE6" s="262">
        <f>AD6+30</f>
        <v>45200</v>
      </c>
      <c r="AF6" s="262">
        <f>AE6+31</f>
        <v>45231</v>
      </c>
      <c r="AG6" s="262">
        <f>AF6+30</f>
        <v>45261</v>
      </c>
      <c r="AH6" s="238"/>
      <c r="AI6" s="207" t="s">
        <v>11</v>
      </c>
      <c r="AJ6" s="208" t="s">
        <v>12</v>
      </c>
      <c r="AK6" s="209" t="s">
        <v>69</v>
      </c>
      <c r="AL6" s="247" t="str">
        <f>Nav!$B$32</f>
        <v>Tippl, Mario</v>
      </c>
      <c r="AM6" s="247" t="str">
        <f>Nav!$B$33</f>
        <v>Socha, Pawel</v>
      </c>
      <c r="AN6" s="247" t="str">
        <f>Nav!$B$34</f>
        <v>Tippl, Karen</v>
      </c>
      <c r="AO6" s="247" t="str">
        <f>Nav!$B$35</f>
        <v>MA 4</v>
      </c>
      <c r="AP6" s="247" t="str">
        <f>Nav!$B$36</f>
        <v>MA 5</v>
      </c>
      <c r="AQ6" s="248" t="s">
        <v>70</v>
      </c>
      <c r="AR6" s="334">
        <f>AR5</f>
        <v>45412</v>
      </c>
      <c r="AS6" s="335">
        <f>AR6+31</f>
        <v>45443</v>
      </c>
      <c r="AT6" s="335">
        <f>IF((MOD(YEAR(AS6),4)=0)-(MOD(YEAR(AS6),100)=0)+(MOD(YEAR(AS6),400)=0)=0,AS6+28,AS6+29)</f>
        <v>45472</v>
      </c>
      <c r="AU6" s="335">
        <f>AT6+31</f>
        <v>45503</v>
      </c>
      <c r="AV6" s="335">
        <f>AU6+30</f>
        <v>45533</v>
      </c>
      <c r="AW6" s="335">
        <f>AV6+31</f>
        <v>45564</v>
      </c>
      <c r="AX6" s="335">
        <f>AW6+30</f>
        <v>45594</v>
      </c>
      <c r="AY6" s="335">
        <f>AX6+31</f>
        <v>45625</v>
      </c>
      <c r="AZ6" s="335">
        <f>AY6+31</f>
        <v>45656</v>
      </c>
      <c r="BA6" s="335">
        <f>AZ6+30</f>
        <v>45686</v>
      </c>
      <c r="BB6" s="335">
        <f>BA6+31</f>
        <v>45717</v>
      </c>
      <c r="BC6" s="336">
        <f>BB6+30</f>
        <v>45747</v>
      </c>
      <c r="BD6" s="238"/>
      <c r="BE6" s="211" t="s">
        <v>11</v>
      </c>
      <c r="BF6" s="212" t="s">
        <v>12</v>
      </c>
      <c r="BG6" s="213" t="s">
        <v>69</v>
      </c>
      <c r="BH6" s="250" t="str">
        <f>Nav!$B$32</f>
        <v>Tippl, Mario</v>
      </c>
      <c r="BI6" s="251" t="str">
        <f>Nav!$B$33</f>
        <v>Socha, Pawel</v>
      </c>
      <c r="BJ6" s="251" t="str">
        <f>Nav!$B$34</f>
        <v>Tippl, Karen</v>
      </c>
      <c r="BK6" s="251" t="str">
        <f>Nav!$B$35</f>
        <v>MA 4</v>
      </c>
      <c r="BL6" s="251" t="str">
        <f>Nav!$B$36</f>
        <v>MA 5</v>
      </c>
      <c r="BM6" s="249" t="s">
        <v>70</v>
      </c>
      <c r="BN6" s="262" t="str">
        <f>BN5</f>
        <v/>
      </c>
      <c r="BO6" s="262" t="e">
        <f>BN6+31</f>
        <v>#VALUE!</v>
      </c>
      <c r="BP6" s="262" t="e">
        <f>IF((MOD(YEAR(BO6),4)=0)-(MOD(YEAR(BO6),100)=0)+(MOD(YEAR(BO6),400)=0)=0,BO6+28,BO6+29)</f>
        <v>#VALUE!</v>
      </c>
      <c r="BQ6" s="262" t="e">
        <f>BP6+31</f>
        <v>#VALUE!</v>
      </c>
      <c r="BR6" s="262" t="e">
        <f>BQ6+30</f>
        <v>#VALUE!</v>
      </c>
      <c r="BS6" s="262" t="e">
        <f>BR6+31</f>
        <v>#VALUE!</v>
      </c>
      <c r="BT6" s="262" t="e">
        <f>BS6+30</f>
        <v>#VALUE!</v>
      </c>
      <c r="BU6" s="262" t="e">
        <f>BT6+31</f>
        <v>#VALUE!</v>
      </c>
      <c r="BV6" s="262" t="e">
        <f>BU6+31</f>
        <v>#VALUE!</v>
      </c>
      <c r="BW6" s="262" t="e">
        <f>BV6+30</f>
        <v>#VALUE!</v>
      </c>
      <c r="BX6" s="262" t="e">
        <f>BW6+31</f>
        <v>#VALUE!</v>
      </c>
      <c r="BY6" s="262" t="e">
        <f>BX6+30</f>
        <v>#VALUE!</v>
      </c>
      <c r="CA6" s="202" t="s">
        <v>66</v>
      </c>
      <c r="CB6" s="203" t="s">
        <v>67</v>
      </c>
    </row>
    <row r="7" spans="1:80" x14ac:dyDescent="0.2">
      <c r="C7" s="546"/>
      <c r="D7" s="204"/>
      <c r="E7" s="205"/>
      <c r="F7" s="490"/>
      <c r="G7" s="493">
        <f>'Planung Personal'!$T$9/12</f>
        <v>10000</v>
      </c>
      <c r="H7" s="206" t="s">
        <v>71</v>
      </c>
      <c r="I7" s="206" t="s">
        <v>72</v>
      </c>
      <c r="J7" s="494" t="s">
        <v>73</v>
      </c>
      <c r="K7" s="493">
        <f>'Planung Personal'!$T$11/12</f>
        <v>3225</v>
      </c>
      <c r="L7" s="206" t="s">
        <v>71</v>
      </c>
      <c r="M7" s="206" t="s">
        <v>72</v>
      </c>
      <c r="N7" s="494" t="s">
        <v>73</v>
      </c>
      <c r="O7" s="493">
        <f>'Planung Personal'!$T$13/12</f>
        <v>2975</v>
      </c>
      <c r="P7" s="206" t="s">
        <v>71</v>
      </c>
      <c r="Q7" s="206" t="s">
        <v>72</v>
      </c>
      <c r="R7" s="494" t="s">
        <v>73</v>
      </c>
      <c r="S7" s="490">
        <f>'Planung Personal'!$T$15/12</f>
        <v>0</v>
      </c>
      <c r="T7" s="206">
        <f>'Planung Personal'!$T$17/12</f>
        <v>0</v>
      </c>
      <c r="U7" s="216"/>
      <c r="V7" s="812"/>
      <c r="W7" s="813"/>
      <c r="X7" s="813"/>
      <c r="Y7" s="813"/>
      <c r="Z7" s="813"/>
      <c r="AA7" s="813"/>
      <c r="AB7" s="813"/>
      <c r="AC7" s="813"/>
      <c r="AD7" s="813"/>
      <c r="AE7" s="813"/>
      <c r="AF7" s="813"/>
      <c r="AG7" s="814"/>
      <c r="AH7" s="238"/>
      <c r="AI7" s="207"/>
      <c r="AJ7" s="208"/>
      <c r="AK7" s="209"/>
      <c r="AL7" s="210">
        <f>'Planung Personal'!$T$9/12</f>
        <v>10000</v>
      </c>
      <c r="AM7" s="244">
        <f>'Planung Personal'!$T$11/12</f>
        <v>3225</v>
      </c>
      <c r="AN7" s="219">
        <f>'Planung Personal'!$T$13/12</f>
        <v>2975</v>
      </c>
      <c r="AO7" s="219">
        <f>'Planung Personal'!$T$15/12</f>
        <v>0</v>
      </c>
      <c r="AP7" s="219">
        <f>'Planung Personal'!$T$17/12</f>
        <v>0</v>
      </c>
      <c r="AQ7" s="220"/>
      <c r="AR7" s="812"/>
      <c r="AS7" s="813"/>
      <c r="AT7" s="813"/>
      <c r="AU7" s="813"/>
      <c r="AV7" s="813"/>
      <c r="AW7" s="813"/>
      <c r="AX7" s="813"/>
      <c r="AY7" s="813"/>
      <c r="AZ7" s="813"/>
      <c r="BA7" s="813"/>
      <c r="BB7" s="813"/>
      <c r="BC7" s="814"/>
      <c r="BD7" s="238"/>
      <c r="BE7" s="211"/>
      <c r="BF7" s="212"/>
      <c r="BG7" s="213"/>
      <c r="BH7" s="214">
        <f>'Planung Personal'!$T$9/12</f>
        <v>10000</v>
      </c>
      <c r="BI7" s="214">
        <f>'Planung Personal'!$T$11/12</f>
        <v>3225</v>
      </c>
      <c r="BJ7" s="267">
        <f>'Planung Personal'!$T$13/12</f>
        <v>2975</v>
      </c>
      <c r="BK7" s="267">
        <f>'Planung Personal'!$T$15/12</f>
        <v>0</v>
      </c>
      <c r="BL7" s="267">
        <f>'Planung Personal'!$T$17/12</f>
        <v>0</v>
      </c>
      <c r="BM7" s="215"/>
      <c r="BN7" s="812"/>
      <c r="BO7" s="813"/>
      <c r="BP7" s="813"/>
      <c r="BQ7" s="813"/>
      <c r="BR7" s="813"/>
      <c r="BS7" s="813"/>
      <c r="BT7" s="813"/>
      <c r="BU7" s="813"/>
      <c r="BV7" s="813"/>
      <c r="BW7" s="813"/>
      <c r="BX7" s="813"/>
      <c r="BY7" s="814"/>
      <c r="CA7" s="5"/>
      <c r="CB7" s="201"/>
    </row>
    <row r="8" spans="1:80" ht="16" x14ac:dyDescent="0.2">
      <c r="A8" s="421" t="s">
        <v>74</v>
      </c>
      <c r="B8" s="201" t="s">
        <v>75</v>
      </c>
      <c r="C8" s="550"/>
      <c r="D8" s="328">
        <v>45047</v>
      </c>
      <c r="E8" s="329">
        <v>45077</v>
      </c>
      <c r="F8" s="491">
        <f>IF(D8="","",ROUND((E8-D8)/30,0))</f>
        <v>1</v>
      </c>
      <c r="G8" s="495">
        <v>0.5</v>
      </c>
      <c r="H8" s="316">
        <f>$G8*'Ermittl.-Stunden J1'!$T$5</f>
        <v>86.666666666666671</v>
      </c>
      <c r="I8" s="316">
        <f ca="1">SUMIF('Tippl M. J1'!$B$17:$AK$511,'AP Übersicht'!$A8,'Tippl M. J1'!$AK$17:$AK$511)</f>
        <v>86.67</v>
      </c>
      <c r="J8" s="502">
        <f ca="1">H8-I8</f>
        <v>-3.3333333333303017E-3</v>
      </c>
      <c r="K8" s="499"/>
      <c r="L8" s="316">
        <f>$K8*'Ermittl.-Stunden J1'!$T$15</f>
        <v>0</v>
      </c>
      <c r="M8" s="316">
        <f ca="1">SUMIF('Socha J1'!$B$17:$AK$511,'AP Übersicht'!$A8,'Socha J1'!$AK$17:$AK$511)</f>
        <v>0</v>
      </c>
      <c r="N8" s="502">
        <f ca="1">L8-M8</f>
        <v>0</v>
      </c>
      <c r="O8" s="499"/>
      <c r="P8" s="316">
        <f>$O8*'Ermittl.-Stunden J1'!$T$25</f>
        <v>0</v>
      </c>
      <c r="Q8" s="316">
        <f ca="1">SUMIF('Tippl K. J1'!$B$17:$AK$511,'AP Übersicht'!$A8,'Tippl K. J1'!$AK$17:$AK$511)</f>
        <v>0</v>
      </c>
      <c r="R8" s="502">
        <f ca="1">P8-Q8</f>
        <v>0</v>
      </c>
      <c r="S8" s="317"/>
      <c r="T8" s="317"/>
      <c r="U8" s="317">
        <f>SUM(G8,K8,O8)</f>
        <v>0.5</v>
      </c>
      <c r="V8" s="319" t="str">
        <f>IF(AND(V$6&gt;=$D8,V$6&lt;=$E8),"x","")</f>
        <v/>
      </c>
      <c r="W8" s="319" t="str">
        <f t="shared" ref="W8:AG23" si="0">IF(AND(W$6&gt;=$D8,W$6&lt;=$E8),"x","")</f>
        <v/>
      </c>
      <c r="X8" s="319" t="str">
        <f t="shared" si="0"/>
        <v/>
      </c>
      <c r="Y8" s="319" t="str">
        <f t="shared" si="0"/>
        <v/>
      </c>
      <c r="Z8" s="319" t="str">
        <f t="shared" si="0"/>
        <v>x</v>
      </c>
      <c r="AA8" s="319" t="str">
        <f t="shared" si="0"/>
        <v/>
      </c>
      <c r="AB8" s="319" t="str">
        <f t="shared" si="0"/>
        <v/>
      </c>
      <c r="AC8" s="319" t="str">
        <f t="shared" si="0"/>
        <v/>
      </c>
      <c r="AD8" s="319" t="str">
        <f t="shared" si="0"/>
        <v/>
      </c>
      <c r="AE8" s="319" t="str">
        <f t="shared" si="0"/>
        <v/>
      </c>
      <c r="AF8" s="319" t="str">
        <f t="shared" si="0"/>
        <v/>
      </c>
      <c r="AG8" s="320" t="str">
        <f t="shared" si="0"/>
        <v/>
      </c>
      <c r="AH8" s="239"/>
      <c r="AI8" s="409"/>
      <c r="AJ8" s="410"/>
      <c r="AK8" s="411" t="str">
        <f>IF(AI8="","",ROUND((AJ8-AI8)/30,0))</f>
        <v/>
      </c>
      <c r="AL8" s="412"/>
      <c r="AM8" s="413"/>
      <c r="AN8" s="414"/>
      <c r="AO8" s="414"/>
      <c r="AP8" s="414"/>
      <c r="AQ8" s="333">
        <f>SUM(AL8:AP8)</f>
        <v>0</v>
      </c>
      <c r="AR8" s="319" t="str">
        <f t="shared" ref="AR8:BC17" si="1">IF(AND(AR$6&gt;=$AI8,AR$6&lt;=$AJ8),"x","")</f>
        <v/>
      </c>
      <c r="AS8" s="228" t="str">
        <f t="shared" si="1"/>
        <v/>
      </c>
      <c r="AT8" s="228" t="str">
        <f t="shared" si="1"/>
        <v/>
      </c>
      <c r="AU8" s="228" t="str">
        <f t="shared" si="1"/>
        <v/>
      </c>
      <c r="AV8" s="228" t="str">
        <f t="shared" si="1"/>
        <v/>
      </c>
      <c r="AW8" s="228" t="str">
        <f t="shared" si="1"/>
        <v/>
      </c>
      <c r="AX8" s="228" t="str">
        <f t="shared" si="1"/>
        <v/>
      </c>
      <c r="AY8" s="228" t="str">
        <f t="shared" si="1"/>
        <v/>
      </c>
      <c r="AZ8" s="228" t="str">
        <f t="shared" si="1"/>
        <v/>
      </c>
      <c r="BA8" s="228" t="str">
        <f t="shared" si="1"/>
        <v/>
      </c>
      <c r="BB8" s="228" t="str">
        <f t="shared" si="1"/>
        <v/>
      </c>
      <c r="BC8" s="404" t="str">
        <f t="shared" si="1"/>
        <v/>
      </c>
      <c r="BD8" s="397"/>
      <c r="BE8" s="415"/>
      <c r="BF8" s="416"/>
      <c r="BG8" s="417" t="str">
        <f>IF(BE8="","",ROUND((BF8-BE8)/30,0))</f>
        <v/>
      </c>
      <c r="BH8" s="418"/>
      <c r="BI8" s="419"/>
      <c r="BJ8" s="420"/>
      <c r="BK8" s="420"/>
      <c r="BL8" s="420"/>
      <c r="BM8" s="215">
        <f t="shared" ref="BM8:BM13" si="2">SUM(BH8:BL8)</f>
        <v>0</v>
      </c>
      <c r="BN8" s="319" t="str">
        <f t="shared" ref="BN8:BN24" si="3">IF(AND(BN$6&gt;=$BE8,BN$6&lt;=$BF8),"x","")</f>
        <v>x</v>
      </c>
      <c r="BO8" s="228" t="e">
        <f t="shared" ref="BO8:BY23" si="4">IF(AND(BO$6&gt;=$BE8,BO$6&lt;=$BF8),"x","")</f>
        <v>#VALUE!</v>
      </c>
      <c r="BP8" s="228" t="e">
        <f t="shared" si="4"/>
        <v>#VALUE!</v>
      </c>
      <c r="BQ8" s="228" t="e">
        <f t="shared" si="4"/>
        <v>#VALUE!</v>
      </c>
      <c r="BR8" s="228" t="e">
        <f t="shared" si="4"/>
        <v>#VALUE!</v>
      </c>
      <c r="BS8" s="228" t="e">
        <f t="shared" si="4"/>
        <v>#VALUE!</v>
      </c>
      <c r="BT8" s="228" t="e">
        <f t="shared" si="4"/>
        <v>#VALUE!</v>
      </c>
      <c r="BU8" s="228" t="e">
        <f t="shared" si="4"/>
        <v>#VALUE!</v>
      </c>
      <c r="BV8" s="228" t="e">
        <f t="shared" si="4"/>
        <v>#VALUE!</v>
      </c>
      <c r="BW8" s="228" t="e">
        <f t="shared" si="4"/>
        <v>#VALUE!</v>
      </c>
      <c r="BX8" s="228" t="e">
        <f t="shared" si="4"/>
        <v>#VALUE!</v>
      </c>
      <c r="BY8" s="404" t="e">
        <f t="shared" si="4"/>
        <v>#VALUE!</v>
      </c>
      <c r="CA8" s="421" t="str">
        <f t="shared" ref="CA8:CA36" si="5">A8</f>
        <v>1</v>
      </c>
      <c r="CB8" s="332" t="str">
        <f t="shared" ref="CB8:CB36" si="6">B8</f>
        <v>Analyse Stand der Technik</v>
      </c>
    </row>
    <row r="9" spans="1:80" x14ac:dyDescent="0.2">
      <c r="A9" s="253" t="s">
        <v>76</v>
      </c>
      <c r="B9" s="201"/>
      <c r="C9" s="547"/>
      <c r="D9" s="204">
        <v>45047</v>
      </c>
      <c r="E9" s="205">
        <v>45077</v>
      </c>
      <c r="F9" s="490">
        <f t="shared" ref="F9:F36" si="7">IF(D9="","",ROUND((E9-D9)/30,0))</f>
        <v>1</v>
      </c>
      <c r="G9" s="496"/>
      <c r="H9" s="401">
        <f>$G9*'Ermittl.-Stunden J1'!$T$5</f>
        <v>0</v>
      </c>
      <c r="I9" s="401">
        <f ca="1">SUMIF('Tippl M. J1'!$B$17:$AK$511,'AP Übersicht'!$A9,'Tippl M. J1'!$AK$17:$AK$511)</f>
        <v>0</v>
      </c>
      <c r="J9" s="502">
        <f ca="1">H9-I9</f>
        <v>0</v>
      </c>
      <c r="K9" s="497"/>
      <c r="L9" s="401">
        <f>$K9*'Ermittl.-Stunden J1'!$T$15</f>
        <v>0</v>
      </c>
      <c r="M9" s="401">
        <f ca="1">SUMIF('Socha J1'!$B$17:$AK$511,'AP Übersicht'!$A9,'Socha J1'!$AK$17:$AK$511)</f>
        <v>0</v>
      </c>
      <c r="N9" s="502">
        <f ca="1">L9-M9</f>
        <v>0</v>
      </c>
      <c r="O9" s="500"/>
      <c r="P9" s="401">
        <f>$O9*'Ermittl.-Stunden J1'!$T$25</f>
        <v>0</v>
      </c>
      <c r="Q9" s="401">
        <f ca="1">SUMIF('Tippl K. J1'!$B$17:$AK$511,'AP Übersicht'!$A9,'Tippl K. J1'!$AK$17:$AK$511)</f>
        <v>0</v>
      </c>
      <c r="R9" s="502">
        <f ca="1">P9-Q9</f>
        <v>0</v>
      </c>
      <c r="S9" s="402"/>
      <c r="T9" s="402"/>
      <c r="U9" s="402">
        <f>SUM(G9,K9,O9)</f>
        <v>0</v>
      </c>
      <c r="V9" s="321" t="str">
        <f t="shared" ref="V9:V36" si="8">IF(AND(V$6&gt;=$D9,V$6&lt;=$E9),"x","")</f>
        <v/>
      </c>
      <c r="W9" s="321" t="str">
        <f t="shared" si="0"/>
        <v/>
      </c>
      <c r="X9" s="321" t="str">
        <f t="shared" si="0"/>
        <v/>
      </c>
      <c r="Y9" s="321" t="str">
        <f t="shared" si="0"/>
        <v/>
      </c>
      <c r="Z9" s="321" t="str">
        <f t="shared" si="0"/>
        <v>x</v>
      </c>
      <c r="AA9" s="321" t="str">
        <f t="shared" si="0"/>
        <v/>
      </c>
      <c r="AB9" s="321" t="str">
        <f t="shared" si="0"/>
        <v/>
      </c>
      <c r="AC9" s="321" t="str">
        <f t="shared" si="0"/>
        <v/>
      </c>
      <c r="AD9" s="321" t="str">
        <f t="shared" si="0"/>
        <v/>
      </c>
      <c r="AE9" s="321" t="str">
        <f t="shared" si="0"/>
        <v/>
      </c>
      <c r="AF9" s="321" t="str">
        <f t="shared" si="0"/>
        <v/>
      </c>
      <c r="AG9" s="322" t="str">
        <f t="shared" si="0"/>
        <v/>
      </c>
      <c r="AH9" s="228"/>
      <c r="AI9" s="207"/>
      <c r="AJ9" s="208"/>
      <c r="AK9" s="209" t="str">
        <f t="shared" ref="AK9:AK36" si="9">IF(AI9="","",ROUND((AJ9-AI9)/30,0))</f>
        <v/>
      </c>
      <c r="AL9" s="405"/>
      <c r="AM9" s="406"/>
      <c r="AN9" s="333"/>
      <c r="AO9" s="333"/>
      <c r="AP9" s="333"/>
      <c r="AQ9" s="333">
        <f>SUM(AL9:AP9)</f>
        <v>0</v>
      </c>
      <c r="AR9" s="403" t="str">
        <f t="shared" si="1"/>
        <v/>
      </c>
      <c r="AS9" s="228" t="str">
        <f t="shared" si="1"/>
        <v/>
      </c>
      <c r="AT9" s="228" t="str">
        <f t="shared" si="1"/>
        <v/>
      </c>
      <c r="AU9" s="228" t="str">
        <f t="shared" si="1"/>
        <v/>
      </c>
      <c r="AV9" s="228" t="str">
        <f t="shared" si="1"/>
        <v/>
      </c>
      <c r="AW9" s="228" t="str">
        <f t="shared" si="1"/>
        <v/>
      </c>
      <c r="AX9" s="228" t="str">
        <f t="shared" si="1"/>
        <v/>
      </c>
      <c r="AY9" s="228" t="str">
        <f t="shared" si="1"/>
        <v/>
      </c>
      <c r="AZ9" s="228" t="str">
        <f t="shared" si="1"/>
        <v/>
      </c>
      <c r="BA9" s="228" t="str">
        <f t="shared" si="1"/>
        <v/>
      </c>
      <c r="BB9" s="228" t="str">
        <f t="shared" si="1"/>
        <v/>
      </c>
      <c r="BC9" s="404" t="str">
        <f t="shared" si="1"/>
        <v/>
      </c>
      <c r="BD9" s="228"/>
      <c r="BE9" s="211"/>
      <c r="BF9" s="212"/>
      <c r="BG9" s="213" t="str">
        <f t="shared" ref="BG9:BG36" si="10">IF(BE9="","",ROUND((BF9-BE9)/30,0))</f>
        <v/>
      </c>
      <c r="BH9" s="407"/>
      <c r="BI9" s="408"/>
      <c r="BJ9" s="215"/>
      <c r="BK9" s="215"/>
      <c r="BL9" s="215"/>
      <c r="BM9" s="215">
        <f t="shared" si="2"/>
        <v>0</v>
      </c>
      <c r="BN9" s="403" t="str">
        <f t="shared" si="3"/>
        <v>x</v>
      </c>
      <c r="BO9" s="228" t="e">
        <f t="shared" si="4"/>
        <v>#VALUE!</v>
      </c>
      <c r="BP9" s="228" t="e">
        <f t="shared" si="4"/>
        <v>#VALUE!</v>
      </c>
      <c r="BQ9" s="228" t="e">
        <f t="shared" si="4"/>
        <v>#VALUE!</v>
      </c>
      <c r="BR9" s="228" t="e">
        <f t="shared" si="4"/>
        <v>#VALUE!</v>
      </c>
      <c r="BS9" s="228" t="e">
        <f t="shared" si="4"/>
        <v>#VALUE!</v>
      </c>
      <c r="BT9" s="228" t="e">
        <f t="shared" si="4"/>
        <v>#VALUE!</v>
      </c>
      <c r="BU9" s="228" t="e">
        <f t="shared" si="4"/>
        <v>#VALUE!</v>
      </c>
      <c r="BV9" s="228" t="e">
        <f t="shared" si="4"/>
        <v>#VALUE!</v>
      </c>
      <c r="BW9" s="228" t="e">
        <f t="shared" si="4"/>
        <v>#VALUE!</v>
      </c>
      <c r="BX9" s="228" t="e">
        <f t="shared" si="4"/>
        <v>#VALUE!</v>
      </c>
      <c r="BY9" s="404" t="e">
        <f t="shared" si="4"/>
        <v>#VALUE!</v>
      </c>
      <c r="CA9" s="253" t="str">
        <f t="shared" si="5"/>
        <v>2.1</v>
      </c>
      <c r="CB9" s="396">
        <f t="shared" si="6"/>
        <v>0</v>
      </c>
    </row>
    <row r="10" spans="1:80" ht="16" x14ac:dyDescent="0.2">
      <c r="A10" s="253" t="s">
        <v>77</v>
      </c>
      <c r="B10" s="201" t="s">
        <v>78</v>
      </c>
      <c r="C10" s="547"/>
      <c r="D10" s="204">
        <v>45047</v>
      </c>
      <c r="E10" s="205">
        <v>45077</v>
      </c>
      <c r="F10" s="490">
        <f t="shared" si="7"/>
        <v>1</v>
      </c>
      <c r="G10" s="496"/>
      <c r="H10" s="401">
        <f>$G10*'Ermittl.-Stunden J1'!$T$5</f>
        <v>0</v>
      </c>
      <c r="I10" s="401">
        <f ca="1">SUMIF('Tippl M. J1'!$B$17:$AK$511,'AP Übersicht'!$A10,'Tippl M. J1'!$AK$17:$AK$511)</f>
        <v>0</v>
      </c>
      <c r="J10" s="502">
        <f ca="1">H10-I10</f>
        <v>0</v>
      </c>
      <c r="K10" s="500">
        <v>0.5</v>
      </c>
      <c r="L10" s="401">
        <f>$K10*'Ermittl.-Stunden J1'!$T$15</f>
        <v>86.666666666666671</v>
      </c>
      <c r="M10" s="401">
        <f ca="1">SUMIF('Socha J1'!$B$17:$AK$511,'AP Übersicht'!$A10,'Socha J1'!$AK$17:$AK$511)</f>
        <v>86.67</v>
      </c>
      <c r="N10" s="502">
        <f t="shared" ref="N10:N15" ca="1" si="11">L10-M10</f>
        <v>-3.3333333333303017E-3</v>
      </c>
      <c r="O10" s="500"/>
      <c r="P10" s="401">
        <f>$O10*'Ermittl.-Stunden J1'!$T$25</f>
        <v>0</v>
      </c>
      <c r="Q10" s="401">
        <f ca="1">SUMIF('Tippl K. J1'!$B$17:$AK$511,'AP Übersicht'!$A10,'Tippl K. J1'!$AK$17:$AK$511)</f>
        <v>86.67</v>
      </c>
      <c r="R10" s="502">
        <f t="shared" ref="R10:R15" ca="1" si="12">P10-Q10</f>
        <v>-86.67</v>
      </c>
      <c r="S10" s="402"/>
      <c r="T10" s="402"/>
      <c r="U10" s="402">
        <f>SUM(G10,K10,O10)</f>
        <v>0.5</v>
      </c>
      <c r="V10" s="321" t="str">
        <f t="shared" si="8"/>
        <v/>
      </c>
      <c r="W10" s="321" t="str">
        <f t="shared" si="0"/>
        <v/>
      </c>
      <c r="X10" s="321" t="str">
        <f t="shared" si="0"/>
        <v/>
      </c>
      <c r="Y10" s="321" t="str">
        <f t="shared" si="0"/>
        <v/>
      </c>
      <c r="Z10" s="321" t="str">
        <f t="shared" si="0"/>
        <v>x</v>
      </c>
      <c r="AA10" s="321" t="str">
        <f t="shared" si="0"/>
        <v/>
      </c>
      <c r="AB10" s="321" t="str">
        <f t="shared" si="0"/>
        <v/>
      </c>
      <c r="AC10" s="321" t="str">
        <f t="shared" si="0"/>
        <v/>
      </c>
      <c r="AD10" s="321" t="str">
        <f t="shared" si="0"/>
        <v/>
      </c>
      <c r="AE10" s="321" t="str">
        <f t="shared" si="0"/>
        <v/>
      </c>
      <c r="AF10" s="321" t="str">
        <f t="shared" si="0"/>
        <v/>
      </c>
      <c r="AG10" s="322" t="str">
        <f t="shared" si="0"/>
        <v/>
      </c>
      <c r="AH10" s="228"/>
      <c r="AI10" s="207"/>
      <c r="AJ10" s="208"/>
      <c r="AK10" s="209" t="str">
        <f t="shared" si="9"/>
        <v/>
      </c>
      <c r="AL10" s="405"/>
      <c r="AM10" s="406"/>
      <c r="AN10" s="333"/>
      <c r="AO10" s="333"/>
      <c r="AP10" s="333"/>
      <c r="AQ10" s="333">
        <f>SUM(AL10:AP10)</f>
        <v>0</v>
      </c>
      <c r="AR10" s="403" t="str">
        <f t="shared" si="1"/>
        <v/>
      </c>
      <c r="AS10" s="228" t="str">
        <f t="shared" si="1"/>
        <v/>
      </c>
      <c r="AT10" s="228" t="str">
        <f t="shared" si="1"/>
        <v/>
      </c>
      <c r="AU10" s="228" t="str">
        <f t="shared" si="1"/>
        <v/>
      </c>
      <c r="AV10" s="228" t="str">
        <f t="shared" si="1"/>
        <v/>
      </c>
      <c r="AW10" s="228" t="str">
        <f t="shared" si="1"/>
        <v/>
      </c>
      <c r="AX10" s="228" t="str">
        <f t="shared" si="1"/>
        <v/>
      </c>
      <c r="AY10" s="228" t="str">
        <f t="shared" si="1"/>
        <v/>
      </c>
      <c r="AZ10" s="228" t="str">
        <f t="shared" si="1"/>
        <v/>
      </c>
      <c r="BA10" s="228" t="str">
        <f t="shared" si="1"/>
        <v/>
      </c>
      <c r="BB10" s="228" t="str">
        <f t="shared" si="1"/>
        <v/>
      </c>
      <c r="BC10" s="404" t="str">
        <f t="shared" si="1"/>
        <v/>
      </c>
      <c r="BD10" s="228"/>
      <c r="BE10" s="211"/>
      <c r="BF10" s="212"/>
      <c r="BG10" s="213" t="str">
        <f t="shared" si="10"/>
        <v/>
      </c>
      <c r="BH10" s="407"/>
      <c r="BI10" s="408"/>
      <c r="BJ10" s="215"/>
      <c r="BK10" s="215"/>
      <c r="BL10" s="215"/>
      <c r="BM10" s="215">
        <f t="shared" si="2"/>
        <v>0</v>
      </c>
      <c r="BN10" s="403" t="str">
        <f t="shared" si="3"/>
        <v>x</v>
      </c>
      <c r="BO10" s="228" t="e">
        <f t="shared" si="4"/>
        <v>#VALUE!</v>
      </c>
      <c r="BP10" s="228" t="e">
        <f t="shared" si="4"/>
        <v>#VALUE!</v>
      </c>
      <c r="BQ10" s="228" t="e">
        <f t="shared" si="4"/>
        <v>#VALUE!</v>
      </c>
      <c r="BR10" s="228" t="e">
        <f t="shared" si="4"/>
        <v>#VALUE!</v>
      </c>
      <c r="BS10" s="228" t="e">
        <f t="shared" si="4"/>
        <v>#VALUE!</v>
      </c>
      <c r="BT10" s="228" t="e">
        <f t="shared" si="4"/>
        <v>#VALUE!</v>
      </c>
      <c r="BU10" s="228" t="e">
        <f t="shared" si="4"/>
        <v>#VALUE!</v>
      </c>
      <c r="BV10" s="228" t="e">
        <f t="shared" si="4"/>
        <v>#VALUE!</v>
      </c>
      <c r="BW10" s="228" t="e">
        <f t="shared" si="4"/>
        <v>#VALUE!</v>
      </c>
      <c r="BX10" s="228" t="e">
        <f t="shared" si="4"/>
        <v>#VALUE!</v>
      </c>
      <c r="BY10" s="404" t="e">
        <f t="shared" si="4"/>
        <v>#VALUE!</v>
      </c>
      <c r="CA10" s="253" t="str">
        <f t="shared" si="5"/>
        <v>2.2</v>
      </c>
      <c r="CB10" s="201" t="str">
        <f t="shared" si="6"/>
        <v>Analyse Marktpotential/Patentprüfung</v>
      </c>
    </row>
    <row r="11" spans="1:80" ht="16" x14ac:dyDescent="0.2">
      <c r="A11" s="486" t="s">
        <v>79</v>
      </c>
      <c r="B11" s="469" t="s">
        <v>80</v>
      </c>
      <c r="C11" s="547"/>
      <c r="D11" s="204">
        <v>45231</v>
      </c>
      <c r="E11" s="205">
        <v>45260</v>
      </c>
      <c r="F11" s="490">
        <f t="shared" si="7"/>
        <v>1</v>
      </c>
      <c r="G11" s="497">
        <v>0.5</v>
      </c>
      <c r="H11" s="401">
        <f>$G11*'Ermittl.-Stunden J1'!$T$5</f>
        <v>86.666666666666671</v>
      </c>
      <c r="I11" s="401">
        <f ca="1">SUMIF('Tippl M. J1'!$B$17:$AK$511,'AP Übersicht'!$A11,'Tippl M. J1'!$AK$17:$AK$511)</f>
        <v>21</v>
      </c>
      <c r="J11" s="502">
        <f t="shared" ref="J11:J15" ca="1" si="13">H11-I11</f>
        <v>65.666666666666671</v>
      </c>
      <c r="K11" s="501"/>
      <c r="L11" s="401">
        <f>$K11*'Ermittl.-Stunden J1'!$T$15</f>
        <v>0</v>
      </c>
      <c r="M11" s="401">
        <f ca="1">SUMIF('Socha J1'!$B$17:$AK$511,'AP Übersicht'!$A11,'Socha J1'!$AK$17:$AK$511)</f>
        <v>7.5</v>
      </c>
      <c r="N11" s="502">
        <f t="shared" ca="1" si="11"/>
        <v>-7.5</v>
      </c>
      <c r="O11" s="501"/>
      <c r="P11" s="401">
        <f>$O11*'Ermittl.-Stunden J1'!$T$25</f>
        <v>0</v>
      </c>
      <c r="Q11" s="401">
        <f ca="1">SUMIF('Tippl K. J1'!$B$17:$AK$511,'AP Übersicht'!$A11,'Tippl K. J1'!$AK$17:$AK$511)</f>
        <v>0</v>
      </c>
      <c r="R11" s="502">
        <f t="shared" ca="1" si="12"/>
        <v>0</v>
      </c>
      <c r="S11" s="472"/>
      <c r="T11" s="472"/>
      <c r="U11" s="402">
        <f t="shared" ref="U11:U36" si="14">SUM(G11,K11,O11)</f>
        <v>0.5</v>
      </c>
      <c r="V11" s="321" t="str">
        <f t="shared" si="8"/>
        <v/>
      </c>
      <c r="W11" s="321" t="str">
        <f t="shared" si="0"/>
        <v/>
      </c>
      <c r="X11" s="321" t="str">
        <f t="shared" si="0"/>
        <v/>
      </c>
      <c r="Y11" s="321" t="str">
        <f t="shared" si="0"/>
        <v/>
      </c>
      <c r="Z11" s="321" t="str">
        <f t="shared" si="0"/>
        <v/>
      </c>
      <c r="AA11" s="321" t="str">
        <f t="shared" si="0"/>
        <v/>
      </c>
      <c r="AB11" s="321" t="str">
        <f t="shared" si="0"/>
        <v/>
      </c>
      <c r="AC11" s="321" t="str">
        <f t="shared" si="0"/>
        <v/>
      </c>
      <c r="AD11" s="321" t="str">
        <f t="shared" si="0"/>
        <v/>
      </c>
      <c r="AE11" s="321" t="str">
        <f t="shared" si="0"/>
        <v/>
      </c>
      <c r="AF11" s="321" t="str">
        <f t="shared" si="0"/>
        <v>x</v>
      </c>
      <c r="AG11" s="322" t="str">
        <f t="shared" si="0"/>
        <v/>
      </c>
      <c r="AH11" s="228"/>
      <c r="AI11" s="207"/>
      <c r="AJ11" s="208"/>
      <c r="AK11" s="209" t="str">
        <f t="shared" si="9"/>
        <v/>
      </c>
      <c r="AL11" s="474"/>
      <c r="AM11" s="475"/>
      <c r="AN11" s="476"/>
      <c r="AO11" s="476"/>
      <c r="AP11" s="476"/>
      <c r="AQ11" s="333">
        <f>SUM(AL11:AP11)</f>
        <v>0</v>
      </c>
      <c r="AR11" s="403" t="str">
        <f t="shared" si="1"/>
        <v/>
      </c>
      <c r="AS11" s="228" t="str">
        <f t="shared" si="1"/>
        <v/>
      </c>
      <c r="AT11" s="228" t="str">
        <f t="shared" si="1"/>
        <v/>
      </c>
      <c r="AU11" s="228" t="str">
        <f t="shared" si="1"/>
        <v/>
      </c>
      <c r="AV11" s="228" t="str">
        <f t="shared" si="1"/>
        <v/>
      </c>
      <c r="AW11" s="228" t="str">
        <f t="shared" si="1"/>
        <v/>
      </c>
      <c r="AX11" s="228" t="str">
        <f t="shared" si="1"/>
        <v/>
      </c>
      <c r="AY11" s="228" t="str">
        <f t="shared" si="1"/>
        <v/>
      </c>
      <c r="AZ11" s="228" t="str">
        <f t="shared" si="1"/>
        <v/>
      </c>
      <c r="BA11" s="228" t="str">
        <f t="shared" si="1"/>
        <v/>
      </c>
      <c r="BB11" s="228" t="str">
        <f t="shared" si="1"/>
        <v/>
      </c>
      <c r="BC11" s="404" t="str">
        <f t="shared" si="1"/>
        <v/>
      </c>
      <c r="BD11" s="228"/>
      <c r="BE11" s="211"/>
      <c r="BF11" s="212"/>
      <c r="BG11" s="213" t="str">
        <f t="shared" si="10"/>
        <v/>
      </c>
      <c r="BH11" s="480"/>
      <c r="BI11" s="481"/>
      <c r="BJ11" s="482"/>
      <c r="BK11" s="482"/>
      <c r="BL11" s="482"/>
      <c r="BM11" s="215">
        <f t="shared" si="2"/>
        <v>0</v>
      </c>
      <c r="BN11" s="403" t="str">
        <f t="shared" si="3"/>
        <v>x</v>
      </c>
      <c r="BO11" s="228" t="e">
        <f t="shared" si="4"/>
        <v>#VALUE!</v>
      </c>
      <c r="BP11" s="228" t="e">
        <f t="shared" si="4"/>
        <v>#VALUE!</v>
      </c>
      <c r="BQ11" s="228" t="e">
        <f t="shared" si="4"/>
        <v>#VALUE!</v>
      </c>
      <c r="BR11" s="228" t="e">
        <f t="shared" si="4"/>
        <v>#VALUE!</v>
      </c>
      <c r="BS11" s="228" t="e">
        <f t="shared" si="4"/>
        <v>#VALUE!</v>
      </c>
      <c r="BT11" s="228" t="e">
        <f t="shared" si="4"/>
        <v>#VALUE!</v>
      </c>
      <c r="BU11" s="228" t="e">
        <f t="shared" si="4"/>
        <v>#VALUE!</v>
      </c>
      <c r="BV11" s="228" t="e">
        <f t="shared" si="4"/>
        <v>#VALUE!</v>
      </c>
      <c r="BW11" s="228" t="e">
        <f t="shared" si="4"/>
        <v>#VALUE!</v>
      </c>
      <c r="BX11" s="228" t="e">
        <f t="shared" si="4"/>
        <v>#VALUE!</v>
      </c>
      <c r="BY11" s="404" t="e">
        <f t="shared" si="4"/>
        <v>#VALUE!</v>
      </c>
      <c r="CA11" s="253" t="str">
        <f t="shared" si="5"/>
        <v>3</v>
      </c>
      <c r="CB11" s="201" t="str">
        <f t="shared" si="6"/>
        <v>Erstellung AP für FuE-Projekt</v>
      </c>
    </row>
    <row r="12" spans="1:80" ht="32" x14ac:dyDescent="0.2">
      <c r="A12" s="486" t="s">
        <v>81</v>
      </c>
      <c r="B12" s="469" t="s">
        <v>82</v>
      </c>
      <c r="C12" s="547" t="s">
        <v>83</v>
      </c>
      <c r="D12" s="204">
        <v>45078</v>
      </c>
      <c r="E12" s="205">
        <v>45107</v>
      </c>
      <c r="F12" s="490">
        <f t="shared" si="7"/>
        <v>1</v>
      </c>
      <c r="G12" s="497">
        <v>0.5</v>
      </c>
      <c r="H12" s="401">
        <f>$G12*'Ermittl.-Stunden J1'!$T$5</f>
        <v>86.666666666666671</v>
      </c>
      <c r="I12" s="401">
        <f ca="1">SUMIF('Tippl M. J1'!$B$17:$AK$511,'AP Übersicht'!$A12,'Tippl M. J1'!$AK$17:$AK$511)</f>
        <v>86.665999999999997</v>
      </c>
      <c r="J12" s="502">
        <f t="shared" ca="1" si="13"/>
        <v>6.6666666667458685E-4</v>
      </c>
      <c r="K12" s="501"/>
      <c r="L12" s="401">
        <f>$K12*'Ermittl.-Stunden J1'!$T$15</f>
        <v>0</v>
      </c>
      <c r="M12" s="401">
        <f ca="1">SUMIF('Socha J1'!$B$17:$AK$511,'AP Übersicht'!$A12,'Socha J1'!$AK$17:$AK$511)</f>
        <v>173.33</v>
      </c>
      <c r="N12" s="502">
        <f t="shared" ca="1" si="11"/>
        <v>-173.33</v>
      </c>
      <c r="O12" s="501">
        <v>0.5</v>
      </c>
      <c r="P12" s="401">
        <f>$O12*'Ermittl.-Stunden J1'!$T$25</f>
        <v>43.333333333333336</v>
      </c>
      <c r="Q12" s="401">
        <f ca="1">SUMIF('Tippl K. J1'!$B$17:$AK$511,'AP Übersicht'!$A12,'Tippl K. J1'!$AK$17:$AK$511)</f>
        <v>106.66</v>
      </c>
      <c r="R12" s="502">
        <f t="shared" ca="1" si="12"/>
        <v>-63.326666666666661</v>
      </c>
      <c r="S12" s="472"/>
      <c r="T12" s="472"/>
      <c r="U12" s="402">
        <f t="shared" si="14"/>
        <v>1</v>
      </c>
      <c r="V12" s="321" t="str">
        <f t="shared" si="8"/>
        <v/>
      </c>
      <c r="W12" s="321" t="str">
        <f t="shared" si="0"/>
        <v/>
      </c>
      <c r="X12" s="321" t="str">
        <f t="shared" si="0"/>
        <v/>
      </c>
      <c r="Y12" s="321" t="str">
        <f t="shared" si="0"/>
        <v/>
      </c>
      <c r="Z12" s="321" t="str">
        <f t="shared" si="0"/>
        <v/>
      </c>
      <c r="AA12" s="321" t="str">
        <f t="shared" si="0"/>
        <v>x</v>
      </c>
      <c r="AB12" s="321" t="str">
        <f t="shared" si="0"/>
        <v/>
      </c>
      <c r="AC12" s="321" t="str">
        <f t="shared" si="0"/>
        <v/>
      </c>
      <c r="AD12" s="321" t="str">
        <f t="shared" si="0"/>
        <v/>
      </c>
      <c r="AE12" s="321" t="str">
        <f t="shared" si="0"/>
        <v/>
      </c>
      <c r="AF12" s="321" t="str">
        <f t="shared" si="0"/>
        <v/>
      </c>
      <c r="AG12" s="322" t="str">
        <f t="shared" si="0"/>
        <v/>
      </c>
      <c r="AH12" s="228"/>
      <c r="AI12" s="207"/>
      <c r="AJ12" s="208"/>
      <c r="AK12" s="209" t="str">
        <f t="shared" si="9"/>
        <v/>
      </c>
      <c r="AL12" s="474"/>
      <c r="AM12" s="475"/>
      <c r="AN12" s="476"/>
      <c r="AO12" s="476"/>
      <c r="AP12" s="476"/>
      <c r="AQ12" s="333">
        <f>SUM(AL12:AP12)</f>
        <v>0</v>
      </c>
      <c r="AR12" s="403" t="str">
        <f t="shared" si="1"/>
        <v/>
      </c>
      <c r="AS12" s="228" t="str">
        <f t="shared" si="1"/>
        <v/>
      </c>
      <c r="AT12" s="228" t="str">
        <f t="shared" si="1"/>
        <v/>
      </c>
      <c r="AU12" s="228" t="str">
        <f t="shared" si="1"/>
        <v/>
      </c>
      <c r="AV12" s="228" t="str">
        <f t="shared" si="1"/>
        <v/>
      </c>
      <c r="AW12" s="228" t="str">
        <f t="shared" si="1"/>
        <v/>
      </c>
      <c r="AX12" s="228" t="str">
        <f t="shared" si="1"/>
        <v/>
      </c>
      <c r="AY12" s="228" t="str">
        <f t="shared" si="1"/>
        <v/>
      </c>
      <c r="AZ12" s="228" t="str">
        <f t="shared" si="1"/>
        <v/>
      </c>
      <c r="BA12" s="228" t="str">
        <f t="shared" si="1"/>
        <v/>
      </c>
      <c r="BB12" s="228" t="str">
        <f t="shared" si="1"/>
        <v/>
      </c>
      <c r="BC12" s="404" t="str">
        <f t="shared" si="1"/>
        <v/>
      </c>
      <c r="BD12" s="228"/>
      <c r="BE12" s="211"/>
      <c r="BF12" s="212"/>
      <c r="BG12" s="213" t="str">
        <f t="shared" si="10"/>
        <v/>
      </c>
      <c r="BH12" s="480"/>
      <c r="BI12" s="481"/>
      <c r="BJ12" s="482"/>
      <c r="BK12" s="482"/>
      <c r="BL12" s="482"/>
      <c r="BM12" s="215">
        <f t="shared" si="2"/>
        <v>0</v>
      </c>
      <c r="BN12" s="403" t="str">
        <f t="shared" si="3"/>
        <v>x</v>
      </c>
      <c r="BO12" s="228" t="e">
        <f t="shared" si="4"/>
        <v>#VALUE!</v>
      </c>
      <c r="BP12" s="228" t="e">
        <f t="shared" si="4"/>
        <v>#VALUE!</v>
      </c>
      <c r="BQ12" s="228" t="e">
        <f t="shared" si="4"/>
        <v>#VALUE!</v>
      </c>
      <c r="BR12" s="228" t="e">
        <f t="shared" si="4"/>
        <v>#VALUE!</v>
      </c>
      <c r="BS12" s="228" t="e">
        <f t="shared" si="4"/>
        <v>#VALUE!</v>
      </c>
      <c r="BT12" s="228" t="e">
        <f t="shared" si="4"/>
        <v>#VALUE!</v>
      </c>
      <c r="BU12" s="228" t="e">
        <f t="shared" si="4"/>
        <v>#VALUE!</v>
      </c>
      <c r="BV12" s="228" t="e">
        <f t="shared" si="4"/>
        <v>#VALUE!</v>
      </c>
      <c r="BW12" s="228" t="e">
        <f t="shared" si="4"/>
        <v>#VALUE!</v>
      </c>
      <c r="BX12" s="228" t="e">
        <f t="shared" si="4"/>
        <v>#VALUE!</v>
      </c>
      <c r="BY12" s="404" t="e">
        <f t="shared" si="4"/>
        <v>#VALUE!</v>
      </c>
      <c r="CA12" s="253" t="str">
        <f t="shared" si="5"/>
        <v>4.1</v>
      </c>
      <c r="CB12" s="201" t="str">
        <f t="shared" si="6"/>
        <v>Recherche und Anforderungen an biobasierte Lösemittel, deren Parameter und Einsatzfähigkeit in Markierungs- und Kennzeichnungssystemen</v>
      </c>
    </row>
    <row r="13" spans="1:80" ht="32" x14ac:dyDescent="0.2">
      <c r="A13" s="486" t="s">
        <v>84</v>
      </c>
      <c r="B13" s="469" t="s">
        <v>85</v>
      </c>
      <c r="C13" s="547" t="s">
        <v>83</v>
      </c>
      <c r="D13" s="204">
        <v>45108</v>
      </c>
      <c r="E13" s="205">
        <v>45169</v>
      </c>
      <c r="F13" s="490">
        <f t="shared" si="7"/>
        <v>2</v>
      </c>
      <c r="G13" s="497">
        <v>1</v>
      </c>
      <c r="H13" s="401">
        <f>$G13*'Ermittl.-Stunden J1'!$T$5</f>
        <v>173.33333333333334</v>
      </c>
      <c r="I13" s="401">
        <f ca="1">SUMIF('Tippl M. J1'!$B$17:$AK$511,'AP Übersicht'!$A13,'Tippl M. J1'!$AK$17:$AK$511)</f>
        <v>127.33</v>
      </c>
      <c r="J13" s="502">
        <f t="shared" ca="1" si="13"/>
        <v>46.003333333333345</v>
      </c>
      <c r="K13" s="501">
        <v>1</v>
      </c>
      <c r="L13" s="401">
        <f>$K13*'Ermittl.-Stunden J1'!$T$15</f>
        <v>173.33333333333334</v>
      </c>
      <c r="M13" s="401">
        <f ca="1">SUMIF('Socha J1'!$B$17:$AK$511,'AP Übersicht'!$A13,'Socha J1'!$AK$17:$AK$511)</f>
        <v>132.67000000000002</v>
      </c>
      <c r="N13" s="502">
        <f t="shared" ca="1" si="11"/>
        <v>40.663333333333327</v>
      </c>
      <c r="O13" s="501">
        <v>1</v>
      </c>
      <c r="P13" s="401">
        <f>$O13*'Ermittl.-Stunden J1'!$T$25</f>
        <v>86.666666666666671</v>
      </c>
      <c r="Q13" s="401">
        <f ca="1">SUMIF('Tippl K. J1'!$B$17:$AK$511,'AP Übersicht'!$A13,'Tippl K. J1'!$AK$17:$AK$511)</f>
        <v>18.670000000000002</v>
      </c>
      <c r="R13" s="502">
        <f t="shared" ca="1" si="12"/>
        <v>67.99666666666667</v>
      </c>
      <c r="S13" s="472"/>
      <c r="T13" s="472"/>
      <c r="U13" s="402">
        <f t="shared" si="14"/>
        <v>3</v>
      </c>
      <c r="V13" s="323" t="str">
        <f t="shared" si="8"/>
        <v/>
      </c>
      <c r="W13" s="323" t="str">
        <f t="shared" si="0"/>
        <v/>
      </c>
      <c r="X13" s="323" t="str">
        <f t="shared" si="0"/>
        <v/>
      </c>
      <c r="Y13" s="323" t="str">
        <f t="shared" si="0"/>
        <v/>
      </c>
      <c r="Z13" s="323" t="str">
        <f t="shared" si="0"/>
        <v/>
      </c>
      <c r="AA13" s="323" t="str">
        <f t="shared" si="0"/>
        <v/>
      </c>
      <c r="AB13" s="323" t="str">
        <f t="shared" si="0"/>
        <v>x</v>
      </c>
      <c r="AC13" s="323" t="str">
        <f t="shared" si="0"/>
        <v>x</v>
      </c>
      <c r="AD13" s="323" t="str">
        <f t="shared" si="0"/>
        <v/>
      </c>
      <c r="AE13" s="323" t="str">
        <f t="shared" si="0"/>
        <v/>
      </c>
      <c r="AF13" s="323" t="str">
        <f t="shared" si="0"/>
        <v/>
      </c>
      <c r="AG13" s="324" t="str">
        <f t="shared" si="0"/>
        <v/>
      </c>
      <c r="AH13" s="397"/>
      <c r="AI13" s="207"/>
      <c r="AJ13" s="208"/>
      <c r="AK13" s="209" t="str">
        <f t="shared" si="9"/>
        <v/>
      </c>
      <c r="AL13" s="474"/>
      <c r="AM13" s="475"/>
      <c r="AN13" s="476"/>
      <c r="AO13" s="476"/>
      <c r="AP13" s="476"/>
      <c r="AQ13" s="333">
        <f t="shared" ref="AQ13:AQ36" si="15">SUM(AL13:AP13)</f>
        <v>0</v>
      </c>
      <c r="AR13" s="399" t="str">
        <f t="shared" si="1"/>
        <v/>
      </c>
      <c r="AS13" s="397" t="str">
        <f t="shared" si="1"/>
        <v/>
      </c>
      <c r="AT13" s="397" t="str">
        <f t="shared" si="1"/>
        <v/>
      </c>
      <c r="AU13" s="397" t="str">
        <f t="shared" si="1"/>
        <v/>
      </c>
      <c r="AV13" s="397" t="str">
        <f t="shared" si="1"/>
        <v/>
      </c>
      <c r="AW13" s="397" t="str">
        <f t="shared" si="1"/>
        <v/>
      </c>
      <c r="AX13" s="397" t="str">
        <f t="shared" si="1"/>
        <v/>
      </c>
      <c r="AY13" s="397" t="str">
        <f t="shared" si="1"/>
        <v/>
      </c>
      <c r="AZ13" s="397" t="str">
        <f t="shared" si="1"/>
        <v/>
      </c>
      <c r="BA13" s="397" t="str">
        <f t="shared" si="1"/>
        <v/>
      </c>
      <c r="BB13" s="397" t="str">
        <f t="shared" si="1"/>
        <v/>
      </c>
      <c r="BC13" s="400" t="str">
        <f t="shared" si="1"/>
        <v/>
      </c>
      <c r="BD13" s="397"/>
      <c r="BE13" s="211"/>
      <c r="BF13" s="212"/>
      <c r="BG13" s="213" t="str">
        <f t="shared" si="10"/>
        <v/>
      </c>
      <c r="BH13" s="480"/>
      <c r="BI13" s="481"/>
      <c r="BJ13" s="482"/>
      <c r="BK13" s="482"/>
      <c r="BL13" s="482"/>
      <c r="BM13" s="215">
        <f t="shared" si="2"/>
        <v>0</v>
      </c>
      <c r="BN13" s="399" t="str">
        <f t="shared" si="3"/>
        <v>x</v>
      </c>
      <c r="BO13" s="397" t="e">
        <f t="shared" si="4"/>
        <v>#VALUE!</v>
      </c>
      <c r="BP13" s="397" t="e">
        <f t="shared" si="4"/>
        <v>#VALUE!</v>
      </c>
      <c r="BQ13" s="397" t="e">
        <f t="shared" si="4"/>
        <v>#VALUE!</v>
      </c>
      <c r="BR13" s="397" t="e">
        <f t="shared" si="4"/>
        <v>#VALUE!</v>
      </c>
      <c r="BS13" s="397" t="e">
        <f t="shared" si="4"/>
        <v>#VALUE!</v>
      </c>
      <c r="BT13" s="397" t="e">
        <f t="shared" si="4"/>
        <v>#VALUE!</v>
      </c>
      <c r="BU13" s="397" t="e">
        <f t="shared" si="4"/>
        <v>#VALUE!</v>
      </c>
      <c r="BV13" s="397" t="e">
        <f t="shared" si="4"/>
        <v>#VALUE!</v>
      </c>
      <c r="BW13" s="397" t="e">
        <f t="shared" si="4"/>
        <v>#VALUE!</v>
      </c>
      <c r="BX13" s="397" t="e">
        <f t="shared" si="4"/>
        <v>#VALUE!</v>
      </c>
      <c r="BY13" s="400" t="e">
        <f t="shared" si="4"/>
        <v>#VALUE!</v>
      </c>
      <c r="CA13" s="253" t="str">
        <f t="shared" si="5"/>
        <v>4.2</v>
      </c>
      <c r="CB13" s="201" t="str">
        <f t="shared" si="6"/>
        <v xml:space="preserve">Beschaffung verfügbarer biobasierter Lösemittel sowie Versuche zur Herstellung von Tinten mit diesen Rohstoffen </v>
      </c>
    </row>
    <row r="14" spans="1:80" ht="32" x14ac:dyDescent="0.2">
      <c r="A14" s="487" t="s">
        <v>86</v>
      </c>
      <c r="B14" s="469" t="s">
        <v>87</v>
      </c>
      <c r="C14" s="547" t="s">
        <v>83</v>
      </c>
      <c r="D14" s="204">
        <v>45170</v>
      </c>
      <c r="E14" s="205">
        <v>45230</v>
      </c>
      <c r="F14" s="490">
        <f t="shared" si="7"/>
        <v>2</v>
      </c>
      <c r="G14" s="497">
        <v>1</v>
      </c>
      <c r="H14" s="401">
        <f>$G14*'Ermittl.-Stunden J1'!$T$5</f>
        <v>173.33333333333334</v>
      </c>
      <c r="I14" s="401">
        <f ca="1">SUMIF('Tippl M. J1'!$B$17:$AK$511,'AP Übersicht'!$A14,'Tippl M. J1'!$AK$17:$AK$511)</f>
        <v>264.67</v>
      </c>
      <c r="J14" s="502">
        <f t="shared" ca="1" si="13"/>
        <v>-91.336666666666673</v>
      </c>
      <c r="K14" s="501"/>
      <c r="L14" s="401">
        <f>$K14*'Ermittl.-Stunden J1'!$T$15</f>
        <v>0</v>
      </c>
      <c r="M14" s="401">
        <f ca="1">SUMIF('Socha J1'!$B$17:$AK$511,'AP Übersicht'!$A14,'Socha J1'!$AK$17:$AK$511)</f>
        <v>152</v>
      </c>
      <c r="N14" s="502">
        <f t="shared" ca="1" si="11"/>
        <v>-152</v>
      </c>
      <c r="O14" s="501">
        <v>1</v>
      </c>
      <c r="P14" s="401">
        <f>$O14*'Ermittl.-Stunden J1'!$T$25</f>
        <v>86.666666666666671</v>
      </c>
      <c r="Q14" s="401">
        <f ca="1">SUMIF('Tippl K. J1'!$B$17:$AK$511,'AP Übersicht'!$A14,'Tippl K. J1'!$AK$17:$AK$511)</f>
        <v>148</v>
      </c>
      <c r="R14" s="502">
        <f t="shared" ca="1" si="12"/>
        <v>-61.333333333333329</v>
      </c>
      <c r="S14" s="472"/>
      <c r="T14" s="472"/>
      <c r="U14" s="402">
        <f t="shared" si="14"/>
        <v>2</v>
      </c>
      <c r="V14" s="321" t="str">
        <f t="shared" si="8"/>
        <v/>
      </c>
      <c r="W14" s="321" t="str">
        <f t="shared" si="0"/>
        <v/>
      </c>
      <c r="X14" s="321" t="str">
        <f t="shared" si="0"/>
        <v/>
      </c>
      <c r="Y14" s="321" t="str">
        <f t="shared" si="0"/>
        <v/>
      </c>
      <c r="Z14" s="321" t="str">
        <f t="shared" si="0"/>
        <v/>
      </c>
      <c r="AA14" s="321" t="str">
        <f t="shared" si="0"/>
        <v/>
      </c>
      <c r="AB14" s="321" t="str">
        <f t="shared" si="0"/>
        <v/>
      </c>
      <c r="AC14" s="321" t="str">
        <f t="shared" si="0"/>
        <v/>
      </c>
      <c r="AD14" s="321" t="str">
        <f t="shared" si="0"/>
        <v>x</v>
      </c>
      <c r="AE14" s="321" t="str">
        <f t="shared" si="0"/>
        <v>x</v>
      </c>
      <c r="AF14" s="321" t="str">
        <f t="shared" si="0"/>
        <v/>
      </c>
      <c r="AG14" s="322" t="str">
        <f t="shared" si="0"/>
        <v/>
      </c>
      <c r="AH14" s="228"/>
      <c r="AI14" s="207"/>
      <c r="AJ14" s="208"/>
      <c r="AK14" s="209" t="str">
        <f t="shared" si="9"/>
        <v/>
      </c>
      <c r="AL14" s="474"/>
      <c r="AM14" s="475"/>
      <c r="AN14" s="476"/>
      <c r="AO14" s="476"/>
      <c r="AP14" s="476"/>
      <c r="AQ14" s="333">
        <f t="shared" si="15"/>
        <v>0</v>
      </c>
      <c r="AR14" s="403" t="str">
        <f t="shared" si="1"/>
        <v/>
      </c>
      <c r="AS14" s="228" t="str">
        <f t="shared" si="1"/>
        <v/>
      </c>
      <c r="AT14" s="228" t="str">
        <f t="shared" si="1"/>
        <v/>
      </c>
      <c r="AU14" s="228" t="str">
        <f t="shared" si="1"/>
        <v/>
      </c>
      <c r="AV14" s="228" t="str">
        <f t="shared" si="1"/>
        <v/>
      </c>
      <c r="AW14" s="228" t="str">
        <f t="shared" si="1"/>
        <v/>
      </c>
      <c r="AX14" s="228" t="str">
        <f t="shared" si="1"/>
        <v/>
      </c>
      <c r="AY14" s="228" t="str">
        <f t="shared" si="1"/>
        <v/>
      </c>
      <c r="AZ14" s="228" t="str">
        <f t="shared" si="1"/>
        <v/>
      </c>
      <c r="BA14" s="228" t="str">
        <f t="shared" si="1"/>
        <v/>
      </c>
      <c r="BB14" s="228" t="str">
        <f t="shared" si="1"/>
        <v/>
      </c>
      <c r="BC14" s="404" t="str">
        <f t="shared" si="1"/>
        <v/>
      </c>
      <c r="BD14" s="228"/>
      <c r="BE14" s="211"/>
      <c r="BF14" s="212"/>
      <c r="BG14" s="213" t="str">
        <f t="shared" si="10"/>
        <v/>
      </c>
      <c r="BH14" s="480"/>
      <c r="BI14" s="481"/>
      <c r="BJ14" s="482"/>
      <c r="BK14" s="482"/>
      <c r="BL14" s="482"/>
      <c r="BM14" s="215">
        <f t="shared" ref="BM14:BM36" si="16">SUM(BH14:BL14)</f>
        <v>0</v>
      </c>
      <c r="BN14" s="403" t="str">
        <f t="shared" si="3"/>
        <v>x</v>
      </c>
      <c r="BO14" s="228" t="e">
        <f t="shared" si="4"/>
        <v>#VALUE!</v>
      </c>
      <c r="BP14" s="228" t="e">
        <f t="shared" si="4"/>
        <v>#VALUE!</v>
      </c>
      <c r="BQ14" s="228" t="e">
        <f t="shared" si="4"/>
        <v>#VALUE!</v>
      </c>
      <c r="BR14" s="228" t="e">
        <f t="shared" si="4"/>
        <v>#VALUE!</v>
      </c>
      <c r="BS14" s="228" t="e">
        <f t="shared" si="4"/>
        <v>#VALUE!</v>
      </c>
      <c r="BT14" s="228" t="e">
        <f t="shared" si="4"/>
        <v>#VALUE!</v>
      </c>
      <c r="BU14" s="228" t="e">
        <f t="shared" si="4"/>
        <v>#VALUE!</v>
      </c>
      <c r="BV14" s="228" t="e">
        <f t="shared" si="4"/>
        <v>#VALUE!</v>
      </c>
      <c r="BW14" s="228" t="e">
        <f t="shared" si="4"/>
        <v>#VALUE!</v>
      </c>
      <c r="BX14" s="228" t="e">
        <f t="shared" si="4"/>
        <v>#VALUE!</v>
      </c>
      <c r="BY14" s="404" t="e">
        <f t="shared" si="4"/>
        <v>#VALUE!</v>
      </c>
      <c r="CA14" s="253" t="str">
        <f t="shared" si="5"/>
        <v>4.3</v>
      </c>
      <c r="CB14" s="201" t="str">
        <f t="shared" si="6"/>
        <v xml:space="preserve">Versuche zur Einsatzfähigkeit und den Parametern (aufzutragende Menge, Temperatur, relative Luftfeuchtigkeit bzw. zum Einsatzbereich im industriellen Umfeld </v>
      </c>
    </row>
    <row r="15" spans="1:80" ht="16" x14ac:dyDescent="0.2">
      <c r="A15" s="487" t="s">
        <v>88</v>
      </c>
      <c r="B15" s="469" t="s">
        <v>89</v>
      </c>
      <c r="C15" s="547"/>
      <c r="D15" s="204">
        <v>45231</v>
      </c>
      <c r="E15" s="205">
        <v>45289</v>
      </c>
      <c r="F15" s="490">
        <f t="shared" si="7"/>
        <v>2</v>
      </c>
      <c r="G15" s="497">
        <v>0.5</v>
      </c>
      <c r="H15" s="401">
        <f>$G15*'Ermittl.-Stunden J1'!$T$5</f>
        <v>86.666666666666671</v>
      </c>
      <c r="I15" s="401">
        <f ca="1">SUMIF('Tippl M. J1'!$B$17:$AK$511,'AP Übersicht'!$A15,'Tippl M. J1'!$AK$17:$AK$511)</f>
        <v>59</v>
      </c>
      <c r="J15" s="502">
        <f t="shared" ca="1" si="13"/>
        <v>27.666666666666671</v>
      </c>
      <c r="K15" s="501"/>
      <c r="L15" s="401">
        <f>$K15*'Ermittl.-Stunden J1'!$T$15</f>
        <v>0</v>
      </c>
      <c r="M15" s="401">
        <f ca="1">SUMIF('Socha J1'!$B$17:$AK$511,'AP Übersicht'!$A15,'Socha J1'!$AK$17:$AK$511)</f>
        <v>0</v>
      </c>
      <c r="N15" s="502">
        <f t="shared" ca="1" si="11"/>
        <v>0</v>
      </c>
      <c r="O15" s="501"/>
      <c r="P15" s="401">
        <f>$O15*'Ermittl.-Stunden J1'!$T$25</f>
        <v>0</v>
      </c>
      <c r="Q15" s="401">
        <f ca="1">SUMIF('Tippl K. J1'!$B$17:$AK$511,'AP Übersicht'!$A15,'Tippl K. J1'!$AK$17:$AK$511)</f>
        <v>0</v>
      </c>
      <c r="R15" s="502">
        <f t="shared" ca="1" si="12"/>
        <v>0</v>
      </c>
      <c r="S15" s="472"/>
      <c r="T15" s="472"/>
      <c r="U15" s="402">
        <f t="shared" si="14"/>
        <v>0.5</v>
      </c>
      <c r="V15" s="321" t="str">
        <f t="shared" si="8"/>
        <v/>
      </c>
      <c r="W15" s="321" t="str">
        <f t="shared" si="0"/>
        <v/>
      </c>
      <c r="X15" s="321" t="str">
        <f t="shared" si="0"/>
        <v/>
      </c>
      <c r="Y15" s="321" t="str">
        <f t="shared" si="0"/>
        <v/>
      </c>
      <c r="Z15" s="321" t="str">
        <f t="shared" si="0"/>
        <v/>
      </c>
      <c r="AA15" s="321" t="str">
        <f t="shared" si="0"/>
        <v/>
      </c>
      <c r="AB15" s="321" t="str">
        <f t="shared" si="0"/>
        <v/>
      </c>
      <c r="AC15" s="321" t="str">
        <f t="shared" si="0"/>
        <v/>
      </c>
      <c r="AD15" s="321" t="str">
        <f t="shared" si="0"/>
        <v/>
      </c>
      <c r="AE15" s="321" t="str">
        <f t="shared" si="0"/>
        <v/>
      </c>
      <c r="AF15" s="321" t="str">
        <f t="shared" si="0"/>
        <v>x</v>
      </c>
      <c r="AG15" s="322" t="str">
        <f t="shared" si="0"/>
        <v>x</v>
      </c>
      <c r="AH15" s="228"/>
      <c r="AI15" s="207"/>
      <c r="AJ15" s="208"/>
      <c r="AK15" s="209" t="str">
        <f t="shared" si="9"/>
        <v/>
      </c>
      <c r="AL15" s="474"/>
      <c r="AM15" s="475"/>
      <c r="AN15" s="476"/>
      <c r="AO15" s="476"/>
      <c r="AP15" s="476"/>
      <c r="AQ15" s="333">
        <f t="shared" si="15"/>
        <v>0</v>
      </c>
      <c r="AR15" s="403" t="str">
        <f t="shared" si="1"/>
        <v/>
      </c>
      <c r="AS15" s="228" t="str">
        <f t="shared" si="1"/>
        <v/>
      </c>
      <c r="AT15" s="228" t="str">
        <f t="shared" si="1"/>
        <v/>
      </c>
      <c r="AU15" s="228" t="str">
        <f t="shared" si="1"/>
        <v/>
      </c>
      <c r="AV15" s="228" t="str">
        <f t="shared" si="1"/>
        <v/>
      </c>
      <c r="AW15" s="228" t="str">
        <f t="shared" si="1"/>
        <v/>
      </c>
      <c r="AX15" s="228" t="str">
        <f t="shared" si="1"/>
        <v/>
      </c>
      <c r="AY15" s="228" t="str">
        <f t="shared" si="1"/>
        <v/>
      </c>
      <c r="AZ15" s="228" t="str">
        <f t="shared" si="1"/>
        <v/>
      </c>
      <c r="BA15" s="228" t="str">
        <f t="shared" si="1"/>
        <v/>
      </c>
      <c r="BB15" s="228" t="str">
        <f t="shared" si="1"/>
        <v/>
      </c>
      <c r="BC15" s="404" t="str">
        <f t="shared" si="1"/>
        <v/>
      </c>
      <c r="BD15" s="228"/>
      <c r="BE15" s="211"/>
      <c r="BF15" s="212"/>
      <c r="BG15" s="213" t="str">
        <f t="shared" si="10"/>
        <v/>
      </c>
      <c r="BH15" s="480"/>
      <c r="BI15" s="481"/>
      <c r="BJ15" s="482"/>
      <c r="BK15" s="482"/>
      <c r="BL15" s="482"/>
      <c r="BM15" s="215">
        <f t="shared" si="16"/>
        <v>0</v>
      </c>
      <c r="BN15" s="403" t="str">
        <f t="shared" si="3"/>
        <v>x</v>
      </c>
      <c r="BO15" s="228" t="e">
        <f t="shared" si="4"/>
        <v>#VALUE!</v>
      </c>
      <c r="BP15" s="228" t="e">
        <f t="shared" si="4"/>
        <v>#VALUE!</v>
      </c>
      <c r="BQ15" s="228" t="e">
        <f t="shared" si="4"/>
        <v>#VALUE!</v>
      </c>
      <c r="BR15" s="228" t="e">
        <f t="shared" si="4"/>
        <v>#VALUE!</v>
      </c>
      <c r="BS15" s="228" t="e">
        <f t="shared" si="4"/>
        <v>#VALUE!</v>
      </c>
      <c r="BT15" s="228" t="e">
        <f t="shared" si="4"/>
        <v>#VALUE!</v>
      </c>
      <c r="BU15" s="228" t="e">
        <f t="shared" si="4"/>
        <v>#VALUE!</v>
      </c>
      <c r="BV15" s="228" t="e">
        <f t="shared" si="4"/>
        <v>#VALUE!</v>
      </c>
      <c r="BW15" s="228" t="e">
        <f t="shared" si="4"/>
        <v>#VALUE!</v>
      </c>
      <c r="BX15" s="228" t="e">
        <f t="shared" si="4"/>
        <v>#VALUE!</v>
      </c>
      <c r="BY15" s="404" t="e">
        <f t="shared" si="4"/>
        <v>#VALUE!</v>
      </c>
      <c r="CA15" s="253" t="str">
        <f t="shared" si="5"/>
        <v>5</v>
      </c>
      <c r="CB15" s="201" t="str">
        <f t="shared" si="6"/>
        <v>Ermittl. wissenschaftlich-technischer Ressourcen und möglicher Kooperationspartner</v>
      </c>
    </row>
    <row r="16" spans="1:80" x14ac:dyDescent="0.2">
      <c r="A16" s="486"/>
      <c r="B16" s="469"/>
      <c r="C16" s="547"/>
      <c r="D16" s="204"/>
      <c r="E16" s="205"/>
      <c r="F16" s="490" t="str">
        <f t="shared" si="7"/>
        <v/>
      </c>
      <c r="G16" s="497"/>
      <c r="H16" s="471"/>
      <c r="I16" s="471"/>
      <c r="J16" s="498"/>
      <c r="K16" s="501"/>
      <c r="L16" s="471"/>
      <c r="M16" s="471"/>
      <c r="N16" s="498"/>
      <c r="O16" s="501"/>
      <c r="P16" s="471"/>
      <c r="Q16" s="471"/>
      <c r="R16" s="498"/>
      <c r="S16" s="472"/>
      <c r="T16" s="472"/>
      <c r="U16" s="402">
        <f t="shared" si="14"/>
        <v>0</v>
      </c>
      <c r="V16" s="321" t="str">
        <f t="shared" si="8"/>
        <v/>
      </c>
      <c r="W16" s="321" t="str">
        <f t="shared" si="0"/>
        <v/>
      </c>
      <c r="X16" s="321" t="str">
        <f t="shared" si="0"/>
        <v/>
      </c>
      <c r="Y16" s="321" t="str">
        <f t="shared" si="0"/>
        <v/>
      </c>
      <c r="Z16" s="321" t="str">
        <f t="shared" si="0"/>
        <v/>
      </c>
      <c r="AA16" s="321" t="str">
        <f t="shared" si="0"/>
        <v/>
      </c>
      <c r="AB16" s="321" t="str">
        <f t="shared" si="0"/>
        <v/>
      </c>
      <c r="AC16" s="321" t="str">
        <f t="shared" si="0"/>
        <v/>
      </c>
      <c r="AD16" s="321" t="str">
        <f t="shared" si="0"/>
        <v/>
      </c>
      <c r="AE16" s="321" t="str">
        <f t="shared" si="0"/>
        <v/>
      </c>
      <c r="AF16" s="321" t="str">
        <f t="shared" si="0"/>
        <v/>
      </c>
      <c r="AG16" s="322" t="str">
        <f t="shared" si="0"/>
        <v/>
      </c>
      <c r="AH16" s="228"/>
      <c r="AI16" s="207"/>
      <c r="AJ16" s="208"/>
      <c r="AK16" s="209" t="str">
        <f t="shared" si="9"/>
        <v/>
      </c>
      <c r="AL16" s="474"/>
      <c r="AM16" s="475"/>
      <c r="AN16" s="476"/>
      <c r="AO16" s="476"/>
      <c r="AP16" s="476"/>
      <c r="AQ16" s="333">
        <f t="shared" si="15"/>
        <v>0</v>
      </c>
      <c r="AR16" s="403" t="str">
        <f t="shared" si="1"/>
        <v/>
      </c>
      <c r="AS16" s="228" t="str">
        <f t="shared" si="1"/>
        <v/>
      </c>
      <c r="AT16" s="228" t="str">
        <f t="shared" si="1"/>
        <v/>
      </c>
      <c r="AU16" s="228" t="str">
        <f t="shared" si="1"/>
        <v/>
      </c>
      <c r="AV16" s="228" t="str">
        <f t="shared" si="1"/>
        <v/>
      </c>
      <c r="AW16" s="228" t="str">
        <f t="shared" si="1"/>
        <v/>
      </c>
      <c r="AX16" s="228" t="str">
        <f t="shared" si="1"/>
        <v/>
      </c>
      <c r="AY16" s="228" t="str">
        <f t="shared" si="1"/>
        <v/>
      </c>
      <c r="AZ16" s="228" t="str">
        <f t="shared" si="1"/>
        <v/>
      </c>
      <c r="BA16" s="228" t="str">
        <f t="shared" si="1"/>
        <v/>
      </c>
      <c r="BB16" s="228" t="str">
        <f t="shared" si="1"/>
        <v/>
      </c>
      <c r="BC16" s="404" t="str">
        <f t="shared" si="1"/>
        <v/>
      </c>
      <c r="BD16" s="228"/>
      <c r="BE16" s="211"/>
      <c r="BF16" s="212"/>
      <c r="BG16" s="213" t="str">
        <f t="shared" si="10"/>
        <v/>
      </c>
      <c r="BH16" s="480"/>
      <c r="BI16" s="481"/>
      <c r="BJ16" s="482"/>
      <c r="BK16" s="482"/>
      <c r="BL16" s="482"/>
      <c r="BM16" s="215">
        <f t="shared" si="16"/>
        <v>0</v>
      </c>
      <c r="BN16" s="403" t="str">
        <f t="shared" si="3"/>
        <v>x</v>
      </c>
      <c r="BO16" s="228" t="e">
        <f t="shared" si="4"/>
        <v>#VALUE!</v>
      </c>
      <c r="BP16" s="228" t="e">
        <f t="shared" si="4"/>
        <v>#VALUE!</v>
      </c>
      <c r="BQ16" s="228" t="e">
        <f t="shared" si="4"/>
        <v>#VALUE!</v>
      </c>
      <c r="BR16" s="228" t="e">
        <f t="shared" si="4"/>
        <v>#VALUE!</v>
      </c>
      <c r="BS16" s="228" t="e">
        <f t="shared" si="4"/>
        <v>#VALUE!</v>
      </c>
      <c r="BT16" s="228" t="e">
        <f t="shared" si="4"/>
        <v>#VALUE!</v>
      </c>
      <c r="BU16" s="228" t="e">
        <f t="shared" si="4"/>
        <v>#VALUE!</v>
      </c>
      <c r="BV16" s="228" t="e">
        <f t="shared" si="4"/>
        <v>#VALUE!</v>
      </c>
      <c r="BW16" s="228" t="e">
        <f t="shared" si="4"/>
        <v>#VALUE!</v>
      </c>
      <c r="BX16" s="228" t="e">
        <f t="shared" si="4"/>
        <v>#VALUE!</v>
      </c>
      <c r="BY16" s="404" t="e">
        <f t="shared" si="4"/>
        <v>#VALUE!</v>
      </c>
      <c r="CA16" s="253">
        <f t="shared" si="5"/>
        <v>0</v>
      </c>
      <c r="CB16" s="201">
        <f t="shared" si="6"/>
        <v>0</v>
      </c>
    </row>
    <row r="17" spans="1:80" x14ac:dyDescent="0.2">
      <c r="A17" s="486"/>
      <c r="B17" s="469"/>
      <c r="C17" s="547"/>
      <c r="D17" s="204"/>
      <c r="E17" s="205"/>
      <c r="F17" s="490" t="str">
        <f t="shared" si="7"/>
        <v/>
      </c>
      <c r="G17" s="497"/>
      <c r="H17" s="471"/>
      <c r="I17" s="471"/>
      <c r="J17" s="498"/>
      <c r="K17" s="501"/>
      <c r="L17" s="471"/>
      <c r="M17" s="471"/>
      <c r="N17" s="498"/>
      <c r="O17" s="501"/>
      <c r="P17" s="471"/>
      <c r="Q17" s="471"/>
      <c r="R17" s="498"/>
      <c r="S17" s="472"/>
      <c r="T17" s="472"/>
      <c r="U17" s="402">
        <f t="shared" si="14"/>
        <v>0</v>
      </c>
      <c r="V17" s="321" t="str">
        <f t="shared" si="8"/>
        <v/>
      </c>
      <c r="W17" s="321" t="str">
        <f t="shared" si="0"/>
        <v/>
      </c>
      <c r="X17" s="321" t="str">
        <f t="shared" si="0"/>
        <v/>
      </c>
      <c r="Y17" s="321" t="str">
        <f t="shared" si="0"/>
        <v/>
      </c>
      <c r="Z17" s="321" t="str">
        <f t="shared" si="0"/>
        <v/>
      </c>
      <c r="AA17" s="321" t="str">
        <f t="shared" si="0"/>
        <v/>
      </c>
      <c r="AB17" s="321" t="str">
        <f t="shared" si="0"/>
        <v/>
      </c>
      <c r="AC17" s="321" t="str">
        <f t="shared" si="0"/>
        <v/>
      </c>
      <c r="AD17" s="321" t="str">
        <f t="shared" si="0"/>
        <v/>
      </c>
      <c r="AE17" s="321" t="str">
        <f t="shared" si="0"/>
        <v/>
      </c>
      <c r="AF17" s="321" t="str">
        <f t="shared" si="0"/>
        <v/>
      </c>
      <c r="AG17" s="322" t="str">
        <f t="shared" si="0"/>
        <v/>
      </c>
      <c r="AH17" s="228"/>
      <c r="AI17" s="207"/>
      <c r="AJ17" s="208"/>
      <c r="AK17" s="209" t="str">
        <f t="shared" si="9"/>
        <v/>
      </c>
      <c r="AL17" s="474"/>
      <c r="AM17" s="475"/>
      <c r="AN17" s="476"/>
      <c r="AO17" s="476"/>
      <c r="AP17" s="476"/>
      <c r="AQ17" s="333">
        <f t="shared" si="15"/>
        <v>0</v>
      </c>
      <c r="AR17" s="403" t="str">
        <f t="shared" si="1"/>
        <v/>
      </c>
      <c r="AS17" s="228" t="str">
        <f t="shared" si="1"/>
        <v/>
      </c>
      <c r="AT17" s="228" t="str">
        <f t="shared" si="1"/>
        <v/>
      </c>
      <c r="AU17" s="228" t="str">
        <f t="shared" si="1"/>
        <v/>
      </c>
      <c r="AV17" s="228" t="str">
        <f t="shared" si="1"/>
        <v/>
      </c>
      <c r="AW17" s="228" t="str">
        <f t="shared" si="1"/>
        <v/>
      </c>
      <c r="AX17" s="228" t="str">
        <f t="shared" si="1"/>
        <v/>
      </c>
      <c r="AY17" s="228" t="str">
        <f t="shared" si="1"/>
        <v/>
      </c>
      <c r="AZ17" s="228" t="str">
        <f t="shared" si="1"/>
        <v/>
      </c>
      <c r="BA17" s="228" t="str">
        <f t="shared" si="1"/>
        <v/>
      </c>
      <c r="BB17" s="228" t="str">
        <f t="shared" si="1"/>
        <v/>
      </c>
      <c r="BC17" s="404" t="str">
        <f t="shared" si="1"/>
        <v/>
      </c>
      <c r="BD17" s="228"/>
      <c r="BE17" s="211"/>
      <c r="BF17" s="212"/>
      <c r="BG17" s="213" t="str">
        <f t="shared" si="10"/>
        <v/>
      </c>
      <c r="BH17" s="480"/>
      <c r="BI17" s="481"/>
      <c r="BJ17" s="482"/>
      <c r="BK17" s="482"/>
      <c r="BL17" s="482"/>
      <c r="BM17" s="215">
        <f t="shared" si="16"/>
        <v>0</v>
      </c>
      <c r="BN17" s="403" t="str">
        <f t="shared" si="3"/>
        <v>x</v>
      </c>
      <c r="BO17" s="228" t="e">
        <f t="shared" si="4"/>
        <v>#VALUE!</v>
      </c>
      <c r="BP17" s="228" t="e">
        <f t="shared" si="4"/>
        <v>#VALUE!</v>
      </c>
      <c r="BQ17" s="228" t="e">
        <f t="shared" si="4"/>
        <v>#VALUE!</v>
      </c>
      <c r="BR17" s="228" t="e">
        <f t="shared" si="4"/>
        <v>#VALUE!</v>
      </c>
      <c r="BS17" s="228" t="e">
        <f t="shared" si="4"/>
        <v>#VALUE!</v>
      </c>
      <c r="BT17" s="228" t="e">
        <f t="shared" si="4"/>
        <v>#VALUE!</v>
      </c>
      <c r="BU17" s="228" t="e">
        <f t="shared" si="4"/>
        <v>#VALUE!</v>
      </c>
      <c r="BV17" s="228" t="e">
        <f t="shared" si="4"/>
        <v>#VALUE!</v>
      </c>
      <c r="BW17" s="228" t="e">
        <f t="shared" si="4"/>
        <v>#VALUE!</v>
      </c>
      <c r="BX17" s="228" t="e">
        <f t="shared" si="4"/>
        <v>#VALUE!</v>
      </c>
      <c r="BY17" s="404" t="e">
        <f t="shared" si="4"/>
        <v>#VALUE!</v>
      </c>
      <c r="CA17" s="253">
        <f t="shared" si="5"/>
        <v>0</v>
      </c>
      <c r="CB17" s="201">
        <f t="shared" si="6"/>
        <v>0</v>
      </c>
    </row>
    <row r="18" spans="1:80" x14ac:dyDescent="0.2">
      <c r="A18" s="486"/>
      <c r="B18" s="469"/>
      <c r="C18" s="547"/>
      <c r="D18" s="204"/>
      <c r="E18" s="205"/>
      <c r="F18" s="490" t="str">
        <f t="shared" si="7"/>
        <v/>
      </c>
      <c r="G18" s="497"/>
      <c r="H18" s="471"/>
      <c r="I18" s="471"/>
      <c r="J18" s="498"/>
      <c r="K18" s="501"/>
      <c r="L18" s="471"/>
      <c r="M18" s="471"/>
      <c r="N18" s="498"/>
      <c r="O18" s="501"/>
      <c r="P18" s="471"/>
      <c r="Q18" s="471"/>
      <c r="R18" s="498"/>
      <c r="S18" s="472"/>
      <c r="T18" s="472"/>
      <c r="U18" s="402">
        <f t="shared" si="14"/>
        <v>0</v>
      </c>
      <c r="V18" s="323" t="str">
        <f t="shared" si="8"/>
        <v/>
      </c>
      <c r="W18" s="323" t="str">
        <f t="shared" si="0"/>
        <v/>
      </c>
      <c r="X18" s="323" t="str">
        <f t="shared" si="0"/>
        <v/>
      </c>
      <c r="Y18" s="323" t="str">
        <f t="shared" si="0"/>
        <v/>
      </c>
      <c r="Z18" s="323" t="str">
        <f t="shared" si="0"/>
        <v/>
      </c>
      <c r="AA18" s="323" t="str">
        <f t="shared" si="0"/>
        <v/>
      </c>
      <c r="AB18" s="323" t="str">
        <f t="shared" si="0"/>
        <v/>
      </c>
      <c r="AC18" s="323" t="str">
        <f t="shared" si="0"/>
        <v/>
      </c>
      <c r="AD18" s="323" t="str">
        <f t="shared" si="0"/>
        <v/>
      </c>
      <c r="AE18" s="323" t="str">
        <f t="shared" si="0"/>
        <v/>
      </c>
      <c r="AF18" s="323" t="str">
        <f t="shared" si="0"/>
        <v/>
      </c>
      <c r="AG18" s="324" t="str">
        <f t="shared" si="0"/>
        <v/>
      </c>
      <c r="AH18" s="397"/>
      <c r="AI18" s="207"/>
      <c r="AJ18" s="208"/>
      <c r="AK18" s="209" t="str">
        <f t="shared" si="9"/>
        <v/>
      </c>
      <c r="AL18" s="474"/>
      <c r="AM18" s="475"/>
      <c r="AN18" s="476"/>
      <c r="AO18" s="476"/>
      <c r="AP18" s="476"/>
      <c r="AQ18" s="333">
        <f t="shared" si="15"/>
        <v>0</v>
      </c>
      <c r="AR18" s="399" t="str">
        <f t="shared" ref="AR18:BC24" si="17">IF(AND(AR$6&gt;=$AI18,AR$6&lt;=$AJ18),"x","")</f>
        <v/>
      </c>
      <c r="AS18" s="397" t="str">
        <f t="shared" si="17"/>
        <v/>
      </c>
      <c r="AT18" s="397" t="str">
        <f t="shared" si="17"/>
        <v/>
      </c>
      <c r="AU18" s="397" t="str">
        <f t="shared" si="17"/>
        <v/>
      </c>
      <c r="AV18" s="397" t="str">
        <f t="shared" si="17"/>
        <v/>
      </c>
      <c r="AW18" s="397" t="str">
        <f t="shared" si="17"/>
        <v/>
      </c>
      <c r="AX18" s="397" t="str">
        <f t="shared" si="17"/>
        <v/>
      </c>
      <c r="AY18" s="397" t="str">
        <f t="shared" si="17"/>
        <v/>
      </c>
      <c r="AZ18" s="397" t="str">
        <f t="shared" si="17"/>
        <v/>
      </c>
      <c r="BA18" s="397" t="str">
        <f t="shared" si="17"/>
        <v/>
      </c>
      <c r="BB18" s="397" t="str">
        <f t="shared" si="17"/>
        <v/>
      </c>
      <c r="BC18" s="400" t="str">
        <f t="shared" si="17"/>
        <v/>
      </c>
      <c r="BD18" s="397"/>
      <c r="BE18" s="211"/>
      <c r="BF18" s="212"/>
      <c r="BG18" s="213" t="str">
        <f t="shared" si="10"/>
        <v/>
      </c>
      <c r="BH18" s="480"/>
      <c r="BI18" s="481"/>
      <c r="BJ18" s="482"/>
      <c r="BK18" s="482"/>
      <c r="BL18" s="482"/>
      <c r="BM18" s="215">
        <f t="shared" si="16"/>
        <v>0</v>
      </c>
      <c r="BN18" s="399" t="str">
        <f t="shared" si="3"/>
        <v>x</v>
      </c>
      <c r="BO18" s="397" t="e">
        <f t="shared" si="4"/>
        <v>#VALUE!</v>
      </c>
      <c r="BP18" s="397" t="e">
        <f t="shared" si="4"/>
        <v>#VALUE!</v>
      </c>
      <c r="BQ18" s="397" t="e">
        <f t="shared" si="4"/>
        <v>#VALUE!</v>
      </c>
      <c r="BR18" s="397" t="e">
        <f t="shared" si="4"/>
        <v>#VALUE!</v>
      </c>
      <c r="BS18" s="397" t="e">
        <f t="shared" si="4"/>
        <v>#VALUE!</v>
      </c>
      <c r="BT18" s="397" t="e">
        <f t="shared" si="4"/>
        <v>#VALUE!</v>
      </c>
      <c r="BU18" s="397" t="e">
        <f t="shared" si="4"/>
        <v>#VALUE!</v>
      </c>
      <c r="BV18" s="397" t="e">
        <f t="shared" si="4"/>
        <v>#VALUE!</v>
      </c>
      <c r="BW18" s="397" t="e">
        <f t="shared" si="4"/>
        <v>#VALUE!</v>
      </c>
      <c r="BX18" s="397" t="e">
        <f t="shared" si="4"/>
        <v>#VALUE!</v>
      </c>
      <c r="BY18" s="400" t="e">
        <f t="shared" si="4"/>
        <v>#VALUE!</v>
      </c>
      <c r="CA18" s="253">
        <f t="shared" si="5"/>
        <v>0</v>
      </c>
      <c r="CB18" s="201">
        <f t="shared" si="6"/>
        <v>0</v>
      </c>
    </row>
    <row r="19" spans="1:80" x14ac:dyDescent="0.2">
      <c r="A19" s="486"/>
      <c r="B19" s="469"/>
      <c r="C19" s="547"/>
      <c r="D19" s="204"/>
      <c r="E19" s="205"/>
      <c r="F19" s="490" t="str">
        <f t="shared" si="7"/>
        <v/>
      </c>
      <c r="G19" s="497"/>
      <c r="H19" s="471"/>
      <c r="I19" s="471"/>
      <c r="J19" s="498"/>
      <c r="K19" s="501"/>
      <c r="L19" s="471"/>
      <c r="M19" s="471"/>
      <c r="N19" s="498"/>
      <c r="O19" s="501"/>
      <c r="P19" s="471"/>
      <c r="Q19" s="471"/>
      <c r="R19" s="498"/>
      <c r="S19" s="472"/>
      <c r="T19" s="472"/>
      <c r="U19" s="402">
        <f t="shared" si="14"/>
        <v>0</v>
      </c>
      <c r="V19" s="321" t="str">
        <f t="shared" si="8"/>
        <v/>
      </c>
      <c r="W19" s="321" t="str">
        <f t="shared" si="0"/>
        <v/>
      </c>
      <c r="X19" s="321" t="str">
        <f t="shared" si="0"/>
        <v/>
      </c>
      <c r="Y19" s="321" t="str">
        <f t="shared" si="0"/>
        <v/>
      </c>
      <c r="Z19" s="321" t="str">
        <f t="shared" si="0"/>
        <v/>
      </c>
      <c r="AA19" s="321" t="str">
        <f t="shared" si="0"/>
        <v/>
      </c>
      <c r="AB19" s="321" t="str">
        <f t="shared" si="0"/>
        <v/>
      </c>
      <c r="AC19" s="321" t="str">
        <f t="shared" si="0"/>
        <v/>
      </c>
      <c r="AD19" s="321" t="str">
        <f t="shared" si="0"/>
        <v/>
      </c>
      <c r="AE19" s="321" t="str">
        <f t="shared" si="0"/>
        <v/>
      </c>
      <c r="AF19" s="321" t="str">
        <f t="shared" si="0"/>
        <v/>
      </c>
      <c r="AG19" s="322" t="str">
        <f t="shared" si="0"/>
        <v/>
      </c>
      <c r="AH19" s="228"/>
      <c r="AI19" s="207"/>
      <c r="AJ19" s="208"/>
      <c r="AK19" s="209" t="str">
        <f t="shared" si="9"/>
        <v/>
      </c>
      <c r="AL19" s="474"/>
      <c r="AM19" s="475"/>
      <c r="AN19" s="476"/>
      <c r="AO19" s="476"/>
      <c r="AP19" s="476"/>
      <c r="AQ19" s="333">
        <f t="shared" si="15"/>
        <v>0</v>
      </c>
      <c r="AR19" s="403" t="str">
        <f t="shared" si="17"/>
        <v/>
      </c>
      <c r="AS19" s="228" t="str">
        <f t="shared" si="17"/>
        <v/>
      </c>
      <c r="AT19" s="228" t="str">
        <f t="shared" si="17"/>
        <v/>
      </c>
      <c r="AU19" s="228" t="str">
        <f t="shared" si="17"/>
        <v/>
      </c>
      <c r="AV19" s="228" t="str">
        <f t="shared" si="17"/>
        <v/>
      </c>
      <c r="AW19" s="228" t="str">
        <f t="shared" si="17"/>
        <v/>
      </c>
      <c r="AX19" s="228" t="str">
        <f t="shared" si="17"/>
        <v/>
      </c>
      <c r="AY19" s="228" t="str">
        <f t="shared" si="17"/>
        <v/>
      </c>
      <c r="AZ19" s="228" t="str">
        <f t="shared" si="17"/>
        <v/>
      </c>
      <c r="BA19" s="228" t="str">
        <f t="shared" si="17"/>
        <v/>
      </c>
      <c r="BB19" s="228" t="str">
        <f t="shared" si="17"/>
        <v/>
      </c>
      <c r="BC19" s="404" t="str">
        <f t="shared" si="17"/>
        <v/>
      </c>
      <c r="BD19" s="228"/>
      <c r="BE19" s="211"/>
      <c r="BF19" s="212"/>
      <c r="BG19" s="213" t="str">
        <f t="shared" si="10"/>
        <v/>
      </c>
      <c r="BH19" s="480"/>
      <c r="BI19" s="481"/>
      <c r="BJ19" s="482"/>
      <c r="BK19" s="482"/>
      <c r="BL19" s="482"/>
      <c r="BM19" s="215">
        <f t="shared" si="16"/>
        <v>0</v>
      </c>
      <c r="BN19" s="403" t="str">
        <f t="shared" si="3"/>
        <v>x</v>
      </c>
      <c r="BO19" s="228" t="e">
        <f t="shared" si="4"/>
        <v>#VALUE!</v>
      </c>
      <c r="BP19" s="228" t="e">
        <f t="shared" si="4"/>
        <v>#VALUE!</v>
      </c>
      <c r="BQ19" s="228" t="e">
        <f t="shared" si="4"/>
        <v>#VALUE!</v>
      </c>
      <c r="BR19" s="228" t="e">
        <f t="shared" si="4"/>
        <v>#VALUE!</v>
      </c>
      <c r="BS19" s="228" t="e">
        <f t="shared" si="4"/>
        <v>#VALUE!</v>
      </c>
      <c r="BT19" s="228" t="e">
        <f t="shared" si="4"/>
        <v>#VALUE!</v>
      </c>
      <c r="BU19" s="228" t="e">
        <f t="shared" si="4"/>
        <v>#VALUE!</v>
      </c>
      <c r="BV19" s="228" t="e">
        <f t="shared" si="4"/>
        <v>#VALUE!</v>
      </c>
      <c r="BW19" s="228" t="e">
        <f t="shared" si="4"/>
        <v>#VALUE!</v>
      </c>
      <c r="BX19" s="228" t="e">
        <f t="shared" si="4"/>
        <v>#VALUE!</v>
      </c>
      <c r="BY19" s="404" t="e">
        <f t="shared" si="4"/>
        <v>#VALUE!</v>
      </c>
      <c r="CA19" s="253">
        <f t="shared" si="5"/>
        <v>0</v>
      </c>
      <c r="CB19" s="201">
        <f t="shared" si="6"/>
        <v>0</v>
      </c>
    </row>
    <row r="20" spans="1:80" x14ac:dyDescent="0.2">
      <c r="A20" s="487"/>
      <c r="B20" s="469"/>
      <c r="C20" s="547"/>
      <c r="D20" s="204"/>
      <c r="E20" s="205"/>
      <c r="F20" s="490" t="str">
        <f t="shared" si="7"/>
        <v/>
      </c>
      <c r="G20" s="497"/>
      <c r="H20" s="471"/>
      <c r="I20" s="471"/>
      <c r="J20" s="498"/>
      <c r="K20" s="501"/>
      <c r="L20" s="471"/>
      <c r="M20" s="471"/>
      <c r="N20" s="498"/>
      <c r="O20" s="501"/>
      <c r="P20" s="471"/>
      <c r="Q20" s="471"/>
      <c r="R20" s="498"/>
      <c r="S20" s="472"/>
      <c r="T20" s="472"/>
      <c r="U20" s="402">
        <f t="shared" si="14"/>
        <v>0</v>
      </c>
      <c r="V20" s="321" t="str">
        <f t="shared" si="8"/>
        <v/>
      </c>
      <c r="W20" s="321" t="str">
        <f t="shared" si="0"/>
        <v/>
      </c>
      <c r="X20" s="321" t="str">
        <f t="shared" si="0"/>
        <v/>
      </c>
      <c r="Y20" s="321" t="str">
        <f t="shared" si="0"/>
        <v/>
      </c>
      <c r="Z20" s="321" t="str">
        <f t="shared" si="0"/>
        <v/>
      </c>
      <c r="AA20" s="321" t="str">
        <f t="shared" si="0"/>
        <v/>
      </c>
      <c r="AB20" s="321" t="str">
        <f t="shared" si="0"/>
        <v/>
      </c>
      <c r="AC20" s="321" t="str">
        <f t="shared" si="0"/>
        <v/>
      </c>
      <c r="AD20" s="321" t="str">
        <f t="shared" si="0"/>
        <v/>
      </c>
      <c r="AE20" s="321" t="str">
        <f t="shared" si="0"/>
        <v/>
      </c>
      <c r="AF20" s="321" t="str">
        <f t="shared" si="0"/>
        <v/>
      </c>
      <c r="AG20" s="322" t="str">
        <f t="shared" si="0"/>
        <v/>
      </c>
      <c r="AH20" s="228"/>
      <c r="AI20" s="207"/>
      <c r="AJ20" s="208"/>
      <c r="AK20" s="209" t="str">
        <f t="shared" si="9"/>
        <v/>
      </c>
      <c r="AL20" s="474"/>
      <c r="AM20" s="475"/>
      <c r="AN20" s="476"/>
      <c r="AO20" s="476"/>
      <c r="AP20" s="476"/>
      <c r="AQ20" s="333">
        <f t="shared" si="15"/>
        <v>0</v>
      </c>
      <c r="AR20" s="403" t="str">
        <f t="shared" si="17"/>
        <v/>
      </c>
      <c r="AS20" s="228" t="str">
        <f t="shared" si="17"/>
        <v/>
      </c>
      <c r="AT20" s="228" t="str">
        <f t="shared" si="17"/>
        <v/>
      </c>
      <c r="AU20" s="228" t="str">
        <f t="shared" si="17"/>
        <v/>
      </c>
      <c r="AV20" s="228" t="str">
        <f t="shared" si="17"/>
        <v/>
      </c>
      <c r="AW20" s="228" t="str">
        <f t="shared" si="17"/>
        <v/>
      </c>
      <c r="AX20" s="228" t="str">
        <f t="shared" si="17"/>
        <v/>
      </c>
      <c r="AY20" s="228" t="str">
        <f t="shared" si="17"/>
        <v/>
      </c>
      <c r="AZ20" s="228" t="str">
        <f t="shared" si="17"/>
        <v/>
      </c>
      <c r="BA20" s="228" t="str">
        <f t="shared" si="17"/>
        <v/>
      </c>
      <c r="BB20" s="228" t="str">
        <f t="shared" si="17"/>
        <v/>
      </c>
      <c r="BC20" s="404" t="str">
        <f t="shared" si="17"/>
        <v/>
      </c>
      <c r="BD20" s="228"/>
      <c r="BE20" s="211"/>
      <c r="BF20" s="212"/>
      <c r="BG20" s="213" t="str">
        <f t="shared" si="10"/>
        <v/>
      </c>
      <c r="BH20" s="480"/>
      <c r="BI20" s="481"/>
      <c r="BJ20" s="482"/>
      <c r="BK20" s="482"/>
      <c r="BL20" s="482"/>
      <c r="BM20" s="215">
        <f t="shared" si="16"/>
        <v>0</v>
      </c>
      <c r="BN20" s="403" t="str">
        <f t="shared" si="3"/>
        <v>x</v>
      </c>
      <c r="BO20" s="228" t="e">
        <f t="shared" si="4"/>
        <v>#VALUE!</v>
      </c>
      <c r="BP20" s="228" t="e">
        <f t="shared" si="4"/>
        <v>#VALUE!</v>
      </c>
      <c r="BQ20" s="228" t="e">
        <f t="shared" si="4"/>
        <v>#VALUE!</v>
      </c>
      <c r="BR20" s="228" t="e">
        <f t="shared" si="4"/>
        <v>#VALUE!</v>
      </c>
      <c r="BS20" s="228" t="e">
        <f t="shared" si="4"/>
        <v>#VALUE!</v>
      </c>
      <c r="BT20" s="228" t="e">
        <f t="shared" si="4"/>
        <v>#VALUE!</v>
      </c>
      <c r="BU20" s="228" t="e">
        <f t="shared" si="4"/>
        <v>#VALUE!</v>
      </c>
      <c r="BV20" s="228" t="e">
        <f t="shared" si="4"/>
        <v>#VALUE!</v>
      </c>
      <c r="BW20" s="228" t="e">
        <f t="shared" si="4"/>
        <v>#VALUE!</v>
      </c>
      <c r="BX20" s="228" t="e">
        <f t="shared" si="4"/>
        <v>#VALUE!</v>
      </c>
      <c r="BY20" s="404" t="e">
        <f t="shared" si="4"/>
        <v>#VALUE!</v>
      </c>
      <c r="CA20" s="253">
        <f t="shared" si="5"/>
        <v>0</v>
      </c>
      <c r="CB20" s="201">
        <f t="shared" si="6"/>
        <v>0</v>
      </c>
    </row>
    <row r="21" spans="1:80" x14ac:dyDescent="0.2">
      <c r="A21" s="487"/>
      <c r="B21" s="469"/>
      <c r="C21" s="547"/>
      <c r="D21" s="204"/>
      <c r="E21" s="205"/>
      <c r="F21" s="490" t="str">
        <f t="shared" si="7"/>
        <v/>
      </c>
      <c r="G21" s="497"/>
      <c r="H21" s="471"/>
      <c r="I21" s="471"/>
      <c r="J21" s="498"/>
      <c r="K21" s="501"/>
      <c r="L21" s="471"/>
      <c r="M21" s="471"/>
      <c r="N21" s="498"/>
      <c r="O21" s="501"/>
      <c r="P21" s="471"/>
      <c r="Q21" s="471"/>
      <c r="R21" s="498"/>
      <c r="S21" s="472"/>
      <c r="T21" s="472"/>
      <c r="U21" s="402">
        <f t="shared" si="14"/>
        <v>0</v>
      </c>
      <c r="V21" s="321" t="str">
        <f t="shared" si="8"/>
        <v/>
      </c>
      <c r="W21" s="321" t="str">
        <f t="shared" si="0"/>
        <v/>
      </c>
      <c r="X21" s="321" t="str">
        <f t="shared" si="0"/>
        <v/>
      </c>
      <c r="Y21" s="321" t="str">
        <f t="shared" si="0"/>
        <v/>
      </c>
      <c r="Z21" s="321" t="str">
        <f t="shared" si="0"/>
        <v/>
      </c>
      <c r="AA21" s="321" t="str">
        <f t="shared" si="0"/>
        <v/>
      </c>
      <c r="AB21" s="321" t="str">
        <f t="shared" si="0"/>
        <v/>
      </c>
      <c r="AC21" s="321" t="str">
        <f t="shared" si="0"/>
        <v/>
      </c>
      <c r="AD21" s="321" t="str">
        <f t="shared" si="0"/>
        <v/>
      </c>
      <c r="AE21" s="321" t="str">
        <f t="shared" si="0"/>
        <v/>
      </c>
      <c r="AF21" s="321" t="str">
        <f t="shared" si="0"/>
        <v/>
      </c>
      <c r="AG21" s="322" t="str">
        <f t="shared" si="0"/>
        <v/>
      </c>
      <c r="AH21" s="228"/>
      <c r="AI21" s="207"/>
      <c r="AJ21" s="208"/>
      <c r="AK21" s="209" t="str">
        <f t="shared" si="9"/>
        <v/>
      </c>
      <c r="AL21" s="474"/>
      <c r="AM21" s="475"/>
      <c r="AN21" s="476"/>
      <c r="AO21" s="476"/>
      <c r="AP21" s="476"/>
      <c r="AQ21" s="333">
        <f t="shared" si="15"/>
        <v>0</v>
      </c>
      <c r="AR21" s="403" t="str">
        <f t="shared" si="17"/>
        <v/>
      </c>
      <c r="AS21" s="228" t="str">
        <f t="shared" si="17"/>
        <v/>
      </c>
      <c r="AT21" s="228" t="str">
        <f t="shared" si="17"/>
        <v/>
      </c>
      <c r="AU21" s="228" t="str">
        <f t="shared" si="17"/>
        <v/>
      </c>
      <c r="AV21" s="228" t="str">
        <f t="shared" si="17"/>
        <v/>
      </c>
      <c r="AW21" s="228" t="str">
        <f t="shared" si="17"/>
        <v/>
      </c>
      <c r="AX21" s="228" t="str">
        <f t="shared" si="17"/>
        <v/>
      </c>
      <c r="AY21" s="228" t="str">
        <f t="shared" si="17"/>
        <v/>
      </c>
      <c r="AZ21" s="228" t="str">
        <f t="shared" si="17"/>
        <v/>
      </c>
      <c r="BA21" s="228" t="str">
        <f t="shared" si="17"/>
        <v/>
      </c>
      <c r="BB21" s="228" t="str">
        <f t="shared" si="17"/>
        <v/>
      </c>
      <c r="BC21" s="404" t="str">
        <f t="shared" si="17"/>
        <v/>
      </c>
      <c r="BD21" s="228"/>
      <c r="BE21" s="211"/>
      <c r="BF21" s="212"/>
      <c r="BG21" s="213" t="str">
        <f t="shared" si="10"/>
        <v/>
      </c>
      <c r="BH21" s="480"/>
      <c r="BI21" s="481"/>
      <c r="BJ21" s="482"/>
      <c r="BK21" s="482"/>
      <c r="BL21" s="482"/>
      <c r="BM21" s="215">
        <f t="shared" si="16"/>
        <v>0</v>
      </c>
      <c r="BN21" s="403" t="str">
        <f t="shared" si="3"/>
        <v>x</v>
      </c>
      <c r="BO21" s="228" t="e">
        <f t="shared" si="4"/>
        <v>#VALUE!</v>
      </c>
      <c r="BP21" s="228" t="e">
        <f t="shared" si="4"/>
        <v>#VALUE!</v>
      </c>
      <c r="BQ21" s="228" t="e">
        <f t="shared" si="4"/>
        <v>#VALUE!</v>
      </c>
      <c r="BR21" s="228" t="e">
        <f t="shared" si="4"/>
        <v>#VALUE!</v>
      </c>
      <c r="BS21" s="228" t="e">
        <f t="shared" si="4"/>
        <v>#VALUE!</v>
      </c>
      <c r="BT21" s="228" t="e">
        <f t="shared" si="4"/>
        <v>#VALUE!</v>
      </c>
      <c r="BU21" s="228" t="e">
        <f t="shared" si="4"/>
        <v>#VALUE!</v>
      </c>
      <c r="BV21" s="228" t="e">
        <f t="shared" si="4"/>
        <v>#VALUE!</v>
      </c>
      <c r="BW21" s="228" t="e">
        <f t="shared" si="4"/>
        <v>#VALUE!</v>
      </c>
      <c r="BX21" s="228" t="e">
        <f t="shared" si="4"/>
        <v>#VALUE!</v>
      </c>
      <c r="BY21" s="404" t="e">
        <f t="shared" si="4"/>
        <v>#VALUE!</v>
      </c>
      <c r="CA21" s="253">
        <f t="shared" si="5"/>
        <v>0</v>
      </c>
      <c r="CB21" s="201">
        <f t="shared" si="6"/>
        <v>0</v>
      </c>
    </row>
    <row r="22" spans="1:80" x14ac:dyDescent="0.2">
      <c r="A22" s="487"/>
      <c r="B22" s="469"/>
      <c r="C22" s="547"/>
      <c r="D22" s="204"/>
      <c r="E22" s="205"/>
      <c r="F22" s="490" t="str">
        <f t="shared" si="7"/>
        <v/>
      </c>
      <c r="G22" s="497"/>
      <c r="H22" s="471"/>
      <c r="I22" s="471"/>
      <c r="J22" s="498"/>
      <c r="K22" s="501"/>
      <c r="L22" s="471"/>
      <c r="M22" s="471"/>
      <c r="N22" s="498"/>
      <c r="O22" s="501"/>
      <c r="P22" s="471"/>
      <c r="Q22" s="471"/>
      <c r="R22" s="498"/>
      <c r="S22" s="472"/>
      <c r="T22" s="472"/>
      <c r="U22" s="402">
        <f t="shared" si="14"/>
        <v>0</v>
      </c>
      <c r="V22" s="321" t="str">
        <f t="shared" si="8"/>
        <v/>
      </c>
      <c r="W22" s="321" t="str">
        <f t="shared" si="0"/>
        <v/>
      </c>
      <c r="X22" s="321" t="str">
        <f t="shared" si="0"/>
        <v/>
      </c>
      <c r="Y22" s="321" t="str">
        <f t="shared" si="0"/>
        <v/>
      </c>
      <c r="Z22" s="321" t="str">
        <f t="shared" si="0"/>
        <v/>
      </c>
      <c r="AA22" s="321" t="str">
        <f t="shared" si="0"/>
        <v/>
      </c>
      <c r="AB22" s="321" t="str">
        <f t="shared" si="0"/>
        <v/>
      </c>
      <c r="AC22" s="321" t="str">
        <f t="shared" si="0"/>
        <v/>
      </c>
      <c r="AD22" s="321" t="str">
        <f t="shared" si="0"/>
        <v/>
      </c>
      <c r="AE22" s="321" t="str">
        <f t="shared" si="0"/>
        <v/>
      </c>
      <c r="AF22" s="321" t="str">
        <f t="shared" si="0"/>
        <v/>
      </c>
      <c r="AG22" s="322" t="str">
        <f t="shared" si="0"/>
        <v/>
      </c>
      <c r="AH22" s="228"/>
      <c r="AI22" s="207"/>
      <c r="AJ22" s="208"/>
      <c r="AK22" s="209" t="str">
        <f t="shared" si="9"/>
        <v/>
      </c>
      <c r="AL22" s="474"/>
      <c r="AM22" s="475"/>
      <c r="AN22" s="476"/>
      <c r="AO22" s="476"/>
      <c r="AP22" s="476"/>
      <c r="AQ22" s="333">
        <f t="shared" si="15"/>
        <v>0</v>
      </c>
      <c r="AR22" s="403" t="str">
        <f t="shared" si="17"/>
        <v/>
      </c>
      <c r="AS22" s="228" t="str">
        <f t="shared" si="17"/>
        <v/>
      </c>
      <c r="AT22" s="228" t="str">
        <f t="shared" si="17"/>
        <v/>
      </c>
      <c r="AU22" s="228" t="str">
        <f t="shared" si="17"/>
        <v/>
      </c>
      <c r="AV22" s="228" t="str">
        <f t="shared" si="17"/>
        <v/>
      </c>
      <c r="AW22" s="228" t="str">
        <f t="shared" si="17"/>
        <v/>
      </c>
      <c r="AX22" s="228" t="str">
        <f t="shared" si="17"/>
        <v/>
      </c>
      <c r="AY22" s="228" t="str">
        <f t="shared" si="17"/>
        <v/>
      </c>
      <c r="AZ22" s="228" t="str">
        <f t="shared" si="17"/>
        <v/>
      </c>
      <c r="BA22" s="228" t="str">
        <f t="shared" si="17"/>
        <v/>
      </c>
      <c r="BB22" s="228" t="str">
        <f t="shared" si="17"/>
        <v/>
      </c>
      <c r="BC22" s="404" t="str">
        <f t="shared" si="17"/>
        <v/>
      </c>
      <c r="BD22" s="228"/>
      <c r="BE22" s="211"/>
      <c r="BF22" s="212"/>
      <c r="BG22" s="213" t="str">
        <f t="shared" si="10"/>
        <v/>
      </c>
      <c r="BH22" s="480"/>
      <c r="BI22" s="481"/>
      <c r="BJ22" s="482"/>
      <c r="BK22" s="482"/>
      <c r="BL22" s="482"/>
      <c r="BM22" s="215">
        <f t="shared" si="16"/>
        <v>0</v>
      </c>
      <c r="BN22" s="403" t="str">
        <f t="shared" si="3"/>
        <v>x</v>
      </c>
      <c r="BO22" s="228" t="e">
        <f t="shared" si="4"/>
        <v>#VALUE!</v>
      </c>
      <c r="BP22" s="228" t="e">
        <f t="shared" si="4"/>
        <v>#VALUE!</v>
      </c>
      <c r="BQ22" s="228" t="e">
        <f t="shared" si="4"/>
        <v>#VALUE!</v>
      </c>
      <c r="BR22" s="228" t="e">
        <f t="shared" si="4"/>
        <v>#VALUE!</v>
      </c>
      <c r="BS22" s="228" t="e">
        <f t="shared" si="4"/>
        <v>#VALUE!</v>
      </c>
      <c r="BT22" s="228" t="e">
        <f t="shared" si="4"/>
        <v>#VALUE!</v>
      </c>
      <c r="BU22" s="228" t="e">
        <f t="shared" si="4"/>
        <v>#VALUE!</v>
      </c>
      <c r="BV22" s="228" t="e">
        <f t="shared" si="4"/>
        <v>#VALUE!</v>
      </c>
      <c r="BW22" s="228" t="e">
        <f t="shared" si="4"/>
        <v>#VALUE!</v>
      </c>
      <c r="BX22" s="228" t="e">
        <f t="shared" si="4"/>
        <v>#VALUE!</v>
      </c>
      <c r="BY22" s="404" t="e">
        <f t="shared" si="4"/>
        <v>#VALUE!</v>
      </c>
      <c r="CA22" s="253">
        <f t="shared" si="5"/>
        <v>0</v>
      </c>
      <c r="CB22" s="201">
        <f t="shared" si="6"/>
        <v>0</v>
      </c>
    </row>
    <row r="23" spans="1:80" x14ac:dyDescent="0.2">
      <c r="A23" s="487"/>
      <c r="B23" s="469"/>
      <c r="C23" s="547"/>
      <c r="D23" s="204"/>
      <c r="E23" s="205"/>
      <c r="F23" s="490" t="str">
        <f t="shared" si="7"/>
        <v/>
      </c>
      <c r="G23" s="497"/>
      <c r="H23" s="471"/>
      <c r="I23" s="471"/>
      <c r="J23" s="498"/>
      <c r="K23" s="501"/>
      <c r="L23" s="471"/>
      <c r="M23" s="471"/>
      <c r="N23" s="498"/>
      <c r="O23" s="501"/>
      <c r="P23" s="471"/>
      <c r="Q23" s="471"/>
      <c r="R23" s="498"/>
      <c r="S23" s="472"/>
      <c r="T23" s="472"/>
      <c r="U23" s="402">
        <f t="shared" si="14"/>
        <v>0</v>
      </c>
      <c r="V23" s="321" t="str">
        <f t="shared" si="8"/>
        <v/>
      </c>
      <c r="W23" s="321" t="str">
        <f t="shared" si="0"/>
        <v/>
      </c>
      <c r="X23" s="321" t="str">
        <f t="shared" si="0"/>
        <v/>
      </c>
      <c r="Y23" s="321" t="str">
        <f t="shared" si="0"/>
        <v/>
      </c>
      <c r="Z23" s="321" t="str">
        <f t="shared" si="0"/>
        <v/>
      </c>
      <c r="AA23" s="321" t="str">
        <f t="shared" si="0"/>
        <v/>
      </c>
      <c r="AB23" s="321" t="str">
        <f t="shared" si="0"/>
        <v/>
      </c>
      <c r="AC23" s="321" t="str">
        <f t="shared" si="0"/>
        <v/>
      </c>
      <c r="AD23" s="321" t="str">
        <f t="shared" si="0"/>
        <v/>
      </c>
      <c r="AE23" s="321" t="str">
        <f t="shared" si="0"/>
        <v/>
      </c>
      <c r="AF23" s="321" t="str">
        <f t="shared" si="0"/>
        <v/>
      </c>
      <c r="AG23" s="322" t="str">
        <f t="shared" si="0"/>
        <v/>
      </c>
      <c r="AH23" s="228"/>
      <c r="AI23" s="207"/>
      <c r="AJ23" s="208"/>
      <c r="AK23" s="209" t="str">
        <f t="shared" si="9"/>
        <v/>
      </c>
      <c r="AL23" s="474"/>
      <c r="AM23" s="475"/>
      <c r="AN23" s="476"/>
      <c r="AO23" s="476"/>
      <c r="AP23" s="476"/>
      <c r="AQ23" s="333">
        <f t="shared" si="15"/>
        <v>0</v>
      </c>
      <c r="AR23" s="403" t="str">
        <f t="shared" si="17"/>
        <v/>
      </c>
      <c r="AS23" s="228" t="str">
        <f t="shared" si="17"/>
        <v/>
      </c>
      <c r="AT23" s="228" t="str">
        <f t="shared" si="17"/>
        <v/>
      </c>
      <c r="AU23" s="228" t="str">
        <f t="shared" si="17"/>
        <v/>
      </c>
      <c r="AV23" s="228" t="str">
        <f t="shared" si="17"/>
        <v/>
      </c>
      <c r="AW23" s="228" t="str">
        <f t="shared" si="17"/>
        <v/>
      </c>
      <c r="AX23" s="228" t="str">
        <f t="shared" si="17"/>
        <v/>
      </c>
      <c r="AY23" s="228" t="str">
        <f t="shared" si="17"/>
        <v/>
      </c>
      <c r="AZ23" s="228" t="str">
        <f t="shared" si="17"/>
        <v/>
      </c>
      <c r="BA23" s="228" t="str">
        <f t="shared" si="17"/>
        <v/>
      </c>
      <c r="BB23" s="228" t="str">
        <f t="shared" si="17"/>
        <v/>
      </c>
      <c r="BC23" s="404" t="str">
        <f t="shared" si="17"/>
        <v/>
      </c>
      <c r="BD23" s="228"/>
      <c r="BE23" s="211"/>
      <c r="BF23" s="212"/>
      <c r="BG23" s="213" t="str">
        <f t="shared" si="10"/>
        <v/>
      </c>
      <c r="BH23" s="480"/>
      <c r="BI23" s="481"/>
      <c r="BJ23" s="482"/>
      <c r="BK23" s="482"/>
      <c r="BL23" s="482"/>
      <c r="BM23" s="215">
        <f t="shared" si="16"/>
        <v>0</v>
      </c>
      <c r="BN23" s="403" t="str">
        <f t="shared" si="3"/>
        <v>x</v>
      </c>
      <c r="BO23" s="228" t="e">
        <f t="shared" si="4"/>
        <v>#VALUE!</v>
      </c>
      <c r="BP23" s="228" t="e">
        <f t="shared" si="4"/>
        <v>#VALUE!</v>
      </c>
      <c r="BQ23" s="228" t="e">
        <f t="shared" si="4"/>
        <v>#VALUE!</v>
      </c>
      <c r="BR23" s="228" t="e">
        <f t="shared" si="4"/>
        <v>#VALUE!</v>
      </c>
      <c r="BS23" s="228" t="e">
        <f t="shared" si="4"/>
        <v>#VALUE!</v>
      </c>
      <c r="BT23" s="228" t="e">
        <f t="shared" si="4"/>
        <v>#VALUE!</v>
      </c>
      <c r="BU23" s="228" t="e">
        <f t="shared" si="4"/>
        <v>#VALUE!</v>
      </c>
      <c r="BV23" s="228" t="e">
        <f t="shared" si="4"/>
        <v>#VALUE!</v>
      </c>
      <c r="BW23" s="228" t="e">
        <f t="shared" si="4"/>
        <v>#VALUE!</v>
      </c>
      <c r="BX23" s="228" t="e">
        <f t="shared" si="4"/>
        <v>#VALUE!</v>
      </c>
      <c r="BY23" s="404" t="e">
        <f t="shared" si="4"/>
        <v>#VALUE!</v>
      </c>
      <c r="CA23" s="253">
        <f t="shared" si="5"/>
        <v>0</v>
      </c>
      <c r="CB23" s="201">
        <f t="shared" si="6"/>
        <v>0</v>
      </c>
    </row>
    <row r="24" spans="1:80" x14ac:dyDescent="0.2">
      <c r="A24" s="487"/>
      <c r="B24" s="469"/>
      <c r="C24" s="547"/>
      <c r="D24" s="204"/>
      <c r="E24" s="205"/>
      <c r="F24" s="490" t="str">
        <f t="shared" si="7"/>
        <v/>
      </c>
      <c r="G24" s="497"/>
      <c r="H24" s="471"/>
      <c r="I24" s="471"/>
      <c r="J24" s="498"/>
      <c r="K24" s="501"/>
      <c r="L24" s="471"/>
      <c r="M24" s="471"/>
      <c r="N24" s="498"/>
      <c r="O24" s="501"/>
      <c r="P24" s="471"/>
      <c r="Q24" s="471"/>
      <c r="R24" s="498"/>
      <c r="S24" s="472"/>
      <c r="T24" s="472"/>
      <c r="U24" s="402">
        <f t="shared" si="14"/>
        <v>0</v>
      </c>
      <c r="V24" s="321" t="str">
        <f t="shared" si="8"/>
        <v/>
      </c>
      <c r="W24" s="321" t="str">
        <f t="shared" ref="W24:AG36" si="18">IF(AND(W$6&gt;=$D24,W$6&lt;=$E24),"x","")</f>
        <v/>
      </c>
      <c r="X24" s="321" t="str">
        <f t="shared" si="18"/>
        <v/>
      </c>
      <c r="Y24" s="321" t="str">
        <f t="shared" si="18"/>
        <v/>
      </c>
      <c r="Z24" s="321" t="str">
        <f t="shared" si="18"/>
        <v/>
      </c>
      <c r="AA24" s="321" t="str">
        <f t="shared" si="18"/>
        <v/>
      </c>
      <c r="AB24" s="321" t="str">
        <f t="shared" si="18"/>
        <v/>
      </c>
      <c r="AC24" s="321" t="str">
        <f t="shared" si="18"/>
        <v/>
      </c>
      <c r="AD24" s="321" t="str">
        <f t="shared" si="18"/>
        <v/>
      </c>
      <c r="AE24" s="321" t="str">
        <f t="shared" si="18"/>
        <v/>
      </c>
      <c r="AF24" s="321" t="str">
        <f t="shared" si="18"/>
        <v/>
      </c>
      <c r="AG24" s="322" t="str">
        <f t="shared" si="18"/>
        <v/>
      </c>
      <c r="AH24" s="228"/>
      <c r="AI24" s="207"/>
      <c r="AJ24" s="208"/>
      <c r="AK24" s="209" t="str">
        <f t="shared" si="9"/>
        <v/>
      </c>
      <c r="AL24" s="474"/>
      <c r="AM24" s="475"/>
      <c r="AN24" s="476"/>
      <c r="AO24" s="476"/>
      <c r="AP24" s="476"/>
      <c r="AQ24" s="333">
        <f t="shared" si="15"/>
        <v>0</v>
      </c>
      <c r="AR24" s="403" t="str">
        <f t="shared" si="17"/>
        <v/>
      </c>
      <c r="AS24" s="228" t="str">
        <f t="shared" si="17"/>
        <v/>
      </c>
      <c r="AT24" s="228" t="str">
        <f t="shared" si="17"/>
        <v/>
      </c>
      <c r="AU24" s="228" t="str">
        <f t="shared" si="17"/>
        <v/>
      </c>
      <c r="AV24" s="228" t="str">
        <f t="shared" si="17"/>
        <v/>
      </c>
      <c r="AW24" s="228" t="str">
        <f t="shared" si="17"/>
        <v/>
      </c>
      <c r="AX24" s="228" t="str">
        <f t="shared" si="17"/>
        <v/>
      </c>
      <c r="AY24" s="228" t="str">
        <f t="shared" si="17"/>
        <v/>
      </c>
      <c r="AZ24" s="228" t="str">
        <f t="shared" si="17"/>
        <v/>
      </c>
      <c r="BA24" s="228" t="str">
        <f t="shared" si="17"/>
        <v/>
      </c>
      <c r="BB24" s="228" t="str">
        <f t="shared" si="17"/>
        <v/>
      </c>
      <c r="BC24" s="404" t="str">
        <f t="shared" si="17"/>
        <v/>
      </c>
      <c r="BD24" s="228"/>
      <c r="BE24" s="211"/>
      <c r="BF24" s="212"/>
      <c r="BG24" s="213" t="str">
        <f t="shared" si="10"/>
        <v/>
      </c>
      <c r="BH24" s="480"/>
      <c r="BI24" s="481"/>
      <c r="BJ24" s="482"/>
      <c r="BK24" s="482"/>
      <c r="BL24" s="482"/>
      <c r="BM24" s="215">
        <f t="shared" si="16"/>
        <v>0</v>
      </c>
      <c r="BN24" s="403" t="str">
        <f t="shared" si="3"/>
        <v>x</v>
      </c>
      <c r="BO24" s="228" t="e">
        <f t="shared" ref="BO24:BY24" si="19">IF(AND(BO$6&gt;=$BE24,BO$6&lt;=$BF24),"x","")</f>
        <v>#VALUE!</v>
      </c>
      <c r="BP24" s="228" t="e">
        <f t="shared" si="19"/>
        <v>#VALUE!</v>
      </c>
      <c r="BQ24" s="228" t="e">
        <f t="shared" si="19"/>
        <v>#VALUE!</v>
      </c>
      <c r="BR24" s="228" t="e">
        <f t="shared" si="19"/>
        <v>#VALUE!</v>
      </c>
      <c r="BS24" s="228" t="e">
        <f t="shared" si="19"/>
        <v>#VALUE!</v>
      </c>
      <c r="BT24" s="228" t="e">
        <f t="shared" si="19"/>
        <v>#VALUE!</v>
      </c>
      <c r="BU24" s="228" t="e">
        <f t="shared" si="19"/>
        <v>#VALUE!</v>
      </c>
      <c r="BV24" s="228" t="e">
        <f t="shared" si="19"/>
        <v>#VALUE!</v>
      </c>
      <c r="BW24" s="228" t="e">
        <f t="shared" si="19"/>
        <v>#VALUE!</v>
      </c>
      <c r="BX24" s="228" t="e">
        <f t="shared" si="19"/>
        <v>#VALUE!</v>
      </c>
      <c r="BY24" s="404" t="e">
        <f t="shared" si="19"/>
        <v>#VALUE!</v>
      </c>
      <c r="CA24" s="253">
        <f t="shared" si="5"/>
        <v>0</v>
      </c>
      <c r="CB24" s="201">
        <f t="shared" si="6"/>
        <v>0</v>
      </c>
    </row>
    <row r="25" spans="1:80" x14ac:dyDescent="0.2">
      <c r="A25" s="488"/>
      <c r="B25" s="469"/>
      <c r="C25" s="547"/>
      <c r="D25" s="204"/>
      <c r="E25" s="205"/>
      <c r="F25" s="490" t="str">
        <f t="shared" si="7"/>
        <v/>
      </c>
      <c r="G25" s="497"/>
      <c r="H25" s="471"/>
      <c r="I25" s="471"/>
      <c r="J25" s="498"/>
      <c r="K25" s="501"/>
      <c r="L25" s="471"/>
      <c r="M25" s="471"/>
      <c r="N25" s="498"/>
      <c r="O25" s="501"/>
      <c r="P25" s="471"/>
      <c r="Q25" s="471"/>
      <c r="R25" s="498"/>
      <c r="S25" s="472"/>
      <c r="T25" s="472"/>
      <c r="U25" s="402">
        <f t="shared" si="14"/>
        <v>0</v>
      </c>
      <c r="V25" s="323" t="str">
        <f t="shared" si="8"/>
        <v/>
      </c>
      <c r="W25" s="323" t="str">
        <f t="shared" si="18"/>
        <v/>
      </c>
      <c r="X25" s="323" t="str">
        <f t="shared" si="18"/>
        <v/>
      </c>
      <c r="Y25" s="323" t="str">
        <f t="shared" si="18"/>
        <v/>
      </c>
      <c r="Z25" s="323" t="str">
        <f t="shared" si="18"/>
        <v/>
      </c>
      <c r="AA25" s="323" t="str">
        <f t="shared" si="18"/>
        <v/>
      </c>
      <c r="AB25" s="323" t="str">
        <f t="shared" si="18"/>
        <v/>
      </c>
      <c r="AC25" s="323" t="str">
        <f t="shared" si="18"/>
        <v/>
      </c>
      <c r="AD25" s="323" t="str">
        <f t="shared" si="18"/>
        <v/>
      </c>
      <c r="AE25" s="323" t="str">
        <f t="shared" si="18"/>
        <v/>
      </c>
      <c r="AF25" s="323" t="str">
        <f t="shared" si="18"/>
        <v/>
      </c>
      <c r="AG25" s="324" t="str">
        <f t="shared" si="18"/>
        <v/>
      </c>
      <c r="AH25" s="397"/>
      <c r="AI25" s="207"/>
      <c r="AJ25" s="208"/>
      <c r="AK25" s="209" t="str">
        <f t="shared" si="9"/>
        <v/>
      </c>
      <c r="AL25" s="474"/>
      <c r="AM25" s="475"/>
      <c r="AN25" s="476"/>
      <c r="AO25" s="476"/>
      <c r="AP25" s="476"/>
      <c r="AQ25" s="333">
        <f t="shared" si="15"/>
        <v>0</v>
      </c>
      <c r="AR25" s="399" t="str">
        <f t="shared" ref="AR25:BC36" si="20">IF(AND(AR$6&gt;=$AI25,AR$6&lt;=$AJ25),"x","")</f>
        <v/>
      </c>
      <c r="AS25" s="397" t="str">
        <f t="shared" si="20"/>
        <v/>
      </c>
      <c r="AT25" s="397" t="str">
        <f t="shared" si="20"/>
        <v/>
      </c>
      <c r="AU25" s="397" t="str">
        <f t="shared" si="20"/>
        <v/>
      </c>
      <c r="AV25" s="397" t="str">
        <f t="shared" si="20"/>
        <v/>
      </c>
      <c r="AW25" s="397" t="str">
        <f t="shared" si="20"/>
        <v/>
      </c>
      <c r="AX25" s="397" t="str">
        <f t="shared" si="20"/>
        <v/>
      </c>
      <c r="AY25" s="397" t="str">
        <f t="shared" si="20"/>
        <v/>
      </c>
      <c r="AZ25" s="397" t="str">
        <f t="shared" si="20"/>
        <v/>
      </c>
      <c r="BA25" s="397" t="str">
        <f t="shared" si="20"/>
        <v/>
      </c>
      <c r="BB25" s="397" t="str">
        <f t="shared" si="20"/>
        <v/>
      </c>
      <c r="BC25" s="400" t="str">
        <f t="shared" si="20"/>
        <v/>
      </c>
      <c r="BD25" s="397"/>
      <c r="BE25" s="211"/>
      <c r="BF25" s="212"/>
      <c r="BG25" s="213" t="str">
        <f t="shared" si="10"/>
        <v/>
      </c>
      <c r="BH25" s="480"/>
      <c r="BI25" s="481"/>
      <c r="BJ25" s="482"/>
      <c r="BK25" s="482"/>
      <c r="BL25" s="482"/>
      <c r="BM25" s="215">
        <f t="shared" si="16"/>
        <v>0</v>
      </c>
      <c r="BN25" s="399" t="str">
        <f t="shared" ref="BN25:BY36" si="21">IF(AND(BN$6&gt;=$BE25,BN$6&lt;=$BF25),"x","")</f>
        <v>x</v>
      </c>
      <c r="BO25" s="397" t="e">
        <f t="shared" si="21"/>
        <v>#VALUE!</v>
      </c>
      <c r="BP25" s="397" t="e">
        <f t="shared" si="21"/>
        <v>#VALUE!</v>
      </c>
      <c r="BQ25" s="397" t="e">
        <f t="shared" si="21"/>
        <v>#VALUE!</v>
      </c>
      <c r="BR25" s="397" t="e">
        <f t="shared" si="21"/>
        <v>#VALUE!</v>
      </c>
      <c r="BS25" s="397" t="e">
        <f t="shared" si="21"/>
        <v>#VALUE!</v>
      </c>
      <c r="BT25" s="397" t="e">
        <f t="shared" si="21"/>
        <v>#VALUE!</v>
      </c>
      <c r="BU25" s="397" t="e">
        <f t="shared" si="21"/>
        <v>#VALUE!</v>
      </c>
      <c r="BV25" s="397" t="e">
        <f t="shared" si="21"/>
        <v>#VALUE!</v>
      </c>
      <c r="BW25" s="397" t="e">
        <f t="shared" si="21"/>
        <v>#VALUE!</v>
      </c>
      <c r="BX25" s="397" t="e">
        <f t="shared" si="21"/>
        <v>#VALUE!</v>
      </c>
      <c r="BY25" s="400" t="e">
        <f t="shared" si="21"/>
        <v>#VALUE!</v>
      </c>
      <c r="CA25" s="398">
        <f t="shared" si="5"/>
        <v>0</v>
      </c>
      <c r="CB25" s="201">
        <f t="shared" si="6"/>
        <v>0</v>
      </c>
    </row>
    <row r="26" spans="1:80" x14ac:dyDescent="0.2">
      <c r="A26" s="487"/>
      <c r="B26" s="469"/>
      <c r="C26" s="547"/>
      <c r="D26" s="204"/>
      <c r="E26" s="205"/>
      <c r="F26" s="490" t="str">
        <f t="shared" si="7"/>
        <v/>
      </c>
      <c r="G26" s="497"/>
      <c r="H26" s="471"/>
      <c r="I26" s="471"/>
      <c r="J26" s="498"/>
      <c r="K26" s="501"/>
      <c r="L26" s="471"/>
      <c r="M26" s="471"/>
      <c r="N26" s="498"/>
      <c r="O26" s="501"/>
      <c r="P26" s="471"/>
      <c r="Q26" s="471"/>
      <c r="R26" s="498"/>
      <c r="S26" s="472"/>
      <c r="T26" s="472"/>
      <c r="U26" s="402">
        <f t="shared" si="14"/>
        <v>0</v>
      </c>
      <c r="V26" s="321" t="str">
        <f t="shared" si="8"/>
        <v/>
      </c>
      <c r="W26" s="321" t="str">
        <f t="shared" si="18"/>
        <v/>
      </c>
      <c r="X26" s="321" t="str">
        <f t="shared" si="18"/>
        <v/>
      </c>
      <c r="Y26" s="321" t="str">
        <f t="shared" si="18"/>
        <v/>
      </c>
      <c r="Z26" s="321" t="str">
        <f t="shared" si="18"/>
        <v/>
      </c>
      <c r="AA26" s="321" t="str">
        <f t="shared" si="18"/>
        <v/>
      </c>
      <c r="AB26" s="321" t="str">
        <f t="shared" si="18"/>
        <v/>
      </c>
      <c r="AC26" s="321" t="str">
        <f t="shared" si="18"/>
        <v/>
      </c>
      <c r="AD26" s="321" t="str">
        <f t="shared" si="18"/>
        <v/>
      </c>
      <c r="AE26" s="321" t="str">
        <f t="shared" si="18"/>
        <v/>
      </c>
      <c r="AF26" s="321" t="str">
        <f t="shared" si="18"/>
        <v/>
      </c>
      <c r="AG26" s="322" t="str">
        <f t="shared" si="18"/>
        <v/>
      </c>
      <c r="AH26" s="228"/>
      <c r="AI26" s="207"/>
      <c r="AJ26" s="208"/>
      <c r="AK26" s="209" t="str">
        <f t="shared" si="9"/>
        <v/>
      </c>
      <c r="AL26" s="474"/>
      <c r="AM26" s="475"/>
      <c r="AN26" s="476"/>
      <c r="AO26" s="476"/>
      <c r="AP26" s="476"/>
      <c r="AQ26" s="333">
        <f t="shared" si="15"/>
        <v>0</v>
      </c>
      <c r="AR26" s="403" t="str">
        <f t="shared" si="20"/>
        <v/>
      </c>
      <c r="AS26" s="228" t="str">
        <f t="shared" si="20"/>
        <v/>
      </c>
      <c r="AT26" s="228" t="str">
        <f t="shared" si="20"/>
        <v/>
      </c>
      <c r="AU26" s="228" t="str">
        <f t="shared" si="20"/>
        <v/>
      </c>
      <c r="AV26" s="228" t="str">
        <f t="shared" si="20"/>
        <v/>
      </c>
      <c r="AW26" s="228" t="str">
        <f t="shared" si="20"/>
        <v/>
      </c>
      <c r="AX26" s="228" t="str">
        <f t="shared" si="20"/>
        <v/>
      </c>
      <c r="AY26" s="228" t="str">
        <f t="shared" si="20"/>
        <v/>
      </c>
      <c r="AZ26" s="228" t="str">
        <f t="shared" si="20"/>
        <v/>
      </c>
      <c r="BA26" s="228" t="str">
        <f t="shared" si="20"/>
        <v/>
      </c>
      <c r="BB26" s="228" t="str">
        <f t="shared" si="20"/>
        <v/>
      </c>
      <c r="BC26" s="404" t="str">
        <f t="shared" si="20"/>
        <v/>
      </c>
      <c r="BD26" s="228"/>
      <c r="BE26" s="211"/>
      <c r="BF26" s="212"/>
      <c r="BG26" s="213" t="str">
        <f t="shared" si="10"/>
        <v/>
      </c>
      <c r="BH26" s="480"/>
      <c r="BI26" s="481"/>
      <c r="BJ26" s="482"/>
      <c r="BK26" s="482"/>
      <c r="BL26" s="482"/>
      <c r="BM26" s="215">
        <f t="shared" si="16"/>
        <v>0</v>
      </c>
      <c r="BN26" s="403" t="str">
        <f t="shared" si="21"/>
        <v>x</v>
      </c>
      <c r="BO26" s="228" t="e">
        <f t="shared" si="21"/>
        <v>#VALUE!</v>
      </c>
      <c r="BP26" s="228" t="e">
        <f t="shared" si="21"/>
        <v>#VALUE!</v>
      </c>
      <c r="BQ26" s="228" t="e">
        <f t="shared" si="21"/>
        <v>#VALUE!</v>
      </c>
      <c r="BR26" s="228" t="e">
        <f t="shared" si="21"/>
        <v>#VALUE!</v>
      </c>
      <c r="BS26" s="228" t="e">
        <f t="shared" si="21"/>
        <v>#VALUE!</v>
      </c>
      <c r="BT26" s="228" t="e">
        <f t="shared" si="21"/>
        <v>#VALUE!</v>
      </c>
      <c r="BU26" s="228" t="e">
        <f t="shared" si="21"/>
        <v>#VALUE!</v>
      </c>
      <c r="BV26" s="228" t="e">
        <f t="shared" si="21"/>
        <v>#VALUE!</v>
      </c>
      <c r="BW26" s="228" t="e">
        <f t="shared" si="21"/>
        <v>#VALUE!</v>
      </c>
      <c r="BX26" s="228" t="e">
        <f t="shared" si="21"/>
        <v>#VALUE!</v>
      </c>
      <c r="BY26" s="404" t="e">
        <f t="shared" si="21"/>
        <v>#VALUE!</v>
      </c>
      <c r="CA26" s="253">
        <f t="shared" si="5"/>
        <v>0</v>
      </c>
      <c r="CB26" s="201">
        <f t="shared" si="6"/>
        <v>0</v>
      </c>
    </row>
    <row r="27" spans="1:80" x14ac:dyDescent="0.2">
      <c r="A27" s="487"/>
      <c r="B27" s="469"/>
      <c r="C27" s="547"/>
      <c r="D27" s="204"/>
      <c r="E27" s="205"/>
      <c r="F27" s="490" t="str">
        <f t="shared" si="7"/>
        <v/>
      </c>
      <c r="G27" s="497"/>
      <c r="H27" s="471"/>
      <c r="I27" s="471"/>
      <c r="J27" s="498"/>
      <c r="K27" s="501"/>
      <c r="L27" s="471"/>
      <c r="M27" s="471"/>
      <c r="N27" s="498"/>
      <c r="O27" s="501"/>
      <c r="P27" s="471"/>
      <c r="Q27" s="471"/>
      <c r="R27" s="498"/>
      <c r="S27" s="472"/>
      <c r="T27" s="472"/>
      <c r="U27" s="402">
        <f t="shared" si="14"/>
        <v>0</v>
      </c>
      <c r="V27" s="321" t="str">
        <f t="shared" si="8"/>
        <v/>
      </c>
      <c r="W27" s="321" t="str">
        <f t="shared" si="18"/>
        <v/>
      </c>
      <c r="X27" s="321" t="str">
        <f t="shared" si="18"/>
        <v/>
      </c>
      <c r="Y27" s="321" t="str">
        <f t="shared" si="18"/>
        <v/>
      </c>
      <c r="Z27" s="321" t="str">
        <f t="shared" si="18"/>
        <v/>
      </c>
      <c r="AA27" s="321" t="str">
        <f t="shared" si="18"/>
        <v/>
      </c>
      <c r="AB27" s="321" t="str">
        <f t="shared" si="18"/>
        <v/>
      </c>
      <c r="AC27" s="321" t="str">
        <f t="shared" si="18"/>
        <v/>
      </c>
      <c r="AD27" s="321" t="str">
        <f t="shared" si="18"/>
        <v/>
      </c>
      <c r="AE27" s="321" t="str">
        <f t="shared" si="18"/>
        <v/>
      </c>
      <c r="AF27" s="321" t="str">
        <f t="shared" si="18"/>
        <v/>
      </c>
      <c r="AG27" s="322" t="str">
        <f t="shared" si="18"/>
        <v/>
      </c>
      <c r="AH27" s="228"/>
      <c r="AI27" s="207"/>
      <c r="AJ27" s="208"/>
      <c r="AK27" s="209" t="str">
        <f t="shared" si="9"/>
        <v/>
      </c>
      <c r="AL27" s="474"/>
      <c r="AM27" s="475"/>
      <c r="AN27" s="476"/>
      <c r="AO27" s="476"/>
      <c r="AP27" s="476"/>
      <c r="AQ27" s="333">
        <f t="shared" si="15"/>
        <v>0</v>
      </c>
      <c r="AR27" s="403" t="str">
        <f t="shared" si="20"/>
        <v/>
      </c>
      <c r="AS27" s="228" t="str">
        <f t="shared" si="20"/>
        <v/>
      </c>
      <c r="AT27" s="228" t="str">
        <f t="shared" si="20"/>
        <v/>
      </c>
      <c r="AU27" s="228" t="str">
        <f t="shared" si="20"/>
        <v/>
      </c>
      <c r="AV27" s="228" t="str">
        <f t="shared" si="20"/>
        <v/>
      </c>
      <c r="AW27" s="228" t="str">
        <f t="shared" si="20"/>
        <v/>
      </c>
      <c r="AX27" s="228" t="str">
        <f t="shared" si="20"/>
        <v/>
      </c>
      <c r="AY27" s="228" t="str">
        <f t="shared" si="20"/>
        <v/>
      </c>
      <c r="AZ27" s="228" t="str">
        <f t="shared" si="20"/>
        <v/>
      </c>
      <c r="BA27" s="228" t="str">
        <f t="shared" si="20"/>
        <v/>
      </c>
      <c r="BB27" s="228" t="str">
        <f t="shared" si="20"/>
        <v/>
      </c>
      <c r="BC27" s="404" t="str">
        <f t="shared" si="20"/>
        <v/>
      </c>
      <c r="BD27" s="228"/>
      <c r="BE27" s="211"/>
      <c r="BF27" s="212"/>
      <c r="BG27" s="213" t="str">
        <f t="shared" si="10"/>
        <v/>
      </c>
      <c r="BH27" s="480"/>
      <c r="BI27" s="481"/>
      <c r="BJ27" s="482"/>
      <c r="BK27" s="482"/>
      <c r="BL27" s="482"/>
      <c r="BM27" s="215">
        <f t="shared" si="16"/>
        <v>0</v>
      </c>
      <c r="BN27" s="403" t="str">
        <f t="shared" si="21"/>
        <v>x</v>
      </c>
      <c r="BO27" s="228" t="e">
        <f t="shared" si="21"/>
        <v>#VALUE!</v>
      </c>
      <c r="BP27" s="228" t="e">
        <f t="shared" si="21"/>
        <v>#VALUE!</v>
      </c>
      <c r="BQ27" s="228" t="e">
        <f t="shared" si="21"/>
        <v>#VALUE!</v>
      </c>
      <c r="BR27" s="228" t="e">
        <f t="shared" si="21"/>
        <v>#VALUE!</v>
      </c>
      <c r="BS27" s="228" t="e">
        <f t="shared" si="21"/>
        <v>#VALUE!</v>
      </c>
      <c r="BT27" s="228" t="e">
        <f t="shared" si="21"/>
        <v>#VALUE!</v>
      </c>
      <c r="BU27" s="228" t="e">
        <f t="shared" si="21"/>
        <v>#VALUE!</v>
      </c>
      <c r="BV27" s="228" t="e">
        <f t="shared" si="21"/>
        <v>#VALUE!</v>
      </c>
      <c r="BW27" s="228" t="e">
        <f t="shared" si="21"/>
        <v>#VALUE!</v>
      </c>
      <c r="BX27" s="228" t="e">
        <f t="shared" si="21"/>
        <v>#VALUE!</v>
      </c>
      <c r="BY27" s="404" t="e">
        <f t="shared" si="21"/>
        <v>#VALUE!</v>
      </c>
      <c r="CA27" s="253">
        <f t="shared" si="5"/>
        <v>0</v>
      </c>
      <c r="CB27" s="201">
        <f t="shared" si="6"/>
        <v>0</v>
      </c>
    </row>
    <row r="28" spans="1:80" x14ac:dyDescent="0.2">
      <c r="A28" s="487"/>
      <c r="B28" s="469"/>
      <c r="C28" s="547"/>
      <c r="D28" s="204"/>
      <c r="E28" s="205"/>
      <c r="F28" s="490" t="str">
        <f t="shared" si="7"/>
        <v/>
      </c>
      <c r="G28" s="497"/>
      <c r="H28" s="471"/>
      <c r="I28" s="471"/>
      <c r="J28" s="498"/>
      <c r="K28" s="501"/>
      <c r="L28" s="471"/>
      <c r="M28" s="471"/>
      <c r="N28" s="498"/>
      <c r="O28" s="501"/>
      <c r="P28" s="471"/>
      <c r="Q28" s="471"/>
      <c r="R28" s="498"/>
      <c r="S28" s="472"/>
      <c r="T28" s="472"/>
      <c r="U28" s="402">
        <f t="shared" si="14"/>
        <v>0</v>
      </c>
      <c r="V28" s="321" t="str">
        <f t="shared" si="8"/>
        <v/>
      </c>
      <c r="W28" s="321" t="str">
        <f t="shared" si="18"/>
        <v/>
      </c>
      <c r="X28" s="321" t="str">
        <f t="shared" si="18"/>
        <v/>
      </c>
      <c r="Y28" s="321" t="str">
        <f t="shared" si="18"/>
        <v/>
      </c>
      <c r="Z28" s="321" t="str">
        <f t="shared" si="18"/>
        <v/>
      </c>
      <c r="AA28" s="321" t="str">
        <f t="shared" si="18"/>
        <v/>
      </c>
      <c r="AB28" s="321" t="str">
        <f t="shared" si="18"/>
        <v/>
      </c>
      <c r="AC28" s="321" t="str">
        <f t="shared" si="18"/>
        <v/>
      </c>
      <c r="AD28" s="321" t="str">
        <f t="shared" si="18"/>
        <v/>
      </c>
      <c r="AE28" s="321" t="str">
        <f t="shared" si="18"/>
        <v/>
      </c>
      <c r="AF28" s="321" t="str">
        <f t="shared" si="18"/>
        <v/>
      </c>
      <c r="AG28" s="322" t="str">
        <f t="shared" si="18"/>
        <v/>
      </c>
      <c r="AH28" s="228"/>
      <c r="AI28" s="207"/>
      <c r="AJ28" s="208"/>
      <c r="AK28" s="209" t="str">
        <f t="shared" si="9"/>
        <v/>
      </c>
      <c r="AL28" s="474"/>
      <c r="AM28" s="475"/>
      <c r="AN28" s="476"/>
      <c r="AO28" s="476"/>
      <c r="AP28" s="476"/>
      <c r="AQ28" s="333">
        <f t="shared" si="15"/>
        <v>0</v>
      </c>
      <c r="AR28" s="403" t="str">
        <f t="shared" si="20"/>
        <v/>
      </c>
      <c r="AS28" s="228" t="str">
        <f t="shared" si="20"/>
        <v/>
      </c>
      <c r="AT28" s="228" t="str">
        <f t="shared" si="20"/>
        <v/>
      </c>
      <c r="AU28" s="228" t="str">
        <f t="shared" si="20"/>
        <v/>
      </c>
      <c r="AV28" s="228" t="str">
        <f t="shared" si="20"/>
        <v/>
      </c>
      <c r="AW28" s="228" t="str">
        <f t="shared" si="20"/>
        <v/>
      </c>
      <c r="AX28" s="228" t="str">
        <f t="shared" si="20"/>
        <v/>
      </c>
      <c r="AY28" s="228" t="str">
        <f t="shared" si="20"/>
        <v/>
      </c>
      <c r="AZ28" s="228" t="str">
        <f t="shared" si="20"/>
        <v/>
      </c>
      <c r="BA28" s="228" t="str">
        <f t="shared" si="20"/>
        <v/>
      </c>
      <c r="BB28" s="228" t="str">
        <f t="shared" si="20"/>
        <v/>
      </c>
      <c r="BC28" s="404" t="str">
        <f t="shared" si="20"/>
        <v/>
      </c>
      <c r="BD28" s="228"/>
      <c r="BE28" s="211"/>
      <c r="BF28" s="212"/>
      <c r="BG28" s="213" t="str">
        <f t="shared" si="10"/>
        <v/>
      </c>
      <c r="BH28" s="480"/>
      <c r="BI28" s="481"/>
      <c r="BJ28" s="482"/>
      <c r="BK28" s="482"/>
      <c r="BL28" s="482"/>
      <c r="BM28" s="215">
        <f t="shared" si="16"/>
        <v>0</v>
      </c>
      <c r="BN28" s="403" t="str">
        <f t="shared" si="21"/>
        <v>x</v>
      </c>
      <c r="BO28" s="228" t="e">
        <f t="shared" si="21"/>
        <v>#VALUE!</v>
      </c>
      <c r="BP28" s="228" t="e">
        <f t="shared" si="21"/>
        <v>#VALUE!</v>
      </c>
      <c r="BQ28" s="228" t="e">
        <f t="shared" si="21"/>
        <v>#VALUE!</v>
      </c>
      <c r="BR28" s="228" t="e">
        <f t="shared" si="21"/>
        <v>#VALUE!</v>
      </c>
      <c r="BS28" s="228" t="e">
        <f t="shared" si="21"/>
        <v>#VALUE!</v>
      </c>
      <c r="BT28" s="228" t="e">
        <f t="shared" si="21"/>
        <v>#VALUE!</v>
      </c>
      <c r="BU28" s="228" t="e">
        <f t="shared" si="21"/>
        <v>#VALUE!</v>
      </c>
      <c r="BV28" s="228" t="e">
        <f t="shared" si="21"/>
        <v>#VALUE!</v>
      </c>
      <c r="BW28" s="228" t="e">
        <f t="shared" si="21"/>
        <v>#VALUE!</v>
      </c>
      <c r="BX28" s="228" t="e">
        <f t="shared" si="21"/>
        <v>#VALUE!</v>
      </c>
      <c r="BY28" s="404" t="e">
        <f t="shared" si="21"/>
        <v>#VALUE!</v>
      </c>
      <c r="CA28" s="253">
        <f t="shared" si="5"/>
        <v>0</v>
      </c>
      <c r="CB28" s="201">
        <f t="shared" si="6"/>
        <v>0</v>
      </c>
    </row>
    <row r="29" spans="1:80" x14ac:dyDescent="0.2">
      <c r="A29" s="487"/>
      <c r="B29" s="469"/>
      <c r="C29" s="547"/>
      <c r="D29" s="204"/>
      <c r="E29" s="205"/>
      <c r="F29" s="490" t="str">
        <f t="shared" si="7"/>
        <v/>
      </c>
      <c r="G29" s="497"/>
      <c r="H29" s="471"/>
      <c r="I29" s="471"/>
      <c r="J29" s="498"/>
      <c r="K29" s="501"/>
      <c r="L29" s="471"/>
      <c r="M29" s="471"/>
      <c r="N29" s="498"/>
      <c r="O29" s="501"/>
      <c r="P29" s="471"/>
      <c r="Q29" s="471"/>
      <c r="R29" s="498"/>
      <c r="S29" s="472"/>
      <c r="T29" s="472"/>
      <c r="U29" s="402">
        <f t="shared" si="14"/>
        <v>0</v>
      </c>
      <c r="V29" s="321" t="str">
        <f t="shared" si="8"/>
        <v/>
      </c>
      <c r="W29" s="321" t="str">
        <f t="shared" si="18"/>
        <v/>
      </c>
      <c r="X29" s="321" t="str">
        <f t="shared" si="18"/>
        <v/>
      </c>
      <c r="Y29" s="321" t="str">
        <f t="shared" si="18"/>
        <v/>
      </c>
      <c r="Z29" s="321" t="str">
        <f t="shared" si="18"/>
        <v/>
      </c>
      <c r="AA29" s="321" t="str">
        <f t="shared" si="18"/>
        <v/>
      </c>
      <c r="AB29" s="321" t="str">
        <f t="shared" si="18"/>
        <v/>
      </c>
      <c r="AC29" s="321" t="str">
        <f t="shared" si="18"/>
        <v/>
      </c>
      <c r="AD29" s="321" t="str">
        <f t="shared" si="18"/>
        <v/>
      </c>
      <c r="AE29" s="321" t="str">
        <f t="shared" si="18"/>
        <v/>
      </c>
      <c r="AF29" s="321" t="str">
        <f t="shared" si="18"/>
        <v/>
      </c>
      <c r="AG29" s="322" t="str">
        <f t="shared" si="18"/>
        <v/>
      </c>
      <c r="AH29" s="228"/>
      <c r="AI29" s="207"/>
      <c r="AJ29" s="208"/>
      <c r="AK29" s="209" t="str">
        <f t="shared" si="9"/>
        <v/>
      </c>
      <c r="AL29" s="474"/>
      <c r="AM29" s="475"/>
      <c r="AN29" s="476"/>
      <c r="AO29" s="476"/>
      <c r="AP29" s="476"/>
      <c r="AQ29" s="333">
        <f t="shared" si="15"/>
        <v>0</v>
      </c>
      <c r="AR29" s="403" t="str">
        <f t="shared" si="20"/>
        <v/>
      </c>
      <c r="AS29" s="228" t="str">
        <f t="shared" si="20"/>
        <v/>
      </c>
      <c r="AT29" s="228" t="str">
        <f t="shared" si="20"/>
        <v/>
      </c>
      <c r="AU29" s="228" t="str">
        <f t="shared" si="20"/>
        <v/>
      </c>
      <c r="AV29" s="228" t="str">
        <f t="shared" si="20"/>
        <v/>
      </c>
      <c r="AW29" s="228" t="str">
        <f t="shared" si="20"/>
        <v/>
      </c>
      <c r="AX29" s="228" t="str">
        <f t="shared" si="20"/>
        <v/>
      </c>
      <c r="AY29" s="228" t="str">
        <f t="shared" si="20"/>
        <v/>
      </c>
      <c r="AZ29" s="228" t="str">
        <f t="shared" si="20"/>
        <v/>
      </c>
      <c r="BA29" s="228" t="str">
        <f t="shared" si="20"/>
        <v/>
      </c>
      <c r="BB29" s="228" t="str">
        <f t="shared" si="20"/>
        <v/>
      </c>
      <c r="BC29" s="404" t="str">
        <f t="shared" si="20"/>
        <v/>
      </c>
      <c r="BD29" s="228"/>
      <c r="BE29" s="211"/>
      <c r="BF29" s="212"/>
      <c r="BG29" s="213" t="str">
        <f t="shared" si="10"/>
        <v/>
      </c>
      <c r="BH29" s="480"/>
      <c r="BI29" s="481"/>
      <c r="BJ29" s="482"/>
      <c r="BK29" s="482"/>
      <c r="BL29" s="482"/>
      <c r="BM29" s="215">
        <f t="shared" si="16"/>
        <v>0</v>
      </c>
      <c r="BN29" s="403" t="str">
        <f t="shared" si="21"/>
        <v>x</v>
      </c>
      <c r="BO29" s="228" t="e">
        <f t="shared" si="21"/>
        <v>#VALUE!</v>
      </c>
      <c r="BP29" s="228" t="e">
        <f t="shared" si="21"/>
        <v>#VALUE!</v>
      </c>
      <c r="BQ29" s="228" t="e">
        <f t="shared" si="21"/>
        <v>#VALUE!</v>
      </c>
      <c r="BR29" s="228" t="e">
        <f t="shared" si="21"/>
        <v>#VALUE!</v>
      </c>
      <c r="BS29" s="228" t="e">
        <f t="shared" si="21"/>
        <v>#VALUE!</v>
      </c>
      <c r="BT29" s="228" t="e">
        <f t="shared" si="21"/>
        <v>#VALUE!</v>
      </c>
      <c r="BU29" s="228" t="e">
        <f t="shared" si="21"/>
        <v>#VALUE!</v>
      </c>
      <c r="BV29" s="228" t="e">
        <f t="shared" si="21"/>
        <v>#VALUE!</v>
      </c>
      <c r="BW29" s="228" t="e">
        <f t="shared" si="21"/>
        <v>#VALUE!</v>
      </c>
      <c r="BX29" s="228" t="e">
        <f t="shared" si="21"/>
        <v>#VALUE!</v>
      </c>
      <c r="BY29" s="404" t="e">
        <f t="shared" si="21"/>
        <v>#VALUE!</v>
      </c>
      <c r="CA29" s="253">
        <f t="shared" si="5"/>
        <v>0</v>
      </c>
      <c r="CB29" s="201">
        <f t="shared" si="6"/>
        <v>0</v>
      </c>
    </row>
    <row r="30" spans="1:80" x14ac:dyDescent="0.2">
      <c r="A30" s="487"/>
      <c r="B30" s="469"/>
      <c r="C30" s="547"/>
      <c r="D30" s="204"/>
      <c r="E30" s="205"/>
      <c r="F30" s="490" t="str">
        <f t="shared" si="7"/>
        <v/>
      </c>
      <c r="G30" s="497"/>
      <c r="H30" s="471"/>
      <c r="I30" s="471"/>
      <c r="J30" s="498"/>
      <c r="K30" s="501"/>
      <c r="L30" s="471"/>
      <c r="M30" s="471"/>
      <c r="N30" s="498"/>
      <c r="O30" s="501"/>
      <c r="P30" s="471"/>
      <c r="Q30" s="471"/>
      <c r="R30" s="498"/>
      <c r="S30" s="472"/>
      <c r="T30" s="472"/>
      <c r="U30" s="402">
        <f t="shared" si="14"/>
        <v>0</v>
      </c>
      <c r="V30" s="321" t="str">
        <f t="shared" si="8"/>
        <v/>
      </c>
      <c r="W30" s="321" t="str">
        <f t="shared" si="18"/>
        <v/>
      </c>
      <c r="X30" s="321" t="str">
        <f t="shared" si="18"/>
        <v/>
      </c>
      <c r="Y30" s="321" t="str">
        <f t="shared" si="18"/>
        <v/>
      </c>
      <c r="Z30" s="321" t="str">
        <f t="shared" si="18"/>
        <v/>
      </c>
      <c r="AA30" s="321" t="str">
        <f t="shared" si="18"/>
        <v/>
      </c>
      <c r="AB30" s="321" t="str">
        <f t="shared" si="18"/>
        <v/>
      </c>
      <c r="AC30" s="321" t="str">
        <f t="shared" si="18"/>
        <v/>
      </c>
      <c r="AD30" s="321" t="str">
        <f t="shared" si="18"/>
        <v/>
      </c>
      <c r="AE30" s="321" t="str">
        <f t="shared" si="18"/>
        <v/>
      </c>
      <c r="AF30" s="321" t="str">
        <f t="shared" si="18"/>
        <v/>
      </c>
      <c r="AG30" s="322" t="str">
        <f t="shared" si="18"/>
        <v/>
      </c>
      <c r="AH30" s="228"/>
      <c r="AI30" s="207"/>
      <c r="AJ30" s="208"/>
      <c r="AK30" s="209" t="str">
        <f t="shared" si="9"/>
        <v/>
      </c>
      <c r="AL30" s="474"/>
      <c r="AM30" s="475"/>
      <c r="AN30" s="476"/>
      <c r="AO30" s="476"/>
      <c r="AP30" s="476"/>
      <c r="AQ30" s="333">
        <f t="shared" si="15"/>
        <v>0</v>
      </c>
      <c r="AR30" s="403" t="str">
        <f t="shared" si="20"/>
        <v/>
      </c>
      <c r="AS30" s="228" t="str">
        <f t="shared" si="20"/>
        <v/>
      </c>
      <c r="AT30" s="228" t="str">
        <f t="shared" si="20"/>
        <v/>
      </c>
      <c r="AU30" s="228" t="str">
        <f t="shared" si="20"/>
        <v/>
      </c>
      <c r="AV30" s="228" t="str">
        <f t="shared" si="20"/>
        <v/>
      </c>
      <c r="AW30" s="228" t="str">
        <f t="shared" si="20"/>
        <v/>
      </c>
      <c r="AX30" s="228" t="str">
        <f t="shared" si="20"/>
        <v/>
      </c>
      <c r="AY30" s="228" t="str">
        <f t="shared" si="20"/>
        <v/>
      </c>
      <c r="AZ30" s="228" t="str">
        <f t="shared" si="20"/>
        <v/>
      </c>
      <c r="BA30" s="228" t="str">
        <f t="shared" si="20"/>
        <v/>
      </c>
      <c r="BB30" s="228" t="str">
        <f t="shared" si="20"/>
        <v/>
      </c>
      <c r="BC30" s="404" t="str">
        <f t="shared" si="20"/>
        <v/>
      </c>
      <c r="BD30" s="228"/>
      <c r="BE30" s="211"/>
      <c r="BF30" s="212"/>
      <c r="BG30" s="213" t="str">
        <f t="shared" si="10"/>
        <v/>
      </c>
      <c r="BH30" s="480"/>
      <c r="BI30" s="481"/>
      <c r="BJ30" s="482"/>
      <c r="BK30" s="482"/>
      <c r="BL30" s="482"/>
      <c r="BM30" s="215">
        <f t="shared" si="16"/>
        <v>0</v>
      </c>
      <c r="BN30" s="403" t="str">
        <f t="shared" si="21"/>
        <v>x</v>
      </c>
      <c r="BO30" s="228" t="e">
        <f t="shared" si="21"/>
        <v>#VALUE!</v>
      </c>
      <c r="BP30" s="228" t="e">
        <f t="shared" si="21"/>
        <v>#VALUE!</v>
      </c>
      <c r="BQ30" s="228" t="e">
        <f t="shared" si="21"/>
        <v>#VALUE!</v>
      </c>
      <c r="BR30" s="228" t="e">
        <f t="shared" si="21"/>
        <v>#VALUE!</v>
      </c>
      <c r="BS30" s="228" t="e">
        <f t="shared" si="21"/>
        <v>#VALUE!</v>
      </c>
      <c r="BT30" s="228" t="e">
        <f t="shared" si="21"/>
        <v>#VALUE!</v>
      </c>
      <c r="BU30" s="228" t="e">
        <f t="shared" si="21"/>
        <v>#VALUE!</v>
      </c>
      <c r="BV30" s="228" t="e">
        <f t="shared" si="21"/>
        <v>#VALUE!</v>
      </c>
      <c r="BW30" s="228" t="e">
        <f t="shared" si="21"/>
        <v>#VALUE!</v>
      </c>
      <c r="BX30" s="228" t="e">
        <f t="shared" si="21"/>
        <v>#VALUE!</v>
      </c>
      <c r="BY30" s="404" t="e">
        <f t="shared" si="21"/>
        <v>#VALUE!</v>
      </c>
      <c r="CA30" s="253">
        <f t="shared" si="5"/>
        <v>0</v>
      </c>
      <c r="CB30" s="201">
        <f t="shared" si="6"/>
        <v>0</v>
      </c>
    </row>
    <row r="31" spans="1:80" x14ac:dyDescent="0.2">
      <c r="A31" s="488"/>
      <c r="B31" s="469"/>
      <c r="C31" s="547"/>
      <c r="D31" s="204"/>
      <c r="E31" s="205"/>
      <c r="F31" s="490" t="str">
        <f t="shared" si="7"/>
        <v/>
      </c>
      <c r="G31" s="497"/>
      <c r="H31" s="471"/>
      <c r="I31" s="471"/>
      <c r="J31" s="498"/>
      <c r="K31" s="501"/>
      <c r="L31" s="471"/>
      <c r="M31" s="471"/>
      <c r="N31" s="498"/>
      <c r="O31" s="501"/>
      <c r="P31" s="471"/>
      <c r="Q31" s="471"/>
      <c r="R31" s="498"/>
      <c r="S31" s="472"/>
      <c r="T31" s="472"/>
      <c r="U31" s="402">
        <f t="shared" si="14"/>
        <v>0</v>
      </c>
      <c r="V31" s="323" t="str">
        <f t="shared" si="8"/>
        <v/>
      </c>
      <c r="W31" s="323" t="str">
        <f t="shared" si="18"/>
        <v/>
      </c>
      <c r="X31" s="323" t="str">
        <f t="shared" si="18"/>
        <v/>
      </c>
      <c r="Y31" s="323" t="str">
        <f t="shared" si="18"/>
        <v/>
      </c>
      <c r="Z31" s="323" t="str">
        <f t="shared" si="18"/>
        <v/>
      </c>
      <c r="AA31" s="323" t="str">
        <f t="shared" si="18"/>
        <v/>
      </c>
      <c r="AB31" s="323" t="str">
        <f t="shared" si="18"/>
        <v/>
      </c>
      <c r="AC31" s="323" t="str">
        <f t="shared" si="18"/>
        <v/>
      </c>
      <c r="AD31" s="323" t="str">
        <f t="shared" si="18"/>
        <v/>
      </c>
      <c r="AE31" s="323" t="str">
        <f t="shared" si="18"/>
        <v/>
      </c>
      <c r="AF31" s="323" t="str">
        <f t="shared" si="18"/>
        <v/>
      </c>
      <c r="AG31" s="324" t="str">
        <f t="shared" si="18"/>
        <v/>
      </c>
      <c r="AH31" s="397"/>
      <c r="AI31" s="207"/>
      <c r="AJ31" s="208"/>
      <c r="AK31" s="209" t="str">
        <f t="shared" si="9"/>
        <v/>
      </c>
      <c r="AL31" s="474"/>
      <c r="AM31" s="475"/>
      <c r="AN31" s="476"/>
      <c r="AO31" s="476"/>
      <c r="AP31" s="476"/>
      <c r="AQ31" s="333">
        <f t="shared" si="15"/>
        <v>0</v>
      </c>
      <c r="AR31" s="399" t="str">
        <f t="shared" si="20"/>
        <v/>
      </c>
      <c r="AS31" s="397" t="str">
        <f t="shared" si="20"/>
        <v/>
      </c>
      <c r="AT31" s="397" t="str">
        <f t="shared" si="20"/>
        <v/>
      </c>
      <c r="AU31" s="397" t="str">
        <f t="shared" si="20"/>
        <v/>
      </c>
      <c r="AV31" s="397" t="str">
        <f t="shared" si="20"/>
        <v/>
      </c>
      <c r="AW31" s="397" t="str">
        <f t="shared" si="20"/>
        <v/>
      </c>
      <c r="AX31" s="397" t="str">
        <f t="shared" si="20"/>
        <v/>
      </c>
      <c r="AY31" s="397" t="str">
        <f t="shared" si="20"/>
        <v/>
      </c>
      <c r="AZ31" s="397" t="str">
        <f t="shared" si="20"/>
        <v/>
      </c>
      <c r="BA31" s="397" t="str">
        <f t="shared" si="20"/>
        <v/>
      </c>
      <c r="BB31" s="397" t="str">
        <f t="shared" si="20"/>
        <v/>
      </c>
      <c r="BC31" s="400" t="str">
        <f t="shared" si="20"/>
        <v/>
      </c>
      <c r="BD31" s="397"/>
      <c r="BE31" s="211"/>
      <c r="BF31" s="212"/>
      <c r="BG31" s="213" t="str">
        <f t="shared" si="10"/>
        <v/>
      </c>
      <c r="BH31" s="480"/>
      <c r="BI31" s="481"/>
      <c r="BJ31" s="482"/>
      <c r="BK31" s="482"/>
      <c r="BL31" s="482"/>
      <c r="BM31" s="215">
        <f t="shared" si="16"/>
        <v>0</v>
      </c>
      <c r="BN31" s="399" t="str">
        <f t="shared" si="21"/>
        <v>x</v>
      </c>
      <c r="BO31" s="397" t="e">
        <f t="shared" si="21"/>
        <v>#VALUE!</v>
      </c>
      <c r="BP31" s="397" t="e">
        <f t="shared" si="21"/>
        <v>#VALUE!</v>
      </c>
      <c r="BQ31" s="397" t="e">
        <f t="shared" si="21"/>
        <v>#VALUE!</v>
      </c>
      <c r="BR31" s="397" t="e">
        <f t="shared" si="21"/>
        <v>#VALUE!</v>
      </c>
      <c r="BS31" s="397" t="e">
        <f t="shared" si="21"/>
        <v>#VALUE!</v>
      </c>
      <c r="BT31" s="397" t="e">
        <f t="shared" si="21"/>
        <v>#VALUE!</v>
      </c>
      <c r="BU31" s="397" t="e">
        <f t="shared" si="21"/>
        <v>#VALUE!</v>
      </c>
      <c r="BV31" s="397" t="e">
        <f t="shared" si="21"/>
        <v>#VALUE!</v>
      </c>
      <c r="BW31" s="397" t="e">
        <f t="shared" si="21"/>
        <v>#VALUE!</v>
      </c>
      <c r="BX31" s="397" t="e">
        <f t="shared" si="21"/>
        <v>#VALUE!</v>
      </c>
      <c r="BY31" s="400" t="e">
        <f t="shared" si="21"/>
        <v>#VALUE!</v>
      </c>
      <c r="CA31" s="398">
        <f t="shared" si="5"/>
        <v>0</v>
      </c>
      <c r="CB31" s="201">
        <f t="shared" si="6"/>
        <v>0</v>
      </c>
    </row>
    <row r="32" spans="1:80" x14ac:dyDescent="0.2">
      <c r="A32" s="487"/>
      <c r="B32" s="469"/>
      <c r="C32" s="547"/>
      <c r="D32" s="204"/>
      <c r="E32" s="205"/>
      <c r="F32" s="490" t="str">
        <f t="shared" si="7"/>
        <v/>
      </c>
      <c r="G32" s="497"/>
      <c r="H32" s="471"/>
      <c r="I32" s="471"/>
      <c r="J32" s="498"/>
      <c r="K32" s="501"/>
      <c r="L32" s="471"/>
      <c r="M32" s="471"/>
      <c r="N32" s="498"/>
      <c r="O32" s="501"/>
      <c r="P32" s="471"/>
      <c r="Q32" s="471"/>
      <c r="R32" s="498"/>
      <c r="S32" s="472"/>
      <c r="T32" s="472"/>
      <c r="U32" s="402">
        <f t="shared" si="14"/>
        <v>0</v>
      </c>
      <c r="V32" s="321" t="str">
        <f t="shared" si="8"/>
        <v/>
      </c>
      <c r="W32" s="321" t="str">
        <f t="shared" si="18"/>
        <v/>
      </c>
      <c r="X32" s="321" t="str">
        <f t="shared" si="18"/>
        <v/>
      </c>
      <c r="Y32" s="321" t="str">
        <f t="shared" si="18"/>
        <v/>
      </c>
      <c r="Z32" s="321" t="str">
        <f t="shared" si="18"/>
        <v/>
      </c>
      <c r="AA32" s="321" t="str">
        <f t="shared" si="18"/>
        <v/>
      </c>
      <c r="AB32" s="321" t="str">
        <f t="shared" si="18"/>
        <v/>
      </c>
      <c r="AC32" s="325" t="str">
        <f t="shared" si="18"/>
        <v/>
      </c>
      <c r="AD32" s="321" t="str">
        <f t="shared" si="18"/>
        <v/>
      </c>
      <c r="AE32" s="321" t="str">
        <f t="shared" si="18"/>
        <v/>
      </c>
      <c r="AF32" s="321" t="str">
        <f t="shared" si="18"/>
        <v/>
      </c>
      <c r="AG32" s="322" t="str">
        <f t="shared" si="18"/>
        <v/>
      </c>
      <c r="AH32" s="228"/>
      <c r="AI32" s="207"/>
      <c r="AJ32" s="208"/>
      <c r="AK32" s="209" t="str">
        <f t="shared" si="9"/>
        <v/>
      </c>
      <c r="AL32" s="474"/>
      <c r="AM32" s="475"/>
      <c r="AN32" s="476"/>
      <c r="AO32" s="476"/>
      <c r="AP32" s="476"/>
      <c r="AQ32" s="333">
        <f t="shared" si="15"/>
        <v>0</v>
      </c>
      <c r="AR32" s="403" t="str">
        <f t="shared" si="20"/>
        <v/>
      </c>
      <c r="AS32" s="228" t="str">
        <f t="shared" si="20"/>
        <v/>
      </c>
      <c r="AT32" s="228" t="str">
        <f t="shared" si="20"/>
        <v/>
      </c>
      <c r="AU32" s="228" t="str">
        <f t="shared" si="20"/>
        <v/>
      </c>
      <c r="AV32" s="228" t="str">
        <f t="shared" si="20"/>
        <v/>
      </c>
      <c r="AW32" s="228" t="str">
        <f t="shared" si="20"/>
        <v/>
      </c>
      <c r="AX32" s="228" t="str">
        <f t="shared" si="20"/>
        <v/>
      </c>
      <c r="AY32" s="288" t="str">
        <f t="shared" si="20"/>
        <v/>
      </c>
      <c r="AZ32" s="228" t="str">
        <f t="shared" si="20"/>
        <v/>
      </c>
      <c r="BA32" s="228" t="str">
        <f t="shared" si="20"/>
        <v/>
      </c>
      <c r="BB32" s="228" t="str">
        <f t="shared" si="20"/>
        <v/>
      </c>
      <c r="BC32" s="404" t="str">
        <f t="shared" si="20"/>
        <v/>
      </c>
      <c r="BD32" s="228"/>
      <c r="BE32" s="211"/>
      <c r="BF32" s="212"/>
      <c r="BG32" s="213" t="str">
        <f t="shared" si="10"/>
        <v/>
      </c>
      <c r="BH32" s="480"/>
      <c r="BI32" s="481"/>
      <c r="BJ32" s="482"/>
      <c r="BK32" s="482"/>
      <c r="BL32" s="482"/>
      <c r="BM32" s="215">
        <f t="shared" si="16"/>
        <v>0</v>
      </c>
      <c r="BN32" s="403" t="str">
        <f t="shared" si="21"/>
        <v>x</v>
      </c>
      <c r="BO32" s="228" t="e">
        <f t="shared" si="21"/>
        <v>#VALUE!</v>
      </c>
      <c r="BP32" s="228" t="e">
        <f t="shared" si="21"/>
        <v>#VALUE!</v>
      </c>
      <c r="BQ32" s="228" t="e">
        <f t="shared" si="21"/>
        <v>#VALUE!</v>
      </c>
      <c r="BR32" s="228" t="e">
        <f t="shared" si="21"/>
        <v>#VALUE!</v>
      </c>
      <c r="BS32" s="228" t="e">
        <f t="shared" si="21"/>
        <v>#VALUE!</v>
      </c>
      <c r="BT32" s="228" t="e">
        <f t="shared" si="21"/>
        <v>#VALUE!</v>
      </c>
      <c r="BU32" s="288" t="e">
        <f t="shared" si="21"/>
        <v>#VALUE!</v>
      </c>
      <c r="BV32" s="228" t="e">
        <f t="shared" si="21"/>
        <v>#VALUE!</v>
      </c>
      <c r="BW32" s="228" t="e">
        <f t="shared" si="21"/>
        <v>#VALUE!</v>
      </c>
      <c r="BX32" s="228" t="e">
        <f t="shared" si="21"/>
        <v>#VALUE!</v>
      </c>
      <c r="BY32" s="404" t="e">
        <f t="shared" si="21"/>
        <v>#VALUE!</v>
      </c>
      <c r="CA32" s="253">
        <f t="shared" si="5"/>
        <v>0</v>
      </c>
      <c r="CB32" s="201">
        <f t="shared" si="6"/>
        <v>0</v>
      </c>
    </row>
    <row r="33" spans="1:80" x14ac:dyDescent="0.2">
      <c r="A33" s="487"/>
      <c r="B33" s="469"/>
      <c r="C33" s="547"/>
      <c r="D33" s="204"/>
      <c r="E33" s="205"/>
      <c r="F33" s="490" t="str">
        <f t="shared" si="7"/>
        <v/>
      </c>
      <c r="G33" s="497"/>
      <c r="H33" s="471"/>
      <c r="I33" s="471"/>
      <c r="J33" s="498"/>
      <c r="K33" s="501"/>
      <c r="L33" s="471"/>
      <c r="M33" s="471"/>
      <c r="N33" s="498"/>
      <c r="O33" s="501"/>
      <c r="P33" s="471"/>
      <c r="Q33" s="471"/>
      <c r="R33" s="498"/>
      <c r="S33" s="472"/>
      <c r="T33" s="472"/>
      <c r="U33" s="402">
        <f t="shared" si="14"/>
        <v>0</v>
      </c>
      <c r="V33" s="321" t="str">
        <f t="shared" si="8"/>
        <v/>
      </c>
      <c r="W33" s="321" t="str">
        <f t="shared" si="18"/>
        <v/>
      </c>
      <c r="X33" s="321" t="str">
        <f t="shared" si="18"/>
        <v/>
      </c>
      <c r="Y33" s="321" t="str">
        <f t="shared" si="18"/>
        <v/>
      </c>
      <c r="Z33" s="321" t="str">
        <f t="shared" si="18"/>
        <v/>
      </c>
      <c r="AA33" s="321" t="str">
        <f t="shared" si="18"/>
        <v/>
      </c>
      <c r="AB33" s="321" t="str">
        <f t="shared" si="18"/>
        <v/>
      </c>
      <c r="AC33" s="321" t="str">
        <f t="shared" si="18"/>
        <v/>
      </c>
      <c r="AD33" s="325" t="str">
        <f t="shared" si="18"/>
        <v/>
      </c>
      <c r="AE33" s="321" t="str">
        <f t="shared" si="18"/>
        <v/>
      </c>
      <c r="AF33" s="321" t="str">
        <f t="shared" si="18"/>
        <v/>
      </c>
      <c r="AG33" s="322" t="str">
        <f t="shared" si="18"/>
        <v/>
      </c>
      <c r="AH33" s="228"/>
      <c r="AI33" s="207"/>
      <c r="AJ33" s="208"/>
      <c r="AK33" s="209" t="str">
        <f t="shared" si="9"/>
        <v/>
      </c>
      <c r="AL33" s="474"/>
      <c r="AM33" s="475"/>
      <c r="AN33" s="476"/>
      <c r="AO33" s="476"/>
      <c r="AP33" s="476"/>
      <c r="AQ33" s="333">
        <f t="shared" si="15"/>
        <v>0</v>
      </c>
      <c r="AR33" s="403" t="str">
        <f t="shared" si="20"/>
        <v/>
      </c>
      <c r="AS33" s="228" t="str">
        <f t="shared" si="20"/>
        <v/>
      </c>
      <c r="AT33" s="228" t="str">
        <f t="shared" si="20"/>
        <v/>
      </c>
      <c r="AU33" s="228" t="str">
        <f t="shared" si="20"/>
        <v/>
      </c>
      <c r="AV33" s="228" t="str">
        <f t="shared" si="20"/>
        <v/>
      </c>
      <c r="AW33" s="228" t="str">
        <f t="shared" si="20"/>
        <v/>
      </c>
      <c r="AX33" s="228" t="str">
        <f t="shared" si="20"/>
        <v/>
      </c>
      <c r="AY33" s="228" t="str">
        <f t="shared" si="20"/>
        <v/>
      </c>
      <c r="AZ33" s="288" t="str">
        <f t="shared" si="20"/>
        <v/>
      </c>
      <c r="BA33" s="228" t="str">
        <f t="shared" si="20"/>
        <v/>
      </c>
      <c r="BB33" s="228" t="str">
        <f t="shared" si="20"/>
        <v/>
      </c>
      <c r="BC33" s="404" t="str">
        <f t="shared" si="20"/>
        <v/>
      </c>
      <c r="BD33" s="228"/>
      <c r="BE33" s="211"/>
      <c r="BF33" s="212"/>
      <c r="BG33" s="213" t="str">
        <f t="shared" si="10"/>
        <v/>
      </c>
      <c r="BH33" s="480"/>
      <c r="BI33" s="481"/>
      <c r="BJ33" s="482"/>
      <c r="BK33" s="482"/>
      <c r="BL33" s="482"/>
      <c r="BM33" s="215">
        <f t="shared" si="16"/>
        <v>0</v>
      </c>
      <c r="BN33" s="403" t="str">
        <f t="shared" si="21"/>
        <v>x</v>
      </c>
      <c r="BO33" s="228" t="e">
        <f t="shared" si="21"/>
        <v>#VALUE!</v>
      </c>
      <c r="BP33" s="228" t="e">
        <f t="shared" si="21"/>
        <v>#VALUE!</v>
      </c>
      <c r="BQ33" s="228" t="e">
        <f t="shared" si="21"/>
        <v>#VALUE!</v>
      </c>
      <c r="BR33" s="228" t="e">
        <f t="shared" si="21"/>
        <v>#VALUE!</v>
      </c>
      <c r="BS33" s="228" t="e">
        <f t="shared" si="21"/>
        <v>#VALUE!</v>
      </c>
      <c r="BT33" s="228" t="e">
        <f t="shared" si="21"/>
        <v>#VALUE!</v>
      </c>
      <c r="BU33" s="228" t="e">
        <f t="shared" si="21"/>
        <v>#VALUE!</v>
      </c>
      <c r="BV33" s="288" t="e">
        <f t="shared" si="21"/>
        <v>#VALUE!</v>
      </c>
      <c r="BW33" s="228" t="e">
        <f t="shared" si="21"/>
        <v>#VALUE!</v>
      </c>
      <c r="BX33" s="228" t="e">
        <f t="shared" si="21"/>
        <v>#VALUE!</v>
      </c>
      <c r="BY33" s="404" t="e">
        <f t="shared" si="21"/>
        <v>#VALUE!</v>
      </c>
      <c r="CA33" s="253">
        <f t="shared" si="5"/>
        <v>0</v>
      </c>
      <c r="CB33" s="201">
        <f t="shared" si="6"/>
        <v>0</v>
      </c>
    </row>
    <row r="34" spans="1:80" x14ac:dyDescent="0.2">
      <c r="A34" s="487"/>
      <c r="B34" s="469"/>
      <c r="C34" s="547"/>
      <c r="D34" s="204"/>
      <c r="E34" s="205"/>
      <c r="F34" s="490" t="str">
        <f t="shared" si="7"/>
        <v/>
      </c>
      <c r="G34" s="497"/>
      <c r="H34" s="471"/>
      <c r="I34" s="471"/>
      <c r="J34" s="498"/>
      <c r="K34" s="501"/>
      <c r="L34" s="471"/>
      <c r="M34" s="471"/>
      <c r="N34" s="498"/>
      <c r="O34" s="501"/>
      <c r="P34" s="471"/>
      <c r="Q34" s="471"/>
      <c r="R34" s="498"/>
      <c r="S34" s="472"/>
      <c r="T34" s="472"/>
      <c r="U34" s="402">
        <f t="shared" si="14"/>
        <v>0</v>
      </c>
      <c r="V34" s="321" t="str">
        <f t="shared" si="8"/>
        <v/>
      </c>
      <c r="W34" s="321" t="str">
        <f t="shared" si="18"/>
        <v/>
      </c>
      <c r="X34" s="321" t="str">
        <f t="shared" si="18"/>
        <v/>
      </c>
      <c r="Y34" s="321" t="str">
        <f t="shared" si="18"/>
        <v/>
      </c>
      <c r="Z34" s="321" t="str">
        <f t="shared" si="18"/>
        <v/>
      </c>
      <c r="AA34" s="321" t="str">
        <f t="shared" si="18"/>
        <v/>
      </c>
      <c r="AB34" s="321" t="str">
        <f t="shared" si="18"/>
        <v/>
      </c>
      <c r="AC34" s="321" t="str">
        <f t="shared" si="18"/>
        <v/>
      </c>
      <c r="AD34" s="321" t="str">
        <f t="shared" si="18"/>
        <v/>
      </c>
      <c r="AE34" s="325" t="str">
        <f t="shared" si="18"/>
        <v/>
      </c>
      <c r="AF34" s="321" t="str">
        <f t="shared" si="18"/>
        <v/>
      </c>
      <c r="AG34" s="322" t="str">
        <f t="shared" si="18"/>
        <v/>
      </c>
      <c r="AH34" s="228"/>
      <c r="AI34" s="207"/>
      <c r="AJ34" s="208"/>
      <c r="AK34" s="209" t="str">
        <f t="shared" si="9"/>
        <v/>
      </c>
      <c r="AL34" s="474"/>
      <c r="AM34" s="475"/>
      <c r="AN34" s="476"/>
      <c r="AO34" s="476"/>
      <c r="AP34" s="476"/>
      <c r="AQ34" s="333">
        <f t="shared" si="15"/>
        <v>0</v>
      </c>
      <c r="AR34" s="403" t="str">
        <f t="shared" si="20"/>
        <v/>
      </c>
      <c r="AS34" s="228" t="str">
        <f t="shared" si="20"/>
        <v/>
      </c>
      <c r="AT34" s="228" t="str">
        <f t="shared" si="20"/>
        <v/>
      </c>
      <c r="AU34" s="228" t="str">
        <f t="shared" si="20"/>
        <v/>
      </c>
      <c r="AV34" s="228" t="str">
        <f t="shared" si="20"/>
        <v/>
      </c>
      <c r="AW34" s="228" t="str">
        <f t="shared" si="20"/>
        <v/>
      </c>
      <c r="AX34" s="228" t="str">
        <f t="shared" si="20"/>
        <v/>
      </c>
      <c r="AY34" s="228" t="str">
        <f t="shared" si="20"/>
        <v/>
      </c>
      <c r="AZ34" s="228" t="str">
        <f t="shared" si="20"/>
        <v/>
      </c>
      <c r="BA34" s="288" t="str">
        <f t="shared" si="20"/>
        <v/>
      </c>
      <c r="BB34" s="228" t="str">
        <f t="shared" si="20"/>
        <v/>
      </c>
      <c r="BC34" s="404" t="str">
        <f t="shared" si="20"/>
        <v/>
      </c>
      <c r="BD34" s="228"/>
      <c r="BE34" s="211"/>
      <c r="BF34" s="212"/>
      <c r="BG34" s="213" t="str">
        <f t="shared" si="10"/>
        <v/>
      </c>
      <c r="BH34" s="480"/>
      <c r="BI34" s="481"/>
      <c r="BJ34" s="482"/>
      <c r="BK34" s="482"/>
      <c r="BL34" s="482"/>
      <c r="BM34" s="215">
        <f t="shared" si="16"/>
        <v>0</v>
      </c>
      <c r="BN34" s="403" t="str">
        <f t="shared" si="21"/>
        <v>x</v>
      </c>
      <c r="BO34" s="228" t="e">
        <f t="shared" si="21"/>
        <v>#VALUE!</v>
      </c>
      <c r="BP34" s="228" t="e">
        <f t="shared" si="21"/>
        <v>#VALUE!</v>
      </c>
      <c r="BQ34" s="228" t="e">
        <f t="shared" si="21"/>
        <v>#VALUE!</v>
      </c>
      <c r="BR34" s="228" t="e">
        <f t="shared" si="21"/>
        <v>#VALUE!</v>
      </c>
      <c r="BS34" s="228" t="e">
        <f t="shared" si="21"/>
        <v>#VALUE!</v>
      </c>
      <c r="BT34" s="228" t="e">
        <f t="shared" si="21"/>
        <v>#VALUE!</v>
      </c>
      <c r="BU34" s="228" t="e">
        <f t="shared" si="21"/>
        <v>#VALUE!</v>
      </c>
      <c r="BV34" s="228" t="e">
        <f t="shared" si="21"/>
        <v>#VALUE!</v>
      </c>
      <c r="BW34" s="288" t="e">
        <f t="shared" si="21"/>
        <v>#VALUE!</v>
      </c>
      <c r="BX34" s="228" t="e">
        <f t="shared" si="21"/>
        <v>#VALUE!</v>
      </c>
      <c r="BY34" s="404" t="e">
        <f t="shared" si="21"/>
        <v>#VALUE!</v>
      </c>
      <c r="CA34" s="253">
        <f t="shared" si="5"/>
        <v>0</v>
      </c>
      <c r="CB34" s="201">
        <f t="shared" si="6"/>
        <v>0</v>
      </c>
    </row>
    <row r="35" spans="1:80" x14ac:dyDescent="0.2">
      <c r="A35" s="487"/>
      <c r="B35" s="469"/>
      <c r="C35" s="547"/>
      <c r="D35" s="204"/>
      <c r="E35" s="205"/>
      <c r="F35" s="490" t="str">
        <f t="shared" si="7"/>
        <v/>
      </c>
      <c r="G35" s="497"/>
      <c r="H35" s="471"/>
      <c r="I35" s="471"/>
      <c r="J35" s="498"/>
      <c r="K35" s="501"/>
      <c r="L35" s="471"/>
      <c r="M35" s="471"/>
      <c r="N35" s="498"/>
      <c r="O35" s="501"/>
      <c r="P35" s="471"/>
      <c r="Q35" s="471"/>
      <c r="R35" s="498"/>
      <c r="S35" s="472"/>
      <c r="T35" s="472"/>
      <c r="U35" s="402">
        <f t="shared" si="14"/>
        <v>0</v>
      </c>
      <c r="V35" s="321" t="str">
        <f t="shared" si="8"/>
        <v/>
      </c>
      <c r="W35" s="321" t="str">
        <f t="shared" si="18"/>
        <v/>
      </c>
      <c r="X35" s="321" t="str">
        <f t="shared" si="18"/>
        <v/>
      </c>
      <c r="Y35" s="321" t="str">
        <f t="shared" si="18"/>
        <v/>
      </c>
      <c r="Z35" s="321" t="str">
        <f t="shared" si="18"/>
        <v/>
      </c>
      <c r="AA35" s="321" t="str">
        <f t="shared" si="18"/>
        <v/>
      </c>
      <c r="AB35" s="321" t="str">
        <f t="shared" si="18"/>
        <v/>
      </c>
      <c r="AC35" s="321" t="str">
        <f t="shared" si="18"/>
        <v/>
      </c>
      <c r="AD35" s="321" t="str">
        <f t="shared" si="18"/>
        <v/>
      </c>
      <c r="AE35" s="321" t="str">
        <f t="shared" si="18"/>
        <v/>
      </c>
      <c r="AF35" s="321" t="str">
        <f t="shared" si="18"/>
        <v/>
      </c>
      <c r="AG35" s="322" t="str">
        <f t="shared" si="18"/>
        <v/>
      </c>
      <c r="AH35" s="228"/>
      <c r="AI35" s="207"/>
      <c r="AJ35" s="208"/>
      <c r="AK35" s="209" t="str">
        <f t="shared" si="9"/>
        <v/>
      </c>
      <c r="AL35" s="474"/>
      <c r="AM35" s="475"/>
      <c r="AN35" s="476"/>
      <c r="AO35" s="476"/>
      <c r="AP35" s="476"/>
      <c r="AQ35" s="333">
        <f t="shared" si="15"/>
        <v>0</v>
      </c>
      <c r="AR35" s="403" t="str">
        <f t="shared" si="20"/>
        <v/>
      </c>
      <c r="AS35" s="228" t="str">
        <f t="shared" si="20"/>
        <v/>
      </c>
      <c r="AT35" s="228" t="str">
        <f t="shared" si="20"/>
        <v/>
      </c>
      <c r="AU35" s="228" t="str">
        <f t="shared" si="20"/>
        <v/>
      </c>
      <c r="AV35" s="228" t="str">
        <f t="shared" si="20"/>
        <v/>
      </c>
      <c r="AW35" s="228" t="str">
        <f t="shared" si="20"/>
        <v/>
      </c>
      <c r="AX35" s="228" t="str">
        <f t="shared" si="20"/>
        <v/>
      </c>
      <c r="AY35" s="228" t="str">
        <f t="shared" si="20"/>
        <v/>
      </c>
      <c r="AZ35" s="228" t="str">
        <f t="shared" si="20"/>
        <v/>
      </c>
      <c r="BA35" s="228" t="str">
        <f t="shared" si="20"/>
        <v/>
      </c>
      <c r="BB35" s="228" t="str">
        <f t="shared" si="20"/>
        <v/>
      </c>
      <c r="BC35" s="404" t="str">
        <f t="shared" si="20"/>
        <v/>
      </c>
      <c r="BD35" s="228"/>
      <c r="BE35" s="211"/>
      <c r="BF35" s="212"/>
      <c r="BG35" s="213" t="str">
        <f t="shared" si="10"/>
        <v/>
      </c>
      <c r="BH35" s="480"/>
      <c r="BI35" s="481"/>
      <c r="BJ35" s="482"/>
      <c r="BK35" s="482"/>
      <c r="BL35" s="482"/>
      <c r="BM35" s="215">
        <f t="shared" si="16"/>
        <v>0</v>
      </c>
      <c r="BN35" s="403" t="str">
        <f t="shared" si="21"/>
        <v>x</v>
      </c>
      <c r="BO35" s="228" t="e">
        <f t="shared" si="21"/>
        <v>#VALUE!</v>
      </c>
      <c r="BP35" s="228" t="e">
        <f t="shared" si="21"/>
        <v>#VALUE!</v>
      </c>
      <c r="BQ35" s="228" t="e">
        <f t="shared" si="21"/>
        <v>#VALUE!</v>
      </c>
      <c r="BR35" s="228" t="e">
        <f t="shared" si="21"/>
        <v>#VALUE!</v>
      </c>
      <c r="BS35" s="228" t="e">
        <f t="shared" si="21"/>
        <v>#VALUE!</v>
      </c>
      <c r="BT35" s="228" t="e">
        <f t="shared" si="21"/>
        <v>#VALUE!</v>
      </c>
      <c r="BU35" s="228" t="e">
        <f t="shared" si="21"/>
        <v>#VALUE!</v>
      </c>
      <c r="BV35" s="228" t="e">
        <f t="shared" si="21"/>
        <v>#VALUE!</v>
      </c>
      <c r="BW35" s="228" t="e">
        <f t="shared" si="21"/>
        <v>#VALUE!</v>
      </c>
      <c r="BX35" s="228" t="e">
        <f t="shared" si="21"/>
        <v>#VALUE!</v>
      </c>
      <c r="BY35" s="404" t="e">
        <f t="shared" si="21"/>
        <v>#VALUE!</v>
      </c>
      <c r="CA35" s="253">
        <f t="shared" si="5"/>
        <v>0</v>
      </c>
      <c r="CB35" s="201">
        <f t="shared" si="6"/>
        <v>0</v>
      </c>
    </row>
    <row r="36" spans="1:80" x14ac:dyDescent="0.2">
      <c r="A36" s="487"/>
      <c r="B36" s="470"/>
      <c r="C36" s="548"/>
      <c r="D36" s="330"/>
      <c r="E36" s="331"/>
      <c r="F36" s="492" t="str">
        <f t="shared" si="7"/>
        <v/>
      </c>
      <c r="G36" s="497"/>
      <c r="H36" s="471"/>
      <c r="I36" s="471"/>
      <c r="J36" s="498"/>
      <c r="K36" s="501"/>
      <c r="L36" s="471"/>
      <c r="M36" s="471"/>
      <c r="N36" s="498"/>
      <c r="O36" s="501"/>
      <c r="P36" s="471"/>
      <c r="Q36" s="471"/>
      <c r="R36" s="498"/>
      <c r="S36" s="473"/>
      <c r="T36" s="473"/>
      <c r="U36" s="318">
        <f t="shared" si="14"/>
        <v>0</v>
      </c>
      <c r="V36" s="326" t="str">
        <f t="shared" si="8"/>
        <v/>
      </c>
      <c r="W36" s="326" t="str">
        <f t="shared" si="18"/>
        <v/>
      </c>
      <c r="X36" s="326" t="str">
        <f t="shared" si="18"/>
        <v/>
      </c>
      <c r="Y36" s="326" t="str">
        <f t="shared" si="18"/>
        <v/>
      </c>
      <c r="Z36" s="326" t="str">
        <f t="shared" si="18"/>
        <v/>
      </c>
      <c r="AA36" s="326" t="str">
        <f t="shared" si="18"/>
        <v/>
      </c>
      <c r="AB36" s="326" t="str">
        <f t="shared" si="18"/>
        <v/>
      </c>
      <c r="AC36" s="326" t="str">
        <f t="shared" si="18"/>
        <v/>
      </c>
      <c r="AD36" s="326" t="str">
        <f t="shared" si="18"/>
        <v/>
      </c>
      <c r="AE36" s="326" t="str">
        <f t="shared" si="18"/>
        <v/>
      </c>
      <c r="AF36" s="326" t="str">
        <f t="shared" si="18"/>
        <v/>
      </c>
      <c r="AG36" s="327" t="str">
        <f t="shared" si="18"/>
        <v/>
      </c>
      <c r="AH36" s="241"/>
      <c r="AI36" s="217"/>
      <c r="AJ36" s="218"/>
      <c r="AK36" s="219" t="str">
        <f t="shared" si="9"/>
        <v/>
      </c>
      <c r="AL36" s="477"/>
      <c r="AM36" s="478"/>
      <c r="AN36" s="479"/>
      <c r="AO36" s="479"/>
      <c r="AP36" s="479"/>
      <c r="AQ36" s="220">
        <f t="shared" si="15"/>
        <v>0</v>
      </c>
      <c r="AR36" s="240" t="str">
        <f t="shared" si="20"/>
        <v/>
      </c>
      <c r="AS36" s="241" t="str">
        <f t="shared" si="20"/>
        <v/>
      </c>
      <c r="AT36" s="241" t="str">
        <f t="shared" si="20"/>
        <v/>
      </c>
      <c r="AU36" s="241" t="str">
        <f t="shared" si="20"/>
        <v/>
      </c>
      <c r="AV36" s="241" t="str">
        <f t="shared" si="20"/>
        <v/>
      </c>
      <c r="AW36" s="241" t="str">
        <f t="shared" si="20"/>
        <v/>
      </c>
      <c r="AX36" s="241" t="str">
        <f t="shared" si="20"/>
        <v/>
      </c>
      <c r="AY36" s="241" t="str">
        <f t="shared" si="20"/>
        <v/>
      </c>
      <c r="AZ36" s="241" t="str">
        <f t="shared" si="20"/>
        <v/>
      </c>
      <c r="BA36" s="241" t="str">
        <f t="shared" si="20"/>
        <v/>
      </c>
      <c r="BB36" s="241" t="str">
        <f t="shared" si="20"/>
        <v/>
      </c>
      <c r="BC36" s="242" t="str">
        <f t="shared" si="20"/>
        <v/>
      </c>
      <c r="BD36" s="228"/>
      <c r="BE36" s="221"/>
      <c r="BF36" s="222"/>
      <c r="BG36" s="223" t="str">
        <f t="shared" si="10"/>
        <v/>
      </c>
      <c r="BH36" s="483"/>
      <c r="BI36" s="484"/>
      <c r="BJ36" s="485"/>
      <c r="BK36" s="485"/>
      <c r="BL36" s="485"/>
      <c r="BM36" s="224">
        <f t="shared" si="16"/>
        <v>0</v>
      </c>
      <c r="BN36" s="240" t="str">
        <f t="shared" si="21"/>
        <v>x</v>
      </c>
      <c r="BO36" s="241" t="e">
        <f t="shared" si="21"/>
        <v>#VALUE!</v>
      </c>
      <c r="BP36" s="241" t="e">
        <f t="shared" si="21"/>
        <v>#VALUE!</v>
      </c>
      <c r="BQ36" s="241" t="e">
        <f t="shared" si="21"/>
        <v>#VALUE!</v>
      </c>
      <c r="BR36" s="241" t="e">
        <f t="shared" si="21"/>
        <v>#VALUE!</v>
      </c>
      <c r="BS36" s="241" t="e">
        <f t="shared" si="21"/>
        <v>#VALUE!</v>
      </c>
      <c r="BT36" s="241" t="e">
        <f t="shared" si="21"/>
        <v>#VALUE!</v>
      </c>
      <c r="BU36" s="241" t="e">
        <f t="shared" si="21"/>
        <v>#VALUE!</v>
      </c>
      <c r="BV36" s="241" t="e">
        <f t="shared" si="21"/>
        <v>#VALUE!</v>
      </c>
      <c r="BW36" s="241" t="e">
        <f t="shared" si="21"/>
        <v>#VALUE!</v>
      </c>
      <c r="BX36" s="241" t="e">
        <f t="shared" si="21"/>
        <v>#VALUE!</v>
      </c>
      <c r="BY36" s="242" t="e">
        <f t="shared" si="21"/>
        <v>#VALUE!</v>
      </c>
      <c r="CA36" s="253">
        <f t="shared" si="5"/>
        <v>0</v>
      </c>
      <c r="CB36" s="225">
        <f t="shared" si="6"/>
        <v>0</v>
      </c>
    </row>
    <row r="37" spans="1:80" x14ac:dyDescent="0.2">
      <c r="A37" s="5"/>
      <c r="B37" s="201"/>
      <c r="C37" s="549"/>
      <c r="D37" s="226"/>
      <c r="E37" s="226"/>
      <c r="F37" s="535" t="s">
        <v>90</v>
      </c>
      <c r="G37" s="519">
        <f t="shared" ref="G37:T37" si="22">SUM(G8:G36)</f>
        <v>4</v>
      </c>
      <c r="H37" s="534"/>
      <c r="I37" s="534"/>
      <c r="J37" s="534"/>
      <c r="K37" s="519">
        <f t="shared" si="22"/>
        <v>1.5</v>
      </c>
      <c r="L37" s="534"/>
      <c r="M37" s="534"/>
      <c r="N37" s="534"/>
      <c r="O37" s="519">
        <f t="shared" si="22"/>
        <v>2.5</v>
      </c>
      <c r="P37" s="534"/>
      <c r="Q37" s="534"/>
      <c r="R37" s="534"/>
      <c r="S37" s="536">
        <f t="shared" si="22"/>
        <v>0</v>
      </c>
      <c r="T37" s="519">
        <f t="shared" si="22"/>
        <v>0</v>
      </c>
      <c r="U37" s="808">
        <f>SUM(U8:U36)</f>
        <v>8</v>
      </c>
      <c r="V37" s="815">
        <f>SUM(V39:AG39)</f>
        <v>0</v>
      </c>
      <c r="W37" s="816"/>
      <c r="X37" s="816"/>
      <c r="Y37" s="816"/>
      <c r="Z37" s="816"/>
      <c r="AA37" s="816"/>
      <c r="AB37" s="816"/>
      <c r="AC37" s="816"/>
      <c r="AD37" s="816"/>
      <c r="AE37" s="816"/>
      <c r="AF37" s="816"/>
      <c r="AG37" s="816"/>
      <c r="AH37" s="243"/>
      <c r="AI37" s="226"/>
      <c r="AJ37" s="226"/>
      <c r="AK37" s="227" t="s">
        <v>70</v>
      </c>
      <c r="AL37" s="519">
        <f t="shared" ref="AL37:AQ37" si="23">SUM(AL8:AL36)</f>
        <v>0</v>
      </c>
      <c r="AM37" s="519">
        <f t="shared" si="23"/>
        <v>0</v>
      </c>
      <c r="AN37" s="519">
        <f t="shared" si="23"/>
        <v>0</v>
      </c>
      <c r="AO37" s="519">
        <f t="shared" si="23"/>
        <v>0</v>
      </c>
      <c r="AP37" s="519">
        <f t="shared" si="23"/>
        <v>0</v>
      </c>
      <c r="AQ37" s="808">
        <f t="shared" si="23"/>
        <v>0</v>
      </c>
      <c r="AR37" s="815">
        <f>SUM(AR39:BC39)</f>
        <v>0</v>
      </c>
      <c r="AS37" s="816"/>
      <c r="AT37" s="816"/>
      <c r="AU37" s="816"/>
      <c r="AV37" s="816"/>
      <c r="AW37" s="816"/>
      <c r="AX37" s="816"/>
      <c r="AY37" s="816"/>
      <c r="AZ37" s="816"/>
      <c r="BA37" s="816"/>
      <c r="BB37" s="816"/>
      <c r="BC37" s="816"/>
      <c r="BD37" s="243"/>
      <c r="BE37" s="226"/>
      <c r="BF37" s="226"/>
      <c r="BG37" s="227" t="s">
        <v>70</v>
      </c>
      <c r="BH37" s="519">
        <f t="shared" ref="BH37:BM37" si="24">SUM(BH8:BH36)</f>
        <v>0</v>
      </c>
      <c r="BI37" s="519">
        <f t="shared" si="24"/>
        <v>0</v>
      </c>
      <c r="BJ37" s="519">
        <f t="shared" si="24"/>
        <v>0</v>
      </c>
      <c r="BK37" s="519">
        <f t="shared" si="24"/>
        <v>0</v>
      </c>
      <c r="BL37" s="519">
        <f t="shared" si="24"/>
        <v>0</v>
      </c>
      <c r="BM37" s="808">
        <f t="shared" si="24"/>
        <v>0</v>
      </c>
      <c r="BN37" s="815" t="e">
        <f>SUM(BN39:BY39)</f>
        <v>#VALUE!</v>
      </c>
      <c r="BO37" s="816"/>
      <c r="BP37" s="816"/>
      <c r="BQ37" s="816"/>
      <c r="BR37" s="816"/>
      <c r="BS37" s="816"/>
      <c r="BT37" s="816"/>
      <c r="BU37" s="816"/>
      <c r="BV37" s="816"/>
      <c r="BW37" s="816"/>
      <c r="BX37" s="816"/>
      <c r="BY37" s="816"/>
      <c r="CA37" s="5"/>
      <c r="CB37" s="201"/>
    </row>
    <row r="38" spans="1:80" x14ac:dyDescent="0.2">
      <c r="A38" s="5"/>
      <c r="B38" s="201"/>
      <c r="C38" s="549"/>
      <c r="D38" s="226"/>
      <c r="E38" s="226"/>
      <c r="F38" s="535" t="s">
        <v>91</v>
      </c>
      <c r="G38" s="519"/>
      <c r="H38" s="519">
        <f>SUM(H8:H36)</f>
        <v>693.33333333333337</v>
      </c>
      <c r="I38" s="519">
        <f ca="1">SUM(I8:I36)</f>
        <v>645.33600000000001</v>
      </c>
      <c r="J38" s="519">
        <f ca="1">SUM(J8:J36)</f>
        <v>47.997333333333358</v>
      </c>
      <c r="K38" s="519"/>
      <c r="L38" s="519">
        <f>SUM(L8:L36)</f>
        <v>260</v>
      </c>
      <c r="M38" s="519">
        <f ca="1">SUM(M8:M36)</f>
        <v>552.17000000000007</v>
      </c>
      <c r="N38" s="519">
        <f ca="1">SUM(N8:N36)</f>
        <v>-292.17</v>
      </c>
      <c r="O38" s="519"/>
      <c r="P38" s="519">
        <f>SUM(P8:P36)</f>
        <v>216.66666666666669</v>
      </c>
      <c r="Q38" s="519">
        <f ca="1">SUM(Q8:Q36)</f>
        <v>360</v>
      </c>
      <c r="R38" s="519">
        <f ca="1">SUM(R8:R36)</f>
        <v>-143.33333333333331</v>
      </c>
      <c r="S38" s="537"/>
      <c r="T38" s="531"/>
      <c r="U38" s="809"/>
      <c r="V38" s="532"/>
      <c r="W38" s="533"/>
      <c r="X38" s="533"/>
      <c r="Y38" s="533"/>
      <c r="Z38" s="533"/>
      <c r="AA38" s="533"/>
      <c r="AB38" s="533"/>
      <c r="AC38" s="533"/>
      <c r="AD38" s="533"/>
      <c r="AE38" s="533"/>
      <c r="AF38" s="533"/>
      <c r="AG38" s="518"/>
      <c r="AH38" s="243"/>
      <c r="AI38" s="226"/>
      <c r="AJ38" s="226"/>
      <c r="AK38" s="227"/>
      <c r="AL38" s="519"/>
      <c r="AM38" s="519"/>
      <c r="AN38" s="519"/>
      <c r="AO38" s="519"/>
      <c r="AP38" s="519"/>
      <c r="AQ38" s="809"/>
      <c r="AR38" s="532"/>
      <c r="AS38" s="533"/>
      <c r="AT38" s="533"/>
      <c r="AU38" s="533"/>
      <c r="AV38" s="533"/>
      <c r="AW38" s="533"/>
      <c r="AX38" s="533"/>
      <c r="AY38" s="533"/>
      <c r="AZ38" s="533"/>
      <c r="BA38" s="533"/>
      <c r="BB38" s="533"/>
      <c r="BC38" s="518"/>
      <c r="BD38" s="243"/>
      <c r="BE38" s="226"/>
      <c r="BF38" s="226"/>
      <c r="BG38" s="227"/>
      <c r="BH38" s="519"/>
      <c r="BI38" s="519"/>
      <c r="BJ38" s="519"/>
      <c r="BK38" s="519"/>
      <c r="BL38" s="519"/>
      <c r="BM38" s="809"/>
      <c r="BN38" s="532"/>
      <c r="BO38" s="533"/>
      <c r="BP38" s="533"/>
      <c r="BQ38" s="533"/>
      <c r="BR38" s="533"/>
      <c r="BS38" s="533"/>
      <c r="BT38" s="533"/>
      <c r="BU38" s="533"/>
      <c r="BV38" s="533"/>
      <c r="BW38" s="533"/>
      <c r="BX38" s="533"/>
      <c r="BY38" s="518"/>
      <c r="CA38" s="5"/>
      <c r="CB38" s="201"/>
    </row>
    <row r="39" spans="1:80" x14ac:dyDescent="0.2">
      <c r="A39" s="5"/>
      <c r="B39" s="201"/>
      <c r="C39" s="547"/>
      <c r="D39" s="226"/>
      <c r="E39" s="226"/>
      <c r="F39" s="227" t="s">
        <v>92</v>
      </c>
      <c r="G39" s="538">
        <f>G37*G7</f>
        <v>40000</v>
      </c>
      <c r="H39" s="538">
        <f>H38*'Planung Personal'!$W$9</f>
        <v>39998.400000000001</v>
      </c>
      <c r="I39" s="538">
        <f ca="1">I38*'Planung Personal'!$W$9</f>
        <v>37229.433839999998</v>
      </c>
      <c r="J39" s="538">
        <f ca="1">J38*'Planung Personal'!$W$9</f>
        <v>2768.9661600000013</v>
      </c>
      <c r="K39" s="538">
        <f>K37*K7</f>
        <v>4837.5</v>
      </c>
      <c r="L39" s="538">
        <f>L38*'Planung Personal'!$W$11</f>
        <v>4838.5999999999995</v>
      </c>
      <c r="M39" s="538">
        <f ca="1">M38*'Planung Personal'!$W$11</f>
        <v>10275.8837</v>
      </c>
      <c r="N39" s="538">
        <f ca="1">N38*'Planung Personal'!$W$11</f>
        <v>-5437.2837</v>
      </c>
      <c r="O39" s="538">
        <f>O37*O7</f>
        <v>7437.5</v>
      </c>
      <c r="P39" s="538">
        <f>P38*'Planung Personal'!$W$13</f>
        <v>7438.166666666667</v>
      </c>
      <c r="Q39" s="538">
        <f ca="1">Q38*'Planung Personal'!$W$13</f>
        <v>12358.8</v>
      </c>
      <c r="R39" s="539">
        <f ca="1">R38*'Planung Personal'!$W$13</f>
        <v>-4920.6333333333323</v>
      </c>
      <c r="S39" s="530">
        <f>S37*S7</f>
        <v>0</v>
      </c>
      <c r="T39" s="530">
        <f>T37*T7</f>
        <v>0</v>
      </c>
      <c r="U39" s="810"/>
      <c r="V39" s="307">
        <f>SUM(V9:V12,V14:V17,V19:V24,V26:V30,V32:V36)</f>
        <v>0</v>
      </c>
      <c r="W39" s="307">
        <f t="shared" ref="W39:AG39" si="25">SUM(W9:W12,W14:W17,W19:W24,W26:W30,W32:W36)</f>
        <v>0</v>
      </c>
      <c r="X39" s="307">
        <f t="shared" si="25"/>
        <v>0</v>
      </c>
      <c r="Y39" s="307">
        <f t="shared" si="25"/>
        <v>0</v>
      </c>
      <c r="Z39" s="307">
        <f t="shared" si="25"/>
        <v>0</v>
      </c>
      <c r="AA39" s="307">
        <f t="shared" si="25"/>
        <v>0</v>
      </c>
      <c r="AB39" s="307">
        <f t="shared" si="25"/>
        <v>0</v>
      </c>
      <c r="AC39" s="307">
        <f t="shared" si="25"/>
        <v>0</v>
      </c>
      <c r="AD39" s="307">
        <f t="shared" si="25"/>
        <v>0</v>
      </c>
      <c r="AE39" s="307">
        <f t="shared" si="25"/>
        <v>0</v>
      </c>
      <c r="AF39" s="307">
        <f t="shared" si="25"/>
        <v>0</v>
      </c>
      <c r="AG39" s="308">
        <f t="shared" si="25"/>
        <v>0</v>
      </c>
      <c r="AH39" s="228"/>
      <c r="AI39" s="226"/>
      <c r="AJ39" s="226"/>
      <c r="AK39" s="227" t="s">
        <v>92</v>
      </c>
      <c r="AL39" s="229">
        <f>AL37*AL7</f>
        <v>0</v>
      </c>
      <c r="AM39" s="229">
        <f>AM37*AM7</f>
        <v>0</v>
      </c>
      <c r="AN39" s="229">
        <f>AN37*AN7</f>
        <v>0</v>
      </c>
      <c r="AO39" s="229">
        <f>AO37*AO7</f>
        <v>0</v>
      </c>
      <c r="AP39" s="229">
        <f>AP37*AP7</f>
        <v>0</v>
      </c>
      <c r="AQ39" s="810"/>
      <c r="AR39" s="307">
        <f>SUM(AR9:AR12,AR14:AR17,AR19:AR24,AR26:AR30,AR32:AR36)</f>
        <v>0</v>
      </c>
      <c r="AS39" s="307">
        <f t="shared" ref="AS39:BC39" si="26">SUM(AS9:AS12,AS14:AS17,AS19:AS24,AS26:AS30,AS32:AS36)</f>
        <v>0</v>
      </c>
      <c r="AT39" s="307">
        <f t="shared" si="26"/>
        <v>0</v>
      </c>
      <c r="AU39" s="307">
        <f t="shared" si="26"/>
        <v>0</v>
      </c>
      <c r="AV39" s="307">
        <f t="shared" si="26"/>
        <v>0</v>
      </c>
      <c r="AW39" s="307">
        <f t="shared" si="26"/>
        <v>0</v>
      </c>
      <c r="AX39" s="307">
        <f t="shared" si="26"/>
        <v>0</v>
      </c>
      <c r="AY39" s="307">
        <f t="shared" si="26"/>
        <v>0</v>
      </c>
      <c r="AZ39" s="307">
        <f t="shared" si="26"/>
        <v>0</v>
      </c>
      <c r="BA39" s="307">
        <f t="shared" si="26"/>
        <v>0</v>
      </c>
      <c r="BB39" s="307">
        <f t="shared" si="26"/>
        <v>0</v>
      </c>
      <c r="BC39" s="309">
        <f t="shared" si="26"/>
        <v>0</v>
      </c>
      <c r="BD39" s="228"/>
      <c r="BE39" s="226"/>
      <c r="BF39" s="226"/>
      <c r="BG39" s="227" t="s">
        <v>92</v>
      </c>
      <c r="BH39" s="229">
        <f>BH37*BH7</f>
        <v>0</v>
      </c>
      <c r="BI39" s="229">
        <f>BI37*BI7</f>
        <v>0</v>
      </c>
      <c r="BJ39" s="229">
        <f>BJ37*BJ7</f>
        <v>0</v>
      </c>
      <c r="BK39" s="229">
        <f>BK37*BK7</f>
        <v>0</v>
      </c>
      <c r="BL39" s="229">
        <f>BL37*BL7</f>
        <v>0</v>
      </c>
      <c r="BM39" s="810"/>
      <c r="BN39" s="307">
        <f>SUM(BN9:BN12,BN14:BN17,BN19:BN24,BN26:BN30,BN32:BN36)</f>
        <v>0</v>
      </c>
      <c r="BO39" s="307" t="e">
        <f t="shared" ref="BO39:BY39" si="27">SUM(BO9:BO12,BO14:BO17,BO19:BO24,BO26:BO30,BO32:BO36)</f>
        <v>#VALUE!</v>
      </c>
      <c r="BP39" s="307" t="e">
        <f t="shared" si="27"/>
        <v>#VALUE!</v>
      </c>
      <c r="BQ39" s="307" t="e">
        <f t="shared" si="27"/>
        <v>#VALUE!</v>
      </c>
      <c r="BR39" s="307" t="e">
        <f t="shared" si="27"/>
        <v>#VALUE!</v>
      </c>
      <c r="BS39" s="307" t="e">
        <f t="shared" si="27"/>
        <v>#VALUE!</v>
      </c>
      <c r="BT39" s="307" t="e">
        <f t="shared" si="27"/>
        <v>#VALUE!</v>
      </c>
      <c r="BU39" s="307" t="e">
        <f t="shared" si="27"/>
        <v>#VALUE!</v>
      </c>
      <c r="BV39" s="307" t="e">
        <f t="shared" si="27"/>
        <v>#VALUE!</v>
      </c>
      <c r="BW39" s="307" t="e">
        <f t="shared" si="27"/>
        <v>#VALUE!</v>
      </c>
      <c r="BX39" s="307" t="e">
        <f t="shared" si="27"/>
        <v>#VALUE!</v>
      </c>
      <c r="BY39" s="308" t="e">
        <f t="shared" si="27"/>
        <v>#VALUE!</v>
      </c>
      <c r="CA39" s="5"/>
      <c r="CB39" s="201"/>
    </row>
    <row r="40" spans="1:80" x14ac:dyDescent="0.2">
      <c r="A40" s="5"/>
      <c r="B40" s="201"/>
      <c r="C40" s="547"/>
      <c r="D40" s="226"/>
      <c r="E40" s="226"/>
      <c r="F40" s="529" t="s">
        <v>93</v>
      </c>
      <c r="G40" s="805">
        <f ca="1">SUM(I39,M39,Q39)</f>
        <v>59864.117539999992</v>
      </c>
      <c r="H40" s="806"/>
      <c r="I40" s="806"/>
      <c r="J40" s="806"/>
      <c r="K40" s="806"/>
      <c r="L40" s="806"/>
      <c r="M40" s="806"/>
      <c r="N40" s="806"/>
      <c r="O40" s="806"/>
      <c r="P40" s="806"/>
      <c r="Q40" s="806"/>
      <c r="R40" s="806"/>
      <c r="S40" s="806"/>
      <c r="T40" s="807"/>
      <c r="U40" s="228"/>
      <c r="V40" s="811">
        <f>SUM(V39:AG39)</f>
        <v>0</v>
      </c>
      <c r="W40" s="811"/>
      <c r="X40" s="811"/>
      <c r="Y40" s="811"/>
      <c r="Z40" s="811"/>
      <c r="AA40" s="811"/>
      <c r="AB40" s="811"/>
      <c r="AC40" s="811"/>
      <c r="AD40" s="811"/>
      <c r="AE40" s="811"/>
      <c r="AF40" s="811"/>
      <c r="AG40" s="811"/>
      <c r="AH40" s="228"/>
      <c r="AI40" s="226"/>
      <c r="AJ40" s="226"/>
      <c r="AK40" s="230" t="s">
        <v>94</v>
      </c>
      <c r="AL40" s="823">
        <f>SUM(AL39:AP39)</f>
        <v>0</v>
      </c>
      <c r="AM40" s="823"/>
      <c r="AN40" s="823"/>
      <c r="AO40" s="823"/>
      <c r="AP40" s="823"/>
      <c r="AQ40" s="228"/>
      <c r="AR40" s="811">
        <f>SUM(AR39:BC39)</f>
        <v>0</v>
      </c>
      <c r="AS40" s="811"/>
      <c r="AT40" s="811"/>
      <c r="AU40" s="811"/>
      <c r="AV40" s="811"/>
      <c r="AW40" s="811"/>
      <c r="AX40" s="811"/>
      <c r="AY40" s="811"/>
      <c r="AZ40" s="811"/>
      <c r="BA40" s="811"/>
      <c r="BB40" s="811"/>
      <c r="BC40" s="811"/>
      <c r="BD40" s="228"/>
      <c r="BE40" s="226"/>
      <c r="BF40" s="226"/>
      <c r="BG40" s="230" t="s">
        <v>94</v>
      </c>
      <c r="BH40" s="823">
        <f>SUM(BH39:BL39)</f>
        <v>0</v>
      </c>
      <c r="BI40" s="823"/>
      <c r="BJ40" s="823"/>
      <c r="BK40" s="823"/>
      <c r="BL40" s="823"/>
      <c r="BM40" s="228"/>
      <c r="BN40" s="811" t="e">
        <f>SUM(BN39:BY39)</f>
        <v>#VALUE!</v>
      </c>
      <c r="BO40" s="811"/>
      <c r="BP40" s="811"/>
      <c r="BQ40" s="811"/>
      <c r="BR40" s="811"/>
      <c r="BS40" s="811"/>
      <c r="BT40" s="811"/>
      <c r="BU40" s="811"/>
      <c r="BV40" s="811"/>
      <c r="BW40" s="811"/>
      <c r="BX40" s="811"/>
      <c r="BY40" s="811"/>
      <c r="CA40" s="5"/>
      <c r="CB40" s="201"/>
    </row>
    <row r="41" spans="1:80" x14ac:dyDescent="0.2">
      <c r="BZ41" s="707"/>
    </row>
    <row r="42" spans="1:80" x14ac:dyDescent="0.2">
      <c r="F42" s="231" t="s">
        <v>95</v>
      </c>
      <c r="G42" s="232">
        <v>0</v>
      </c>
      <c r="H42" s="232"/>
      <c r="I42" s="232"/>
      <c r="J42" s="232"/>
      <c r="K42" s="232">
        <v>0</v>
      </c>
      <c r="L42" s="232"/>
      <c r="M42" s="232"/>
      <c r="N42" s="232"/>
      <c r="O42" s="233"/>
      <c r="P42" s="232"/>
      <c r="Q42" s="232"/>
      <c r="R42" s="649" t="s">
        <v>68</v>
      </c>
      <c r="S42" s="233"/>
      <c r="T42" s="233"/>
      <c r="U42" s="647">
        <f ca="1">SUMIF($C$8:$U$36,"x",$U$8:$U$36)</f>
        <v>6</v>
      </c>
      <c r="AK42" s="231" t="s">
        <v>95</v>
      </c>
      <c r="AL42" s="232">
        <v>0</v>
      </c>
      <c r="AM42" s="232">
        <v>0</v>
      </c>
      <c r="AN42" s="233"/>
      <c r="AO42" s="233"/>
      <c r="AP42" s="233"/>
      <c r="BG42" s="231" t="s">
        <v>95</v>
      </c>
      <c r="BH42" s="232">
        <v>0</v>
      </c>
      <c r="BI42" s="232">
        <v>0</v>
      </c>
    </row>
    <row r="43" spans="1:80" x14ac:dyDescent="0.2">
      <c r="F43" s="234"/>
      <c r="G43" s="235"/>
      <c r="H43" s="235"/>
      <c r="I43" s="235"/>
      <c r="J43" s="235"/>
      <c r="K43" s="235"/>
      <c r="L43" s="235"/>
      <c r="M43" s="235"/>
      <c r="N43" s="235"/>
      <c r="O43" s="235"/>
      <c r="P43" s="235"/>
      <c r="Q43" s="235"/>
      <c r="R43" s="650" t="s">
        <v>96</v>
      </c>
      <c r="S43" s="235"/>
      <c r="T43" s="235"/>
      <c r="U43" s="648">
        <f ca="1">U37-U42</f>
        <v>2</v>
      </c>
    </row>
    <row r="44" spans="1:80" x14ac:dyDescent="0.2">
      <c r="F44" s="234"/>
      <c r="G44" s="235"/>
      <c r="H44" s="235"/>
      <c r="I44" s="235"/>
      <c r="J44" s="235"/>
      <c r="K44" s="235"/>
      <c r="L44" s="235"/>
      <c r="M44" s="235"/>
      <c r="N44" s="235"/>
      <c r="O44" s="235"/>
      <c r="P44" s="235"/>
      <c r="Q44" s="235"/>
      <c r="R44" s="646"/>
      <c r="S44" s="235"/>
      <c r="T44" s="235"/>
      <c r="U44" s="648"/>
    </row>
    <row r="45" spans="1:80" x14ac:dyDescent="0.2">
      <c r="A45" s="613">
        <v>1</v>
      </c>
      <c r="B45" s="614">
        <v>2</v>
      </c>
      <c r="C45" s="614">
        <v>3</v>
      </c>
      <c r="D45" s="614">
        <v>4</v>
      </c>
      <c r="E45" s="614">
        <v>5</v>
      </c>
      <c r="F45" s="613">
        <v>6</v>
      </c>
      <c r="G45" s="614">
        <v>7</v>
      </c>
      <c r="H45" s="614">
        <v>8</v>
      </c>
      <c r="I45" s="614">
        <v>9</v>
      </c>
      <c r="J45" s="614">
        <v>10</v>
      </c>
      <c r="K45" s="613">
        <v>11</v>
      </c>
      <c r="L45" s="614">
        <v>12</v>
      </c>
      <c r="M45" s="614">
        <v>13</v>
      </c>
      <c r="N45" s="614">
        <v>14</v>
      </c>
      <c r="O45" s="614">
        <v>15</v>
      </c>
      <c r="P45" s="613">
        <v>16</v>
      </c>
      <c r="Q45" s="614">
        <v>17</v>
      </c>
      <c r="R45" s="614">
        <v>18</v>
      </c>
      <c r="S45" s="614">
        <v>19</v>
      </c>
      <c r="T45" s="614">
        <v>20</v>
      </c>
      <c r="U45" s="613">
        <v>21</v>
      </c>
      <c r="V45" s="614">
        <v>22</v>
      </c>
      <c r="W45" s="614">
        <v>23</v>
      </c>
      <c r="X45" s="614">
        <v>24</v>
      </c>
      <c r="Y45" s="614">
        <v>25</v>
      </c>
      <c r="Z45" s="613">
        <v>26</v>
      </c>
      <c r="AA45" s="614">
        <v>27</v>
      </c>
      <c r="AB45" s="614">
        <v>28</v>
      </c>
      <c r="AC45" s="614">
        <v>29</v>
      </c>
      <c r="AD45" s="614">
        <v>30</v>
      </c>
      <c r="AE45" s="613">
        <v>31</v>
      </c>
      <c r="AF45" s="614">
        <v>32</v>
      </c>
      <c r="AG45" s="614">
        <v>33</v>
      </c>
      <c r="AH45" s="614">
        <v>34</v>
      </c>
      <c r="AI45" s="614">
        <v>35</v>
      </c>
      <c r="AJ45" s="613">
        <v>36</v>
      </c>
      <c r="AK45" s="614">
        <v>37</v>
      </c>
      <c r="AL45" s="614">
        <v>38</v>
      </c>
      <c r="AM45" s="614">
        <v>39</v>
      </c>
      <c r="AN45" s="614">
        <v>40</v>
      </c>
      <c r="AO45" s="613">
        <v>41</v>
      </c>
      <c r="AP45" s="614">
        <v>42</v>
      </c>
      <c r="AQ45" s="614">
        <v>43</v>
      </c>
      <c r="AR45" s="614">
        <v>44</v>
      </c>
      <c r="AS45" s="614">
        <v>45</v>
      </c>
      <c r="AT45" s="613">
        <v>46</v>
      </c>
      <c r="AU45" s="614">
        <v>47</v>
      </c>
      <c r="AV45" s="614">
        <v>48</v>
      </c>
      <c r="AW45" s="614">
        <v>49</v>
      </c>
      <c r="AX45" s="614">
        <v>50</v>
      </c>
      <c r="AY45" s="613">
        <v>51</v>
      </c>
      <c r="AZ45" s="614">
        <v>52</v>
      </c>
      <c r="BA45" s="614">
        <v>53</v>
      </c>
      <c r="BB45" s="614">
        <v>54</v>
      </c>
      <c r="BC45" s="614">
        <v>55</v>
      </c>
      <c r="BD45" s="613">
        <v>56</v>
      </c>
      <c r="BE45" s="614">
        <v>57</v>
      </c>
      <c r="BF45" s="614">
        <v>58</v>
      </c>
      <c r="BG45" s="614">
        <v>59</v>
      </c>
      <c r="BH45" s="614">
        <v>60</v>
      </c>
      <c r="BI45" s="613">
        <v>61</v>
      </c>
      <c r="BJ45" s="614">
        <v>62</v>
      </c>
      <c r="BK45" s="614">
        <v>63</v>
      </c>
      <c r="BL45" s="614">
        <v>64</v>
      </c>
      <c r="BM45" s="614">
        <v>65</v>
      </c>
      <c r="BN45" s="613">
        <v>66</v>
      </c>
      <c r="BO45" s="614">
        <v>67</v>
      </c>
      <c r="BP45" s="614">
        <v>68</v>
      </c>
      <c r="BQ45" s="614">
        <v>69</v>
      </c>
      <c r="BR45" s="614">
        <v>70</v>
      </c>
      <c r="BS45" s="613">
        <v>71</v>
      </c>
      <c r="BT45" s="614">
        <v>72</v>
      </c>
      <c r="BU45" s="614">
        <v>73</v>
      </c>
      <c r="BV45" s="614">
        <v>74</v>
      </c>
      <c r="BW45" s="614">
        <v>75</v>
      </c>
      <c r="BX45" s="613">
        <v>76</v>
      </c>
      <c r="BY45" s="614">
        <v>77</v>
      </c>
      <c r="BZ45" s="614">
        <v>78</v>
      </c>
      <c r="CA45" s="614">
        <v>79</v>
      </c>
    </row>
    <row r="50" spans="7:17" x14ac:dyDescent="0.2">
      <c r="G50">
        <f>G37*173.33</f>
        <v>693.32</v>
      </c>
      <c r="K50">
        <f>K37*173.33</f>
        <v>259.995</v>
      </c>
      <c r="O50">
        <f>2.5*173.33/2</f>
        <v>216.66250000000002</v>
      </c>
      <c r="Q50">
        <f>SUM(G50:O50)</f>
        <v>1169.9775</v>
      </c>
    </row>
    <row r="83" spans="4:80" x14ac:dyDescent="0.2">
      <c r="D83" s="2">
        <v>1</v>
      </c>
      <c r="E83" s="2">
        <v>2</v>
      </c>
      <c r="F83" s="2">
        <v>3</v>
      </c>
      <c r="G83" s="2">
        <v>4</v>
      </c>
      <c r="H83" s="2"/>
      <c r="I83" s="2"/>
      <c r="J83" s="2"/>
      <c r="K83" s="2">
        <v>5</v>
      </c>
      <c r="L83" s="2"/>
      <c r="M83" s="2"/>
      <c r="N83" s="2"/>
      <c r="O83" s="2">
        <v>6</v>
      </c>
      <c r="P83" s="2"/>
      <c r="Q83" s="2"/>
      <c r="R83" s="2"/>
      <c r="S83" s="2">
        <v>6</v>
      </c>
      <c r="T83" s="2">
        <v>6</v>
      </c>
      <c r="U83" s="2">
        <v>7</v>
      </c>
      <c r="V83" s="2">
        <v>8</v>
      </c>
      <c r="W83" s="2">
        <v>9</v>
      </c>
      <c r="X83" s="2">
        <v>10</v>
      </c>
      <c r="Y83" s="2">
        <v>11</v>
      </c>
      <c r="Z83" s="2">
        <v>12</v>
      </c>
      <c r="AA83" s="2">
        <v>13</v>
      </c>
      <c r="AB83" s="2">
        <v>14</v>
      </c>
      <c r="AC83" s="2">
        <v>15</v>
      </c>
      <c r="AD83" s="2">
        <v>16</v>
      </c>
      <c r="AE83" s="2">
        <v>17</v>
      </c>
      <c r="AF83" s="2">
        <v>18</v>
      </c>
      <c r="AG83" s="2">
        <v>19</v>
      </c>
      <c r="AH83" s="2">
        <v>20</v>
      </c>
      <c r="AI83" s="2">
        <v>21</v>
      </c>
      <c r="AJ83" s="2">
        <v>22</v>
      </c>
      <c r="AK83" s="2">
        <v>23</v>
      </c>
      <c r="AL83" s="2">
        <v>24</v>
      </c>
      <c r="AM83" s="2">
        <v>25</v>
      </c>
      <c r="AN83" s="2">
        <v>26</v>
      </c>
      <c r="AO83" s="2">
        <v>6</v>
      </c>
      <c r="AP83" s="2">
        <v>6</v>
      </c>
      <c r="AQ83" s="2">
        <v>27</v>
      </c>
      <c r="AR83" s="2">
        <v>28</v>
      </c>
      <c r="AS83" s="2">
        <v>29</v>
      </c>
      <c r="AT83" s="2">
        <v>30</v>
      </c>
      <c r="AU83" s="2">
        <v>31</v>
      </c>
      <c r="AV83" s="2">
        <v>32</v>
      </c>
      <c r="AW83" s="2">
        <v>33</v>
      </c>
      <c r="AX83" s="2">
        <v>34</v>
      </c>
      <c r="AY83" s="2">
        <v>35</v>
      </c>
      <c r="AZ83" s="2">
        <v>36</v>
      </c>
      <c r="BA83" s="2">
        <v>37</v>
      </c>
      <c r="BB83" s="2">
        <v>38</v>
      </c>
      <c r="BC83" s="2">
        <v>39</v>
      </c>
      <c r="BD83" s="2">
        <v>40</v>
      </c>
      <c r="BE83" s="2">
        <v>41</v>
      </c>
      <c r="BF83" s="2">
        <v>42</v>
      </c>
      <c r="BG83" s="2">
        <v>43</v>
      </c>
      <c r="BH83" s="2">
        <v>44</v>
      </c>
      <c r="BI83" s="2">
        <v>45</v>
      </c>
      <c r="BJ83" s="2">
        <v>46</v>
      </c>
      <c r="BK83" s="2">
        <v>6</v>
      </c>
      <c r="BL83" s="2">
        <v>6</v>
      </c>
      <c r="BM83" s="2">
        <v>47</v>
      </c>
      <c r="BN83" s="2">
        <v>48</v>
      </c>
      <c r="BO83" s="2">
        <v>49</v>
      </c>
      <c r="BP83" s="2">
        <v>50</v>
      </c>
      <c r="BQ83" s="2">
        <v>51</v>
      </c>
      <c r="BR83" s="2">
        <v>52</v>
      </c>
      <c r="BS83" s="2">
        <v>53</v>
      </c>
      <c r="BT83" s="2">
        <v>54</v>
      </c>
      <c r="BU83" s="2">
        <v>55</v>
      </c>
      <c r="BV83" s="2">
        <v>56</v>
      </c>
      <c r="BW83" s="2">
        <v>57</v>
      </c>
      <c r="BX83" s="2">
        <v>58</v>
      </c>
      <c r="BY83" s="2">
        <v>59</v>
      </c>
      <c r="BZ83" s="2">
        <v>60</v>
      </c>
      <c r="CA83" s="2">
        <v>61</v>
      </c>
      <c r="CB83" s="2">
        <v>62</v>
      </c>
    </row>
    <row r="84" spans="4:80" x14ac:dyDescent="0.2">
      <c r="F84" s="237"/>
      <c r="G84" s="236"/>
      <c r="H84" s="236"/>
      <c r="I84" s="236"/>
      <c r="J84" s="236"/>
      <c r="K84" s="236"/>
      <c r="L84" s="236"/>
      <c r="M84" s="236"/>
      <c r="N84" s="236"/>
      <c r="O84" s="236"/>
      <c r="P84" s="236"/>
      <c r="Q84" s="236"/>
      <c r="R84" s="236"/>
      <c r="S84" s="236"/>
      <c r="T84" s="310" t="s">
        <v>11</v>
      </c>
      <c r="U84" s="311" t="s">
        <v>12</v>
      </c>
      <c r="V84" s="312" t="s">
        <v>97</v>
      </c>
      <c r="W84" s="312" t="s">
        <v>98</v>
      </c>
      <c r="X84" s="312" t="s">
        <v>99</v>
      </c>
      <c r="Y84" s="312" t="s">
        <v>100</v>
      </c>
      <c r="Z84" s="312" t="s">
        <v>101</v>
      </c>
      <c r="AA84" s="312" t="s">
        <v>102</v>
      </c>
      <c r="AB84" s="312" t="s">
        <v>103</v>
      </c>
      <c r="AC84" s="312" t="s">
        <v>104</v>
      </c>
      <c r="AD84" s="312" t="s">
        <v>105</v>
      </c>
      <c r="AE84" s="312" t="s">
        <v>106</v>
      </c>
      <c r="AF84" s="312" t="s">
        <v>107</v>
      </c>
      <c r="AG84" s="312" t="s">
        <v>108</v>
      </c>
      <c r="AH84" s="310" t="s">
        <v>109</v>
      </c>
      <c r="AP84" s="310" t="s">
        <v>11</v>
      </c>
      <c r="AQ84" s="311" t="s">
        <v>12</v>
      </c>
      <c r="AR84" s="312" t="s">
        <v>97</v>
      </c>
      <c r="AS84" s="312" t="s">
        <v>98</v>
      </c>
      <c r="AT84" s="312" t="s">
        <v>99</v>
      </c>
      <c r="AU84" s="312" t="s">
        <v>100</v>
      </c>
      <c r="AV84" s="312" t="s">
        <v>101</v>
      </c>
      <c r="AW84" s="312" t="s">
        <v>102</v>
      </c>
      <c r="AX84" s="312" t="s">
        <v>103</v>
      </c>
      <c r="AY84" s="312" t="s">
        <v>104</v>
      </c>
      <c r="AZ84" s="312" t="s">
        <v>105</v>
      </c>
      <c r="BA84" s="312" t="s">
        <v>106</v>
      </c>
      <c r="BB84" s="312" t="s">
        <v>107</v>
      </c>
      <c r="BC84" s="312" t="s">
        <v>108</v>
      </c>
      <c r="BD84" s="310" t="s">
        <v>109</v>
      </c>
      <c r="BL84" s="310" t="s">
        <v>11</v>
      </c>
      <c r="BM84" s="311" t="s">
        <v>12</v>
      </c>
      <c r="BN84" s="312" t="s">
        <v>97</v>
      </c>
      <c r="BO84" s="312" t="s">
        <v>98</v>
      </c>
      <c r="BP84" s="312" t="s">
        <v>99</v>
      </c>
      <c r="BQ84" s="312" t="s">
        <v>100</v>
      </c>
      <c r="BR84" s="312" t="s">
        <v>101</v>
      </c>
      <c r="BS84" s="312" t="s">
        <v>102</v>
      </c>
      <c r="BT84" s="312" t="s">
        <v>103</v>
      </c>
      <c r="BU84" s="312" t="s">
        <v>104</v>
      </c>
      <c r="BV84" s="312" t="s">
        <v>105</v>
      </c>
      <c r="BW84" s="312" t="s">
        <v>106</v>
      </c>
      <c r="BX84" s="312" t="s">
        <v>107</v>
      </c>
      <c r="BY84" s="312" t="s">
        <v>108</v>
      </c>
      <c r="BZ84" s="310" t="s">
        <v>109</v>
      </c>
    </row>
    <row r="85" spans="4:80" ht="16" thickBot="1" x14ac:dyDescent="0.25">
      <c r="F85" s="237"/>
      <c r="T85" s="313"/>
      <c r="U85" s="310"/>
      <c r="V85" s="312">
        <f>V6</f>
        <v>44927</v>
      </c>
      <c r="W85" s="312">
        <f t="shared" ref="W85:AG85" si="28">W6</f>
        <v>44958</v>
      </c>
      <c r="X85" s="312">
        <f t="shared" si="28"/>
        <v>44986</v>
      </c>
      <c r="Y85" s="312">
        <f t="shared" si="28"/>
        <v>45017</v>
      </c>
      <c r="Z85" s="312">
        <f t="shared" si="28"/>
        <v>45047</v>
      </c>
      <c r="AA85" s="312">
        <f t="shared" si="28"/>
        <v>45078</v>
      </c>
      <c r="AB85" s="312">
        <f t="shared" si="28"/>
        <v>45108</v>
      </c>
      <c r="AC85" s="312">
        <f t="shared" si="28"/>
        <v>45139</v>
      </c>
      <c r="AD85" s="312">
        <f t="shared" si="28"/>
        <v>45170</v>
      </c>
      <c r="AE85" s="312">
        <f t="shared" si="28"/>
        <v>45200</v>
      </c>
      <c r="AF85" s="312">
        <f t="shared" si="28"/>
        <v>45231</v>
      </c>
      <c r="AG85" s="312">
        <f t="shared" si="28"/>
        <v>45261</v>
      </c>
      <c r="AH85" s="310"/>
      <c r="AP85" s="313"/>
      <c r="AQ85" s="310"/>
      <c r="AR85" s="312">
        <f>AR6</f>
        <v>45412</v>
      </c>
      <c r="AS85" s="312">
        <f t="shared" ref="AS85:BC85" si="29">AS6</f>
        <v>45443</v>
      </c>
      <c r="AT85" s="312">
        <f t="shared" si="29"/>
        <v>45472</v>
      </c>
      <c r="AU85" s="312">
        <f t="shared" si="29"/>
        <v>45503</v>
      </c>
      <c r="AV85" s="312">
        <f t="shared" si="29"/>
        <v>45533</v>
      </c>
      <c r="AW85" s="312">
        <f t="shared" si="29"/>
        <v>45564</v>
      </c>
      <c r="AX85" s="312">
        <f t="shared" si="29"/>
        <v>45594</v>
      </c>
      <c r="AY85" s="312">
        <f t="shared" si="29"/>
        <v>45625</v>
      </c>
      <c r="AZ85" s="312">
        <f t="shared" si="29"/>
        <v>45656</v>
      </c>
      <c r="BA85" s="312">
        <f t="shared" si="29"/>
        <v>45686</v>
      </c>
      <c r="BB85" s="312">
        <f t="shared" si="29"/>
        <v>45717</v>
      </c>
      <c r="BC85" s="312">
        <f t="shared" si="29"/>
        <v>45747</v>
      </c>
      <c r="BD85" s="310"/>
      <c r="BL85" s="313"/>
      <c r="BM85" s="310"/>
      <c r="BN85" s="312" t="str">
        <f>BN6</f>
        <v/>
      </c>
      <c r="BO85" s="312" t="e">
        <f t="shared" ref="BO85:BY85" si="30">BO6</f>
        <v>#VALUE!</v>
      </c>
      <c r="BP85" s="312" t="e">
        <f t="shared" si="30"/>
        <v>#VALUE!</v>
      </c>
      <c r="BQ85" s="312" t="e">
        <f t="shared" si="30"/>
        <v>#VALUE!</v>
      </c>
      <c r="BR85" s="312" t="e">
        <f t="shared" si="30"/>
        <v>#VALUE!</v>
      </c>
      <c r="BS85" s="312" t="e">
        <f t="shared" si="30"/>
        <v>#VALUE!</v>
      </c>
      <c r="BT85" s="312" t="e">
        <f t="shared" si="30"/>
        <v>#VALUE!</v>
      </c>
      <c r="BU85" s="312" t="e">
        <f t="shared" si="30"/>
        <v>#VALUE!</v>
      </c>
      <c r="BV85" s="312" t="e">
        <f t="shared" si="30"/>
        <v>#VALUE!</v>
      </c>
      <c r="BW85" s="312" t="e">
        <f t="shared" si="30"/>
        <v>#VALUE!</v>
      </c>
      <c r="BX85" s="312" t="e">
        <f t="shared" si="30"/>
        <v>#VALUE!</v>
      </c>
      <c r="BY85" s="312" t="e">
        <f t="shared" si="30"/>
        <v>#VALUE!</v>
      </c>
      <c r="BZ85" s="394">
        <f t="shared" ref="BZ85:BZ114" si="31">$A7</f>
        <v>0</v>
      </c>
    </row>
    <row r="86" spans="4:80" x14ac:dyDescent="0.2">
      <c r="T86" s="278">
        <f>$D8</f>
        <v>45047</v>
      </c>
      <c r="U86" s="278">
        <f>$E8</f>
        <v>45077</v>
      </c>
      <c r="V86" s="282" t="str">
        <f>V8</f>
        <v/>
      </c>
      <c r="W86" s="283" t="str">
        <f t="shared" ref="W86:AG86" si="32">W8</f>
        <v/>
      </c>
      <c r="X86" s="283" t="str">
        <f t="shared" si="32"/>
        <v/>
      </c>
      <c r="Y86" s="283" t="str">
        <f t="shared" si="32"/>
        <v/>
      </c>
      <c r="Z86" s="283" t="str">
        <f t="shared" si="32"/>
        <v>x</v>
      </c>
      <c r="AA86" s="283" t="str">
        <f t="shared" si="32"/>
        <v/>
      </c>
      <c r="AB86" s="283" t="str">
        <f t="shared" si="32"/>
        <v/>
      </c>
      <c r="AC86" s="283" t="str">
        <f t="shared" si="32"/>
        <v/>
      </c>
      <c r="AD86" s="283" t="str">
        <f t="shared" si="32"/>
        <v/>
      </c>
      <c r="AE86" s="283" t="str">
        <f t="shared" si="32"/>
        <v/>
      </c>
      <c r="AF86" s="283" t="str">
        <f t="shared" si="32"/>
        <v/>
      </c>
      <c r="AG86" s="284" t="str">
        <f t="shared" si="32"/>
        <v/>
      </c>
      <c r="AH86" s="280" t="str">
        <f>$A8</f>
        <v>1</v>
      </c>
      <c r="AP86" s="278">
        <f>$AI8</f>
        <v>0</v>
      </c>
      <c r="AQ86" s="278">
        <f>$AJ8</f>
        <v>0</v>
      </c>
      <c r="AR86" s="282" t="str">
        <f>AR8</f>
        <v/>
      </c>
      <c r="AS86" s="283" t="str">
        <f t="shared" ref="AS86:BC86" si="33">AS8</f>
        <v/>
      </c>
      <c r="AT86" s="283" t="str">
        <f t="shared" si="33"/>
        <v/>
      </c>
      <c r="AU86" s="283" t="str">
        <f t="shared" si="33"/>
        <v/>
      </c>
      <c r="AV86" s="283" t="str">
        <f t="shared" si="33"/>
        <v/>
      </c>
      <c r="AW86" s="283" t="str">
        <f t="shared" si="33"/>
        <v/>
      </c>
      <c r="AX86" s="283" t="str">
        <f t="shared" si="33"/>
        <v/>
      </c>
      <c r="AY86" s="283" t="str">
        <f t="shared" si="33"/>
        <v/>
      </c>
      <c r="AZ86" s="283" t="str">
        <f t="shared" si="33"/>
        <v/>
      </c>
      <c r="BA86" s="283" t="str">
        <f t="shared" si="33"/>
        <v/>
      </c>
      <c r="BB86" s="283" t="str">
        <f t="shared" si="33"/>
        <v/>
      </c>
      <c r="BC86" s="284" t="str">
        <f t="shared" si="33"/>
        <v/>
      </c>
      <c r="BD86" s="280" t="str">
        <f>$A8</f>
        <v>1</v>
      </c>
      <c r="BL86" s="278">
        <f>$BE8</f>
        <v>0</v>
      </c>
      <c r="BM86" s="278">
        <f>$BF8</f>
        <v>0</v>
      </c>
      <c r="BN86" s="282" t="str">
        <f>BN8</f>
        <v>x</v>
      </c>
      <c r="BO86" s="283" t="e">
        <f t="shared" ref="BO86:BY86" si="34">BO8</f>
        <v>#VALUE!</v>
      </c>
      <c r="BP86" s="283" t="e">
        <f t="shared" si="34"/>
        <v>#VALUE!</v>
      </c>
      <c r="BQ86" s="283" t="e">
        <f t="shared" si="34"/>
        <v>#VALUE!</v>
      </c>
      <c r="BR86" s="283" t="e">
        <f t="shared" si="34"/>
        <v>#VALUE!</v>
      </c>
      <c r="BS86" s="283" t="e">
        <f t="shared" si="34"/>
        <v>#VALUE!</v>
      </c>
      <c r="BT86" s="283" t="e">
        <f t="shared" si="34"/>
        <v>#VALUE!</v>
      </c>
      <c r="BU86" s="283" t="e">
        <f t="shared" si="34"/>
        <v>#VALUE!</v>
      </c>
      <c r="BV86" s="283" t="e">
        <f t="shared" si="34"/>
        <v>#VALUE!</v>
      </c>
      <c r="BW86" s="283" t="e">
        <f t="shared" si="34"/>
        <v>#VALUE!</v>
      </c>
      <c r="BX86" s="283" t="e">
        <f t="shared" si="34"/>
        <v>#VALUE!</v>
      </c>
      <c r="BY86" s="284" t="e">
        <f t="shared" si="34"/>
        <v>#VALUE!</v>
      </c>
      <c r="BZ86" s="280" t="str">
        <f t="shared" si="31"/>
        <v>1</v>
      </c>
    </row>
    <row r="87" spans="4:80" x14ac:dyDescent="0.2">
      <c r="T87" s="279">
        <f>$D9</f>
        <v>45047</v>
      </c>
      <c r="U87" s="279">
        <f t="shared" ref="U87:U114" si="35">$E9</f>
        <v>45077</v>
      </c>
      <c r="V87" s="285" t="str">
        <f t="shared" ref="V87:AG94" si="36">V9</f>
        <v/>
      </c>
      <c r="W87" s="286" t="str">
        <f t="shared" si="36"/>
        <v/>
      </c>
      <c r="X87" s="286" t="str">
        <f t="shared" si="36"/>
        <v/>
      </c>
      <c r="Y87" s="286" t="str">
        <f t="shared" si="36"/>
        <v/>
      </c>
      <c r="Z87" s="286" t="str">
        <f t="shared" si="36"/>
        <v>x</v>
      </c>
      <c r="AA87" s="286" t="str">
        <f t="shared" si="36"/>
        <v/>
      </c>
      <c r="AB87" s="286" t="str">
        <f t="shared" si="36"/>
        <v/>
      </c>
      <c r="AC87" s="286" t="str">
        <f t="shared" si="36"/>
        <v/>
      </c>
      <c r="AD87" s="286" t="str">
        <f t="shared" si="36"/>
        <v/>
      </c>
      <c r="AE87" s="286" t="str">
        <f t="shared" si="36"/>
        <v/>
      </c>
      <c r="AF87" s="286" t="str">
        <f t="shared" si="36"/>
        <v/>
      </c>
      <c r="AG87" s="287" t="str">
        <f t="shared" si="36"/>
        <v/>
      </c>
      <c r="AH87" s="281" t="str">
        <f t="shared" ref="AH87:AH114" si="37">$A9</f>
        <v>2.1</v>
      </c>
      <c r="AP87" s="279">
        <f t="shared" ref="AP87:AP114" si="38">$AI9</f>
        <v>0</v>
      </c>
      <c r="AQ87" s="279">
        <f t="shared" ref="AQ87:AQ114" si="39">$AJ9</f>
        <v>0</v>
      </c>
      <c r="AR87" s="285" t="str">
        <f t="shared" ref="AR87:BC87" si="40">AR9</f>
        <v/>
      </c>
      <c r="AS87" s="286" t="str">
        <f t="shared" si="40"/>
        <v/>
      </c>
      <c r="AT87" s="286" t="str">
        <f t="shared" si="40"/>
        <v/>
      </c>
      <c r="AU87" s="286" t="str">
        <f t="shared" si="40"/>
        <v/>
      </c>
      <c r="AV87" s="286" t="str">
        <f t="shared" si="40"/>
        <v/>
      </c>
      <c r="AW87" s="286" t="str">
        <f t="shared" si="40"/>
        <v/>
      </c>
      <c r="AX87" s="286" t="str">
        <f t="shared" si="40"/>
        <v/>
      </c>
      <c r="AY87" s="286" t="str">
        <f t="shared" si="40"/>
        <v/>
      </c>
      <c r="AZ87" s="286" t="str">
        <f t="shared" si="40"/>
        <v/>
      </c>
      <c r="BA87" s="286" t="str">
        <f t="shared" si="40"/>
        <v/>
      </c>
      <c r="BB87" s="286" t="str">
        <f t="shared" si="40"/>
        <v/>
      </c>
      <c r="BC87" s="287" t="str">
        <f t="shared" si="40"/>
        <v/>
      </c>
      <c r="BD87" s="281" t="str">
        <f t="shared" ref="BD87:BD114" si="41">$A9</f>
        <v>2.1</v>
      </c>
      <c r="BL87" s="279">
        <f t="shared" ref="BL87:BL114" si="42">$BE9</f>
        <v>0</v>
      </c>
      <c r="BM87" s="279">
        <f t="shared" ref="BM87:BM114" si="43">$BF9</f>
        <v>0</v>
      </c>
      <c r="BN87" s="285" t="str">
        <f t="shared" ref="BN87:BY87" si="44">BN9</f>
        <v>x</v>
      </c>
      <c r="BO87" s="286" t="e">
        <f t="shared" si="44"/>
        <v>#VALUE!</v>
      </c>
      <c r="BP87" s="286" t="e">
        <f t="shared" si="44"/>
        <v>#VALUE!</v>
      </c>
      <c r="BQ87" s="286" t="e">
        <f t="shared" si="44"/>
        <v>#VALUE!</v>
      </c>
      <c r="BR87" s="286" t="e">
        <f t="shared" si="44"/>
        <v>#VALUE!</v>
      </c>
      <c r="BS87" s="286" t="e">
        <f t="shared" si="44"/>
        <v>#VALUE!</v>
      </c>
      <c r="BT87" s="286" t="e">
        <f t="shared" si="44"/>
        <v>#VALUE!</v>
      </c>
      <c r="BU87" s="286" t="e">
        <f t="shared" si="44"/>
        <v>#VALUE!</v>
      </c>
      <c r="BV87" s="286" t="e">
        <f t="shared" si="44"/>
        <v>#VALUE!</v>
      </c>
      <c r="BW87" s="286" t="e">
        <f t="shared" si="44"/>
        <v>#VALUE!</v>
      </c>
      <c r="BX87" s="286" t="e">
        <f t="shared" si="44"/>
        <v>#VALUE!</v>
      </c>
      <c r="BY87" s="287" t="e">
        <f t="shared" si="44"/>
        <v>#VALUE!</v>
      </c>
      <c r="BZ87" s="281" t="str">
        <f t="shared" si="31"/>
        <v>2.1</v>
      </c>
    </row>
    <row r="88" spans="4:80" x14ac:dyDescent="0.2">
      <c r="T88" s="279">
        <f t="shared" ref="T88:T114" si="45">$D10</f>
        <v>45047</v>
      </c>
      <c r="U88" s="279">
        <f t="shared" si="35"/>
        <v>45077</v>
      </c>
      <c r="V88" s="285" t="str">
        <f t="shared" si="36"/>
        <v/>
      </c>
      <c r="W88" s="286" t="str">
        <f t="shared" si="36"/>
        <v/>
      </c>
      <c r="X88" s="286" t="str">
        <f t="shared" si="36"/>
        <v/>
      </c>
      <c r="Y88" s="286" t="str">
        <f t="shared" si="36"/>
        <v/>
      </c>
      <c r="Z88" s="286" t="str">
        <f t="shared" si="36"/>
        <v>x</v>
      </c>
      <c r="AA88" s="286" t="str">
        <f t="shared" si="36"/>
        <v/>
      </c>
      <c r="AB88" s="286" t="str">
        <f t="shared" si="36"/>
        <v/>
      </c>
      <c r="AC88" s="286" t="str">
        <f t="shared" si="36"/>
        <v/>
      </c>
      <c r="AD88" s="286" t="str">
        <f t="shared" si="36"/>
        <v/>
      </c>
      <c r="AE88" s="286" t="str">
        <f t="shared" si="36"/>
        <v/>
      </c>
      <c r="AF88" s="286" t="str">
        <f t="shared" si="36"/>
        <v/>
      </c>
      <c r="AG88" s="287" t="str">
        <f t="shared" si="36"/>
        <v/>
      </c>
      <c r="AH88" s="281" t="str">
        <f t="shared" si="37"/>
        <v>2.2</v>
      </c>
      <c r="AP88" s="279">
        <f t="shared" si="38"/>
        <v>0</v>
      </c>
      <c r="AQ88" s="279">
        <f t="shared" si="39"/>
        <v>0</v>
      </c>
      <c r="AR88" s="285" t="str">
        <f t="shared" ref="AR88:BC88" si="46">AR10</f>
        <v/>
      </c>
      <c r="AS88" s="286" t="str">
        <f t="shared" si="46"/>
        <v/>
      </c>
      <c r="AT88" s="286" t="str">
        <f t="shared" si="46"/>
        <v/>
      </c>
      <c r="AU88" s="286" t="str">
        <f t="shared" si="46"/>
        <v/>
      </c>
      <c r="AV88" s="286" t="str">
        <f t="shared" si="46"/>
        <v/>
      </c>
      <c r="AW88" s="286" t="str">
        <f t="shared" si="46"/>
        <v/>
      </c>
      <c r="AX88" s="286" t="str">
        <f t="shared" si="46"/>
        <v/>
      </c>
      <c r="AY88" s="286" t="str">
        <f t="shared" si="46"/>
        <v/>
      </c>
      <c r="AZ88" s="286" t="str">
        <f t="shared" si="46"/>
        <v/>
      </c>
      <c r="BA88" s="286" t="str">
        <f t="shared" si="46"/>
        <v/>
      </c>
      <c r="BB88" s="286" t="str">
        <f t="shared" si="46"/>
        <v/>
      </c>
      <c r="BC88" s="287" t="str">
        <f t="shared" si="46"/>
        <v/>
      </c>
      <c r="BD88" s="281" t="str">
        <f t="shared" si="41"/>
        <v>2.2</v>
      </c>
      <c r="BL88" s="279">
        <f t="shared" si="42"/>
        <v>0</v>
      </c>
      <c r="BM88" s="279">
        <f t="shared" si="43"/>
        <v>0</v>
      </c>
      <c r="BN88" s="285" t="str">
        <f t="shared" ref="BN88:BY88" si="47">BN10</f>
        <v>x</v>
      </c>
      <c r="BO88" s="286" t="e">
        <f t="shared" si="47"/>
        <v>#VALUE!</v>
      </c>
      <c r="BP88" s="286" t="e">
        <f t="shared" si="47"/>
        <v>#VALUE!</v>
      </c>
      <c r="BQ88" s="286" t="e">
        <f t="shared" si="47"/>
        <v>#VALUE!</v>
      </c>
      <c r="BR88" s="286" t="e">
        <f t="shared" si="47"/>
        <v>#VALUE!</v>
      </c>
      <c r="BS88" s="286" t="e">
        <f t="shared" si="47"/>
        <v>#VALUE!</v>
      </c>
      <c r="BT88" s="286" t="e">
        <f t="shared" si="47"/>
        <v>#VALUE!</v>
      </c>
      <c r="BU88" s="286" t="e">
        <f t="shared" si="47"/>
        <v>#VALUE!</v>
      </c>
      <c r="BV88" s="286" t="e">
        <f t="shared" si="47"/>
        <v>#VALUE!</v>
      </c>
      <c r="BW88" s="286" t="e">
        <f t="shared" si="47"/>
        <v>#VALUE!</v>
      </c>
      <c r="BX88" s="286" t="e">
        <f t="shared" si="47"/>
        <v>#VALUE!</v>
      </c>
      <c r="BY88" s="287" t="e">
        <f t="shared" si="47"/>
        <v>#VALUE!</v>
      </c>
      <c r="BZ88" s="281" t="str">
        <f t="shared" si="31"/>
        <v>2.2</v>
      </c>
    </row>
    <row r="89" spans="4:80" x14ac:dyDescent="0.2">
      <c r="T89" s="279">
        <f t="shared" si="45"/>
        <v>45231</v>
      </c>
      <c r="U89" s="279">
        <f t="shared" si="35"/>
        <v>45260</v>
      </c>
      <c r="V89" s="285" t="str">
        <f t="shared" si="36"/>
        <v/>
      </c>
      <c r="W89" s="286" t="str">
        <f t="shared" si="36"/>
        <v/>
      </c>
      <c r="X89" s="286" t="str">
        <f t="shared" si="36"/>
        <v/>
      </c>
      <c r="Y89" s="286" t="str">
        <f t="shared" si="36"/>
        <v/>
      </c>
      <c r="Z89" s="286" t="str">
        <f t="shared" si="36"/>
        <v/>
      </c>
      <c r="AA89" s="286" t="str">
        <f t="shared" si="36"/>
        <v/>
      </c>
      <c r="AB89" s="286" t="str">
        <f t="shared" si="36"/>
        <v/>
      </c>
      <c r="AC89" s="286" t="str">
        <f t="shared" si="36"/>
        <v/>
      </c>
      <c r="AD89" s="286" t="str">
        <f t="shared" si="36"/>
        <v/>
      </c>
      <c r="AE89" s="286" t="str">
        <f t="shared" si="36"/>
        <v/>
      </c>
      <c r="AF89" s="286" t="str">
        <f t="shared" si="36"/>
        <v>x</v>
      </c>
      <c r="AG89" s="287" t="str">
        <f t="shared" si="36"/>
        <v/>
      </c>
      <c r="AH89" s="281" t="str">
        <f t="shared" si="37"/>
        <v>3</v>
      </c>
      <c r="AP89" s="279">
        <f t="shared" si="38"/>
        <v>0</v>
      </c>
      <c r="AQ89" s="279">
        <f t="shared" si="39"/>
        <v>0</v>
      </c>
      <c r="AR89" s="285" t="str">
        <f t="shared" ref="AR89:BC89" si="48">AR11</f>
        <v/>
      </c>
      <c r="AS89" s="286" t="str">
        <f t="shared" si="48"/>
        <v/>
      </c>
      <c r="AT89" s="286" t="str">
        <f t="shared" si="48"/>
        <v/>
      </c>
      <c r="AU89" s="286" t="str">
        <f t="shared" si="48"/>
        <v/>
      </c>
      <c r="AV89" s="286" t="str">
        <f t="shared" si="48"/>
        <v/>
      </c>
      <c r="AW89" s="286" t="str">
        <f t="shared" si="48"/>
        <v/>
      </c>
      <c r="AX89" s="286" t="str">
        <f t="shared" si="48"/>
        <v/>
      </c>
      <c r="AY89" s="286" t="str">
        <f t="shared" si="48"/>
        <v/>
      </c>
      <c r="AZ89" s="286" t="str">
        <f t="shared" si="48"/>
        <v/>
      </c>
      <c r="BA89" s="286" t="str">
        <f t="shared" si="48"/>
        <v/>
      </c>
      <c r="BB89" s="286" t="str">
        <f t="shared" si="48"/>
        <v/>
      </c>
      <c r="BC89" s="287" t="str">
        <f t="shared" si="48"/>
        <v/>
      </c>
      <c r="BD89" s="281" t="str">
        <f t="shared" si="41"/>
        <v>3</v>
      </c>
      <c r="BL89" s="279">
        <f t="shared" si="42"/>
        <v>0</v>
      </c>
      <c r="BM89" s="279">
        <f t="shared" si="43"/>
        <v>0</v>
      </c>
      <c r="BN89" s="285" t="str">
        <f t="shared" ref="BN89:BY89" si="49">BN11</f>
        <v>x</v>
      </c>
      <c r="BO89" s="286" t="e">
        <f t="shared" si="49"/>
        <v>#VALUE!</v>
      </c>
      <c r="BP89" s="286" t="e">
        <f t="shared" si="49"/>
        <v>#VALUE!</v>
      </c>
      <c r="BQ89" s="286" t="e">
        <f t="shared" si="49"/>
        <v>#VALUE!</v>
      </c>
      <c r="BR89" s="286" t="e">
        <f t="shared" si="49"/>
        <v>#VALUE!</v>
      </c>
      <c r="BS89" s="286" t="e">
        <f t="shared" si="49"/>
        <v>#VALUE!</v>
      </c>
      <c r="BT89" s="286" t="e">
        <f t="shared" si="49"/>
        <v>#VALUE!</v>
      </c>
      <c r="BU89" s="286" t="e">
        <f t="shared" si="49"/>
        <v>#VALUE!</v>
      </c>
      <c r="BV89" s="286" t="e">
        <f t="shared" si="49"/>
        <v>#VALUE!</v>
      </c>
      <c r="BW89" s="286" t="e">
        <f t="shared" si="49"/>
        <v>#VALUE!</v>
      </c>
      <c r="BX89" s="286" t="e">
        <f t="shared" si="49"/>
        <v>#VALUE!</v>
      </c>
      <c r="BY89" s="287" t="e">
        <f t="shared" si="49"/>
        <v>#VALUE!</v>
      </c>
      <c r="BZ89" s="281" t="str">
        <f t="shared" si="31"/>
        <v>3</v>
      </c>
    </row>
    <row r="90" spans="4:80" x14ac:dyDescent="0.2">
      <c r="T90" s="279">
        <f t="shared" si="45"/>
        <v>45078</v>
      </c>
      <c r="U90" s="279">
        <f t="shared" si="35"/>
        <v>45107</v>
      </c>
      <c r="V90" s="285" t="str">
        <f t="shared" si="36"/>
        <v/>
      </c>
      <c r="W90" s="286" t="str">
        <f t="shared" si="36"/>
        <v/>
      </c>
      <c r="X90" s="286" t="str">
        <f t="shared" si="36"/>
        <v/>
      </c>
      <c r="Y90" s="286" t="str">
        <f t="shared" si="36"/>
        <v/>
      </c>
      <c r="Z90" s="286" t="str">
        <f t="shared" si="36"/>
        <v/>
      </c>
      <c r="AA90" s="286" t="str">
        <f t="shared" si="36"/>
        <v>x</v>
      </c>
      <c r="AB90" s="286" t="str">
        <f t="shared" si="36"/>
        <v/>
      </c>
      <c r="AC90" s="286" t="str">
        <f t="shared" si="36"/>
        <v/>
      </c>
      <c r="AD90" s="286" t="str">
        <f t="shared" si="36"/>
        <v/>
      </c>
      <c r="AE90" s="286" t="str">
        <f t="shared" si="36"/>
        <v/>
      </c>
      <c r="AF90" s="286" t="str">
        <f t="shared" si="36"/>
        <v/>
      </c>
      <c r="AG90" s="287" t="str">
        <f t="shared" si="36"/>
        <v/>
      </c>
      <c r="AH90" s="281" t="str">
        <f t="shared" si="37"/>
        <v>4.1</v>
      </c>
      <c r="AP90" s="279">
        <f t="shared" si="38"/>
        <v>0</v>
      </c>
      <c r="AQ90" s="279">
        <f t="shared" si="39"/>
        <v>0</v>
      </c>
      <c r="AR90" s="285" t="str">
        <f t="shared" ref="AR90:BC90" si="50">AR12</f>
        <v/>
      </c>
      <c r="AS90" s="286" t="str">
        <f t="shared" si="50"/>
        <v/>
      </c>
      <c r="AT90" s="286" t="str">
        <f t="shared" si="50"/>
        <v/>
      </c>
      <c r="AU90" s="286" t="str">
        <f t="shared" si="50"/>
        <v/>
      </c>
      <c r="AV90" s="286" t="str">
        <f t="shared" si="50"/>
        <v/>
      </c>
      <c r="AW90" s="286" t="str">
        <f t="shared" si="50"/>
        <v/>
      </c>
      <c r="AX90" s="286" t="str">
        <f t="shared" si="50"/>
        <v/>
      </c>
      <c r="AY90" s="286" t="str">
        <f t="shared" si="50"/>
        <v/>
      </c>
      <c r="AZ90" s="286" t="str">
        <f t="shared" si="50"/>
        <v/>
      </c>
      <c r="BA90" s="286" t="str">
        <f t="shared" si="50"/>
        <v/>
      </c>
      <c r="BB90" s="286" t="str">
        <f t="shared" si="50"/>
        <v/>
      </c>
      <c r="BC90" s="287" t="str">
        <f t="shared" si="50"/>
        <v/>
      </c>
      <c r="BD90" s="281" t="str">
        <f t="shared" si="41"/>
        <v>4.1</v>
      </c>
      <c r="BL90" s="279">
        <f t="shared" si="42"/>
        <v>0</v>
      </c>
      <c r="BM90" s="279">
        <f t="shared" si="43"/>
        <v>0</v>
      </c>
      <c r="BN90" s="285" t="str">
        <f t="shared" ref="BN90:BY90" si="51">BN12</f>
        <v>x</v>
      </c>
      <c r="BO90" s="286" t="e">
        <f t="shared" si="51"/>
        <v>#VALUE!</v>
      </c>
      <c r="BP90" s="286" t="e">
        <f t="shared" si="51"/>
        <v>#VALUE!</v>
      </c>
      <c r="BQ90" s="286" t="e">
        <f t="shared" si="51"/>
        <v>#VALUE!</v>
      </c>
      <c r="BR90" s="286" t="e">
        <f t="shared" si="51"/>
        <v>#VALUE!</v>
      </c>
      <c r="BS90" s="286" t="e">
        <f t="shared" si="51"/>
        <v>#VALUE!</v>
      </c>
      <c r="BT90" s="286" t="e">
        <f t="shared" si="51"/>
        <v>#VALUE!</v>
      </c>
      <c r="BU90" s="286" t="e">
        <f t="shared" si="51"/>
        <v>#VALUE!</v>
      </c>
      <c r="BV90" s="286" t="e">
        <f t="shared" si="51"/>
        <v>#VALUE!</v>
      </c>
      <c r="BW90" s="286" t="e">
        <f t="shared" si="51"/>
        <v>#VALUE!</v>
      </c>
      <c r="BX90" s="286" t="e">
        <f t="shared" si="51"/>
        <v>#VALUE!</v>
      </c>
      <c r="BY90" s="287" t="e">
        <f t="shared" si="51"/>
        <v>#VALUE!</v>
      </c>
      <c r="BZ90" s="281" t="str">
        <f t="shared" si="31"/>
        <v>4.1</v>
      </c>
    </row>
    <row r="91" spans="4:80" x14ac:dyDescent="0.2">
      <c r="T91" s="279">
        <f t="shared" si="45"/>
        <v>45108</v>
      </c>
      <c r="U91" s="279">
        <f t="shared" si="35"/>
        <v>45169</v>
      </c>
      <c r="V91" s="285" t="str">
        <f t="shared" si="36"/>
        <v/>
      </c>
      <c r="W91" s="286" t="str">
        <f t="shared" si="36"/>
        <v/>
      </c>
      <c r="X91" s="286" t="str">
        <f t="shared" si="36"/>
        <v/>
      </c>
      <c r="Y91" s="286" t="str">
        <f t="shared" si="36"/>
        <v/>
      </c>
      <c r="Z91" s="286" t="str">
        <f t="shared" si="36"/>
        <v/>
      </c>
      <c r="AA91" s="286" t="str">
        <f t="shared" si="36"/>
        <v/>
      </c>
      <c r="AB91" s="286" t="str">
        <f t="shared" si="36"/>
        <v>x</v>
      </c>
      <c r="AC91" s="286" t="str">
        <f t="shared" si="36"/>
        <v>x</v>
      </c>
      <c r="AD91" s="286" t="str">
        <f t="shared" si="36"/>
        <v/>
      </c>
      <c r="AE91" s="286" t="str">
        <f t="shared" si="36"/>
        <v/>
      </c>
      <c r="AF91" s="286" t="str">
        <f t="shared" si="36"/>
        <v/>
      </c>
      <c r="AG91" s="287" t="str">
        <f t="shared" si="36"/>
        <v/>
      </c>
      <c r="AH91" s="281" t="str">
        <f t="shared" si="37"/>
        <v>4.2</v>
      </c>
      <c r="AP91" s="279">
        <f t="shared" si="38"/>
        <v>0</v>
      </c>
      <c r="AQ91" s="279">
        <f t="shared" si="39"/>
        <v>0</v>
      </c>
      <c r="AR91" s="285" t="str">
        <f t="shared" ref="AR91:BC91" si="52">AR13</f>
        <v/>
      </c>
      <c r="AS91" s="286" t="str">
        <f t="shared" si="52"/>
        <v/>
      </c>
      <c r="AT91" s="286" t="str">
        <f t="shared" si="52"/>
        <v/>
      </c>
      <c r="AU91" s="286" t="str">
        <f t="shared" si="52"/>
        <v/>
      </c>
      <c r="AV91" s="286" t="str">
        <f t="shared" si="52"/>
        <v/>
      </c>
      <c r="AW91" s="286" t="str">
        <f t="shared" si="52"/>
        <v/>
      </c>
      <c r="AX91" s="286" t="str">
        <f t="shared" si="52"/>
        <v/>
      </c>
      <c r="AY91" s="286" t="str">
        <f t="shared" si="52"/>
        <v/>
      </c>
      <c r="AZ91" s="286" t="str">
        <f t="shared" si="52"/>
        <v/>
      </c>
      <c r="BA91" s="286" t="str">
        <f t="shared" si="52"/>
        <v/>
      </c>
      <c r="BB91" s="286" t="str">
        <f t="shared" si="52"/>
        <v/>
      </c>
      <c r="BC91" s="287" t="str">
        <f t="shared" si="52"/>
        <v/>
      </c>
      <c r="BD91" s="281" t="str">
        <f t="shared" si="41"/>
        <v>4.2</v>
      </c>
      <c r="BL91" s="279">
        <f t="shared" si="42"/>
        <v>0</v>
      </c>
      <c r="BM91" s="279">
        <f t="shared" si="43"/>
        <v>0</v>
      </c>
      <c r="BN91" s="285" t="str">
        <f t="shared" ref="BN91:BY91" si="53">BN13</f>
        <v>x</v>
      </c>
      <c r="BO91" s="286" t="e">
        <f t="shared" si="53"/>
        <v>#VALUE!</v>
      </c>
      <c r="BP91" s="286" t="e">
        <f t="shared" si="53"/>
        <v>#VALUE!</v>
      </c>
      <c r="BQ91" s="286" t="e">
        <f t="shared" si="53"/>
        <v>#VALUE!</v>
      </c>
      <c r="BR91" s="286" t="e">
        <f t="shared" si="53"/>
        <v>#VALUE!</v>
      </c>
      <c r="BS91" s="286" t="e">
        <f t="shared" si="53"/>
        <v>#VALUE!</v>
      </c>
      <c r="BT91" s="286" t="e">
        <f t="shared" si="53"/>
        <v>#VALUE!</v>
      </c>
      <c r="BU91" s="286" t="e">
        <f t="shared" si="53"/>
        <v>#VALUE!</v>
      </c>
      <c r="BV91" s="286" t="e">
        <f t="shared" si="53"/>
        <v>#VALUE!</v>
      </c>
      <c r="BW91" s="286" t="e">
        <f t="shared" si="53"/>
        <v>#VALUE!</v>
      </c>
      <c r="BX91" s="286" t="e">
        <f t="shared" si="53"/>
        <v>#VALUE!</v>
      </c>
      <c r="BY91" s="287" t="e">
        <f t="shared" si="53"/>
        <v>#VALUE!</v>
      </c>
      <c r="BZ91" s="281" t="str">
        <f t="shared" si="31"/>
        <v>4.2</v>
      </c>
    </row>
    <row r="92" spans="4:80" x14ac:dyDescent="0.2">
      <c r="T92" s="279">
        <f t="shared" si="45"/>
        <v>45170</v>
      </c>
      <c r="U92" s="279">
        <f t="shared" si="35"/>
        <v>45230</v>
      </c>
      <c r="V92" s="285" t="str">
        <f t="shared" si="36"/>
        <v/>
      </c>
      <c r="W92" s="286" t="str">
        <f t="shared" si="36"/>
        <v/>
      </c>
      <c r="X92" s="286" t="str">
        <f t="shared" si="36"/>
        <v/>
      </c>
      <c r="Y92" s="286" t="str">
        <f t="shared" si="36"/>
        <v/>
      </c>
      <c r="Z92" s="286" t="str">
        <f t="shared" si="36"/>
        <v/>
      </c>
      <c r="AA92" s="286" t="str">
        <f t="shared" si="36"/>
        <v/>
      </c>
      <c r="AB92" s="286" t="str">
        <f t="shared" si="36"/>
        <v/>
      </c>
      <c r="AC92" s="286" t="str">
        <f t="shared" si="36"/>
        <v/>
      </c>
      <c r="AD92" s="286" t="str">
        <f t="shared" si="36"/>
        <v>x</v>
      </c>
      <c r="AE92" s="286" t="str">
        <f t="shared" si="36"/>
        <v>x</v>
      </c>
      <c r="AF92" s="286" t="str">
        <f t="shared" si="36"/>
        <v/>
      </c>
      <c r="AG92" s="287" t="str">
        <f t="shared" si="36"/>
        <v/>
      </c>
      <c r="AH92" s="281" t="str">
        <f t="shared" si="37"/>
        <v>4.3</v>
      </c>
      <c r="AP92" s="279">
        <f t="shared" si="38"/>
        <v>0</v>
      </c>
      <c r="AQ92" s="279">
        <f t="shared" si="39"/>
        <v>0</v>
      </c>
      <c r="AR92" s="285" t="str">
        <f t="shared" ref="AR92:BC92" si="54">AR14</f>
        <v/>
      </c>
      <c r="AS92" s="286" t="str">
        <f t="shared" si="54"/>
        <v/>
      </c>
      <c r="AT92" s="286" t="str">
        <f t="shared" si="54"/>
        <v/>
      </c>
      <c r="AU92" s="286" t="str">
        <f t="shared" si="54"/>
        <v/>
      </c>
      <c r="AV92" s="286" t="str">
        <f t="shared" si="54"/>
        <v/>
      </c>
      <c r="AW92" s="286" t="str">
        <f t="shared" si="54"/>
        <v/>
      </c>
      <c r="AX92" s="286" t="str">
        <f t="shared" si="54"/>
        <v/>
      </c>
      <c r="AY92" s="286" t="str">
        <f t="shared" si="54"/>
        <v/>
      </c>
      <c r="AZ92" s="286" t="str">
        <f t="shared" si="54"/>
        <v/>
      </c>
      <c r="BA92" s="286" t="str">
        <f t="shared" si="54"/>
        <v/>
      </c>
      <c r="BB92" s="286" t="str">
        <f t="shared" si="54"/>
        <v/>
      </c>
      <c r="BC92" s="287" t="str">
        <f t="shared" si="54"/>
        <v/>
      </c>
      <c r="BD92" s="281" t="str">
        <f t="shared" si="41"/>
        <v>4.3</v>
      </c>
      <c r="BL92" s="279">
        <f t="shared" si="42"/>
        <v>0</v>
      </c>
      <c r="BM92" s="279">
        <f t="shared" si="43"/>
        <v>0</v>
      </c>
      <c r="BN92" s="285" t="str">
        <f t="shared" ref="BN92:BY92" si="55">BN14</f>
        <v>x</v>
      </c>
      <c r="BO92" s="286" t="e">
        <f t="shared" si="55"/>
        <v>#VALUE!</v>
      </c>
      <c r="BP92" s="286" t="e">
        <f t="shared" si="55"/>
        <v>#VALUE!</v>
      </c>
      <c r="BQ92" s="286" t="e">
        <f t="shared" si="55"/>
        <v>#VALUE!</v>
      </c>
      <c r="BR92" s="286" t="e">
        <f t="shared" si="55"/>
        <v>#VALUE!</v>
      </c>
      <c r="BS92" s="286" t="e">
        <f t="shared" si="55"/>
        <v>#VALUE!</v>
      </c>
      <c r="BT92" s="286" t="e">
        <f t="shared" si="55"/>
        <v>#VALUE!</v>
      </c>
      <c r="BU92" s="286" t="e">
        <f t="shared" si="55"/>
        <v>#VALUE!</v>
      </c>
      <c r="BV92" s="286" t="e">
        <f t="shared" si="55"/>
        <v>#VALUE!</v>
      </c>
      <c r="BW92" s="286" t="e">
        <f t="shared" si="55"/>
        <v>#VALUE!</v>
      </c>
      <c r="BX92" s="286" t="e">
        <f t="shared" si="55"/>
        <v>#VALUE!</v>
      </c>
      <c r="BY92" s="287" t="e">
        <f t="shared" si="55"/>
        <v>#VALUE!</v>
      </c>
      <c r="BZ92" s="281" t="str">
        <f t="shared" si="31"/>
        <v>4.3</v>
      </c>
    </row>
    <row r="93" spans="4:80" x14ac:dyDescent="0.2">
      <c r="T93" s="279">
        <f t="shared" si="45"/>
        <v>45231</v>
      </c>
      <c r="U93" s="279">
        <f t="shared" si="35"/>
        <v>45289</v>
      </c>
      <c r="V93" s="285" t="str">
        <f t="shared" si="36"/>
        <v/>
      </c>
      <c r="W93" s="286" t="str">
        <f t="shared" si="36"/>
        <v/>
      </c>
      <c r="X93" s="286" t="str">
        <f t="shared" si="36"/>
        <v/>
      </c>
      <c r="Y93" s="286" t="str">
        <f t="shared" si="36"/>
        <v/>
      </c>
      <c r="Z93" s="286" t="str">
        <f t="shared" si="36"/>
        <v/>
      </c>
      <c r="AA93" s="286" t="str">
        <f t="shared" si="36"/>
        <v/>
      </c>
      <c r="AB93" s="286" t="str">
        <f t="shared" si="36"/>
        <v/>
      </c>
      <c r="AC93" s="286" t="str">
        <f t="shared" si="36"/>
        <v/>
      </c>
      <c r="AD93" s="286" t="str">
        <f t="shared" si="36"/>
        <v/>
      </c>
      <c r="AE93" s="286" t="str">
        <f t="shared" si="36"/>
        <v/>
      </c>
      <c r="AF93" s="286" t="str">
        <f t="shared" si="36"/>
        <v>x</v>
      </c>
      <c r="AG93" s="287" t="str">
        <f t="shared" si="36"/>
        <v>x</v>
      </c>
      <c r="AH93" s="281" t="str">
        <f t="shared" si="37"/>
        <v>5</v>
      </c>
      <c r="AP93" s="279">
        <f t="shared" si="38"/>
        <v>0</v>
      </c>
      <c r="AQ93" s="279">
        <f t="shared" si="39"/>
        <v>0</v>
      </c>
      <c r="AR93" s="285" t="str">
        <f t="shared" ref="AR93:BC93" si="56">AR15</f>
        <v/>
      </c>
      <c r="AS93" s="286" t="str">
        <f t="shared" si="56"/>
        <v/>
      </c>
      <c r="AT93" s="286" t="str">
        <f t="shared" si="56"/>
        <v/>
      </c>
      <c r="AU93" s="286" t="str">
        <f t="shared" si="56"/>
        <v/>
      </c>
      <c r="AV93" s="286" t="str">
        <f t="shared" si="56"/>
        <v/>
      </c>
      <c r="AW93" s="286" t="str">
        <f t="shared" si="56"/>
        <v/>
      </c>
      <c r="AX93" s="286" t="str">
        <f t="shared" si="56"/>
        <v/>
      </c>
      <c r="AY93" s="286" t="str">
        <f t="shared" si="56"/>
        <v/>
      </c>
      <c r="AZ93" s="286" t="str">
        <f t="shared" si="56"/>
        <v/>
      </c>
      <c r="BA93" s="286" t="str">
        <f t="shared" si="56"/>
        <v/>
      </c>
      <c r="BB93" s="286" t="str">
        <f t="shared" si="56"/>
        <v/>
      </c>
      <c r="BC93" s="287" t="str">
        <f t="shared" si="56"/>
        <v/>
      </c>
      <c r="BD93" s="281" t="str">
        <f t="shared" si="41"/>
        <v>5</v>
      </c>
      <c r="BL93" s="279">
        <f t="shared" si="42"/>
        <v>0</v>
      </c>
      <c r="BM93" s="279">
        <f t="shared" si="43"/>
        <v>0</v>
      </c>
      <c r="BN93" s="285" t="str">
        <f t="shared" ref="BN93:BY93" si="57">BN15</f>
        <v>x</v>
      </c>
      <c r="BO93" s="286" t="e">
        <f t="shared" si="57"/>
        <v>#VALUE!</v>
      </c>
      <c r="BP93" s="286" t="e">
        <f t="shared" si="57"/>
        <v>#VALUE!</v>
      </c>
      <c r="BQ93" s="286" t="e">
        <f t="shared" si="57"/>
        <v>#VALUE!</v>
      </c>
      <c r="BR93" s="286" t="e">
        <f t="shared" si="57"/>
        <v>#VALUE!</v>
      </c>
      <c r="BS93" s="286" t="e">
        <f t="shared" si="57"/>
        <v>#VALUE!</v>
      </c>
      <c r="BT93" s="286" t="e">
        <f t="shared" si="57"/>
        <v>#VALUE!</v>
      </c>
      <c r="BU93" s="286" t="e">
        <f t="shared" si="57"/>
        <v>#VALUE!</v>
      </c>
      <c r="BV93" s="286" t="e">
        <f t="shared" si="57"/>
        <v>#VALUE!</v>
      </c>
      <c r="BW93" s="286" t="e">
        <f t="shared" si="57"/>
        <v>#VALUE!</v>
      </c>
      <c r="BX93" s="286" t="e">
        <f t="shared" si="57"/>
        <v>#VALUE!</v>
      </c>
      <c r="BY93" s="287" t="e">
        <f t="shared" si="57"/>
        <v>#VALUE!</v>
      </c>
      <c r="BZ93" s="281" t="str">
        <f t="shared" si="31"/>
        <v>5</v>
      </c>
    </row>
    <row r="94" spans="4:80" x14ac:dyDescent="0.2">
      <c r="T94" s="279">
        <f t="shared" si="45"/>
        <v>0</v>
      </c>
      <c r="U94" s="279">
        <f t="shared" si="35"/>
        <v>0</v>
      </c>
      <c r="V94" s="285" t="str">
        <f t="shared" si="36"/>
        <v/>
      </c>
      <c r="W94" s="286" t="str">
        <f t="shared" si="36"/>
        <v/>
      </c>
      <c r="X94" s="286" t="str">
        <f t="shared" si="36"/>
        <v/>
      </c>
      <c r="Y94" s="286" t="str">
        <f t="shared" si="36"/>
        <v/>
      </c>
      <c r="Z94" s="286" t="str">
        <f t="shared" si="36"/>
        <v/>
      </c>
      <c r="AA94" s="286" t="str">
        <f t="shared" si="36"/>
        <v/>
      </c>
      <c r="AB94" s="286" t="str">
        <f t="shared" si="36"/>
        <v/>
      </c>
      <c r="AC94" s="286" t="str">
        <f t="shared" si="36"/>
        <v/>
      </c>
      <c r="AD94" s="286" t="str">
        <f t="shared" si="36"/>
        <v/>
      </c>
      <c r="AE94" s="286" t="str">
        <f t="shared" si="36"/>
        <v/>
      </c>
      <c r="AF94" s="286" t="str">
        <f t="shared" si="36"/>
        <v/>
      </c>
      <c r="AG94" s="287" t="str">
        <f t="shared" si="36"/>
        <v/>
      </c>
      <c r="AH94" s="281">
        <f t="shared" si="37"/>
        <v>0</v>
      </c>
      <c r="AP94" s="279">
        <f t="shared" si="38"/>
        <v>0</v>
      </c>
      <c r="AQ94" s="279">
        <f t="shared" si="39"/>
        <v>0</v>
      </c>
      <c r="AR94" s="285" t="str">
        <f t="shared" ref="AR94:BC94" si="58">AR16</f>
        <v/>
      </c>
      <c r="AS94" s="286" t="str">
        <f t="shared" si="58"/>
        <v/>
      </c>
      <c r="AT94" s="286" t="str">
        <f t="shared" si="58"/>
        <v/>
      </c>
      <c r="AU94" s="286" t="str">
        <f t="shared" si="58"/>
        <v/>
      </c>
      <c r="AV94" s="286" t="str">
        <f t="shared" si="58"/>
        <v/>
      </c>
      <c r="AW94" s="286" t="str">
        <f t="shared" si="58"/>
        <v/>
      </c>
      <c r="AX94" s="286" t="str">
        <f t="shared" si="58"/>
        <v/>
      </c>
      <c r="AY94" s="286" t="str">
        <f t="shared" si="58"/>
        <v/>
      </c>
      <c r="AZ94" s="286" t="str">
        <f t="shared" si="58"/>
        <v/>
      </c>
      <c r="BA94" s="286" t="str">
        <f t="shared" si="58"/>
        <v/>
      </c>
      <c r="BB94" s="286" t="str">
        <f t="shared" si="58"/>
        <v/>
      </c>
      <c r="BC94" s="287" t="str">
        <f t="shared" si="58"/>
        <v/>
      </c>
      <c r="BD94" s="281">
        <f t="shared" si="41"/>
        <v>0</v>
      </c>
      <c r="BL94" s="279">
        <f t="shared" si="42"/>
        <v>0</v>
      </c>
      <c r="BM94" s="279">
        <f t="shared" si="43"/>
        <v>0</v>
      </c>
      <c r="BN94" s="285" t="str">
        <f t="shared" ref="BN94:BY94" si="59">BN16</f>
        <v>x</v>
      </c>
      <c r="BO94" s="286" t="e">
        <f t="shared" si="59"/>
        <v>#VALUE!</v>
      </c>
      <c r="BP94" s="286" t="e">
        <f t="shared" si="59"/>
        <v>#VALUE!</v>
      </c>
      <c r="BQ94" s="286" t="e">
        <f t="shared" si="59"/>
        <v>#VALUE!</v>
      </c>
      <c r="BR94" s="286" t="e">
        <f t="shared" si="59"/>
        <v>#VALUE!</v>
      </c>
      <c r="BS94" s="286" t="e">
        <f t="shared" si="59"/>
        <v>#VALUE!</v>
      </c>
      <c r="BT94" s="286" t="e">
        <f t="shared" si="59"/>
        <v>#VALUE!</v>
      </c>
      <c r="BU94" s="286" t="e">
        <f t="shared" si="59"/>
        <v>#VALUE!</v>
      </c>
      <c r="BV94" s="286" t="e">
        <f t="shared" si="59"/>
        <v>#VALUE!</v>
      </c>
      <c r="BW94" s="286" t="e">
        <f t="shared" si="59"/>
        <v>#VALUE!</v>
      </c>
      <c r="BX94" s="286" t="e">
        <f t="shared" si="59"/>
        <v>#VALUE!</v>
      </c>
      <c r="BY94" s="287" t="e">
        <f t="shared" si="59"/>
        <v>#VALUE!</v>
      </c>
      <c r="BZ94" s="281">
        <f t="shared" si="31"/>
        <v>0</v>
      </c>
    </row>
    <row r="95" spans="4:80" x14ac:dyDescent="0.2">
      <c r="T95" s="279">
        <f t="shared" si="45"/>
        <v>0</v>
      </c>
      <c r="U95" s="279">
        <f t="shared" si="35"/>
        <v>0</v>
      </c>
      <c r="V95" s="285" t="str">
        <f t="shared" ref="V95:AG95" si="60">V17</f>
        <v/>
      </c>
      <c r="W95" s="286" t="str">
        <f t="shared" si="60"/>
        <v/>
      </c>
      <c r="X95" s="286" t="str">
        <f t="shared" si="60"/>
        <v/>
      </c>
      <c r="Y95" s="286" t="str">
        <f t="shared" si="60"/>
        <v/>
      </c>
      <c r="Z95" s="286" t="str">
        <f t="shared" si="60"/>
        <v/>
      </c>
      <c r="AA95" s="286" t="str">
        <f t="shared" si="60"/>
        <v/>
      </c>
      <c r="AB95" s="286" t="str">
        <f t="shared" si="60"/>
        <v/>
      </c>
      <c r="AC95" s="286" t="str">
        <f t="shared" si="60"/>
        <v/>
      </c>
      <c r="AD95" s="286" t="str">
        <f t="shared" si="60"/>
        <v/>
      </c>
      <c r="AE95" s="286" t="str">
        <f t="shared" si="60"/>
        <v/>
      </c>
      <c r="AF95" s="286" t="str">
        <f t="shared" si="60"/>
        <v/>
      </c>
      <c r="AG95" s="287" t="str">
        <f t="shared" si="60"/>
        <v/>
      </c>
      <c r="AH95" s="281">
        <f t="shared" si="37"/>
        <v>0</v>
      </c>
      <c r="AP95" s="279">
        <f t="shared" si="38"/>
        <v>0</v>
      </c>
      <c r="AQ95" s="279">
        <f t="shared" si="39"/>
        <v>0</v>
      </c>
      <c r="AR95" s="285" t="str">
        <f t="shared" ref="AR95:BC95" si="61">AR17</f>
        <v/>
      </c>
      <c r="AS95" s="286" t="str">
        <f t="shared" si="61"/>
        <v/>
      </c>
      <c r="AT95" s="286" t="str">
        <f t="shared" si="61"/>
        <v/>
      </c>
      <c r="AU95" s="286" t="str">
        <f t="shared" si="61"/>
        <v/>
      </c>
      <c r="AV95" s="286" t="str">
        <f t="shared" si="61"/>
        <v/>
      </c>
      <c r="AW95" s="286" t="str">
        <f t="shared" si="61"/>
        <v/>
      </c>
      <c r="AX95" s="286" t="str">
        <f t="shared" si="61"/>
        <v/>
      </c>
      <c r="AY95" s="286" t="str">
        <f t="shared" si="61"/>
        <v/>
      </c>
      <c r="AZ95" s="286" t="str">
        <f t="shared" si="61"/>
        <v/>
      </c>
      <c r="BA95" s="286" t="str">
        <f t="shared" si="61"/>
        <v/>
      </c>
      <c r="BB95" s="286" t="str">
        <f t="shared" si="61"/>
        <v/>
      </c>
      <c r="BC95" s="287" t="str">
        <f t="shared" si="61"/>
        <v/>
      </c>
      <c r="BD95" s="281">
        <f t="shared" si="41"/>
        <v>0</v>
      </c>
      <c r="BL95" s="279">
        <f t="shared" si="42"/>
        <v>0</v>
      </c>
      <c r="BM95" s="279">
        <f t="shared" si="43"/>
        <v>0</v>
      </c>
      <c r="BN95" s="285" t="str">
        <f t="shared" ref="BN95:BY95" si="62">BN17</f>
        <v>x</v>
      </c>
      <c r="BO95" s="286" t="e">
        <f t="shared" si="62"/>
        <v>#VALUE!</v>
      </c>
      <c r="BP95" s="286" t="e">
        <f t="shared" si="62"/>
        <v>#VALUE!</v>
      </c>
      <c r="BQ95" s="286" t="e">
        <f t="shared" si="62"/>
        <v>#VALUE!</v>
      </c>
      <c r="BR95" s="286" t="e">
        <f t="shared" si="62"/>
        <v>#VALUE!</v>
      </c>
      <c r="BS95" s="286" t="e">
        <f t="shared" si="62"/>
        <v>#VALUE!</v>
      </c>
      <c r="BT95" s="286" t="e">
        <f t="shared" si="62"/>
        <v>#VALUE!</v>
      </c>
      <c r="BU95" s="286" t="e">
        <f t="shared" si="62"/>
        <v>#VALUE!</v>
      </c>
      <c r="BV95" s="286" t="e">
        <f t="shared" si="62"/>
        <v>#VALUE!</v>
      </c>
      <c r="BW95" s="286" t="e">
        <f t="shared" si="62"/>
        <v>#VALUE!</v>
      </c>
      <c r="BX95" s="286" t="e">
        <f t="shared" si="62"/>
        <v>#VALUE!</v>
      </c>
      <c r="BY95" s="287" t="e">
        <f t="shared" si="62"/>
        <v>#VALUE!</v>
      </c>
      <c r="BZ95" s="281">
        <f t="shared" si="31"/>
        <v>0</v>
      </c>
    </row>
    <row r="96" spans="4:80" x14ac:dyDescent="0.2">
      <c r="T96" s="279">
        <f t="shared" si="45"/>
        <v>0</v>
      </c>
      <c r="U96" s="279">
        <f t="shared" si="35"/>
        <v>0</v>
      </c>
      <c r="V96" s="285" t="str">
        <f t="shared" ref="V96:AG96" si="63">V18</f>
        <v/>
      </c>
      <c r="W96" s="286" t="str">
        <f t="shared" si="63"/>
        <v/>
      </c>
      <c r="X96" s="286" t="str">
        <f t="shared" si="63"/>
        <v/>
      </c>
      <c r="Y96" s="286" t="str">
        <f t="shared" si="63"/>
        <v/>
      </c>
      <c r="Z96" s="286" t="str">
        <f t="shared" si="63"/>
        <v/>
      </c>
      <c r="AA96" s="286" t="str">
        <f t="shared" si="63"/>
        <v/>
      </c>
      <c r="AB96" s="286" t="str">
        <f t="shared" si="63"/>
        <v/>
      </c>
      <c r="AC96" s="286" t="str">
        <f t="shared" si="63"/>
        <v/>
      </c>
      <c r="AD96" s="286" t="str">
        <f t="shared" si="63"/>
        <v/>
      </c>
      <c r="AE96" s="286" t="str">
        <f t="shared" si="63"/>
        <v/>
      </c>
      <c r="AF96" s="286" t="str">
        <f t="shared" si="63"/>
        <v/>
      </c>
      <c r="AG96" s="287" t="str">
        <f t="shared" si="63"/>
        <v/>
      </c>
      <c r="AH96" s="281">
        <f t="shared" si="37"/>
        <v>0</v>
      </c>
      <c r="AP96" s="279">
        <f t="shared" si="38"/>
        <v>0</v>
      </c>
      <c r="AQ96" s="279">
        <f t="shared" si="39"/>
        <v>0</v>
      </c>
      <c r="AR96" s="285" t="str">
        <f t="shared" ref="AR96:BC96" si="64">AR18</f>
        <v/>
      </c>
      <c r="AS96" s="286" t="str">
        <f t="shared" si="64"/>
        <v/>
      </c>
      <c r="AT96" s="286" t="str">
        <f t="shared" si="64"/>
        <v/>
      </c>
      <c r="AU96" s="286" t="str">
        <f t="shared" si="64"/>
        <v/>
      </c>
      <c r="AV96" s="286" t="str">
        <f t="shared" si="64"/>
        <v/>
      </c>
      <c r="AW96" s="286" t="str">
        <f t="shared" si="64"/>
        <v/>
      </c>
      <c r="AX96" s="286" t="str">
        <f t="shared" si="64"/>
        <v/>
      </c>
      <c r="AY96" s="286" t="str">
        <f t="shared" si="64"/>
        <v/>
      </c>
      <c r="AZ96" s="286" t="str">
        <f t="shared" si="64"/>
        <v/>
      </c>
      <c r="BA96" s="286" t="str">
        <f t="shared" si="64"/>
        <v/>
      </c>
      <c r="BB96" s="286" t="str">
        <f t="shared" si="64"/>
        <v/>
      </c>
      <c r="BC96" s="287" t="str">
        <f t="shared" si="64"/>
        <v/>
      </c>
      <c r="BD96" s="281">
        <f t="shared" si="41"/>
        <v>0</v>
      </c>
      <c r="BL96" s="279">
        <f t="shared" si="42"/>
        <v>0</v>
      </c>
      <c r="BM96" s="279">
        <f t="shared" si="43"/>
        <v>0</v>
      </c>
      <c r="BN96" s="285" t="str">
        <f t="shared" ref="BN96:BY96" si="65">BN18</f>
        <v>x</v>
      </c>
      <c r="BO96" s="286" t="e">
        <f t="shared" si="65"/>
        <v>#VALUE!</v>
      </c>
      <c r="BP96" s="286" t="e">
        <f t="shared" si="65"/>
        <v>#VALUE!</v>
      </c>
      <c r="BQ96" s="286" t="e">
        <f t="shared" si="65"/>
        <v>#VALUE!</v>
      </c>
      <c r="BR96" s="286" t="e">
        <f t="shared" si="65"/>
        <v>#VALUE!</v>
      </c>
      <c r="BS96" s="286" t="e">
        <f t="shared" si="65"/>
        <v>#VALUE!</v>
      </c>
      <c r="BT96" s="286" t="e">
        <f t="shared" si="65"/>
        <v>#VALUE!</v>
      </c>
      <c r="BU96" s="286" t="e">
        <f t="shared" si="65"/>
        <v>#VALUE!</v>
      </c>
      <c r="BV96" s="286" t="e">
        <f t="shared" si="65"/>
        <v>#VALUE!</v>
      </c>
      <c r="BW96" s="286" t="e">
        <f t="shared" si="65"/>
        <v>#VALUE!</v>
      </c>
      <c r="BX96" s="286" t="e">
        <f t="shared" si="65"/>
        <v>#VALUE!</v>
      </c>
      <c r="BY96" s="287" t="e">
        <f t="shared" si="65"/>
        <v>#VALUE!</v>
      </c>
      <c r="BZ96" s="281">
        <f t="shared" si="31"/>
        <v>0</v>
      </c>
    </row>
    <row r="97" spans="20:78" x14ac:dyDescent="0.2">
      <c r="T97" s="279">
        <f t="shared" si="45"/>
        <v>0</v>
      </c>
      <c r="U97" s="279">
        <f t="shared" si="35"/>
        <v>0</v>
      </c>
      <c r="V97" s="285" t="str">
        <f t="shared" ref="V97:AG97" si="66">V19</f>
        <v/>
      </c>
      <c r="W97" s="286" t="str">
        <f t="shared" si="66"/>
        <v/>
      </c>
      <c r="X97" s="286" t="str">
        <f t="shared" si="66"/>
        <v/>
      </c>
      <c r="Y97" s="286" t="str">
        <f t="shared" si="66"/>
        <v/>
      </c>
      <c r="Z97" s="286" t="str">
        <f t="shared" si="66"/>
        <v/>
      </c>
      <c r="AA97" s="286" t="str">
        <f t="shared" si="66"/>
        <v/>
      </c>
      <c r="AB97" s="286" t="str">
        <f t="shared" si="66"/>
        <v/>
      </c>
      <c r="AC97" s="286" t="str">
        <f t="shared" si="66"/>
        <v/>
      </c>
      <c r="AD97" s="286" t="str">
        <f t="shared" si="66"/>
        <v/>
      </c>
      <c r="AE97" s="286" t="str">
        <f t="shared" si="66"/>
        <v/>
      </c>
      <c r="AF97" s="286" t="str">
        <f t="shared" si="66"/>
        <v/>
      </c>
      <c r="AG97" s="287" t="str">
        <f t="shared" si="66"/>
        <v/>
      </c>
      <c r="AH97" s="281">
        <f t="shared" si="37"/>
        <v>0</v>
      </c>
      <c r="AP97" s="279">
        <f t="shared" si="38"/>
        <v>0</v>
      </c>
      <c r="AQ97" s="279">
        <f t="shared" si="39"/>
        <v>0</v>
      </c>
      <c r="AR97" s="285" t="str">
        <f t="shared" ref="AR97:BC97" si="67">AR19</f>
        <v/>
      </c>
      <c r="AS97" s="286" t="str">
        <f t="shared" si="67"/>
        <v/>
      </c>
      <c r="AT97" s="286" t="str">
        <f t="shared" si="67"/>
        <v/>
      </c>
      <c r="AU97" s="286" t="str">
        <f t="shared" si="67"/>
        <v/>
      </c>
      <c r="AV97" s="286" t="str">
        <f t="shared" si="67"/>
        <v/>
      </c>
      <c r="AW97" s="286" t="str">
        <f t="shared" si="67"/>
        <v/>
      </c>
      <c r="AX97" s="286" t="str">
        <f t="shared" si="67"/>
        <v/>
      </c>
      <c r="AY97" s="286" t="str">
        <f t="shared" si="67"/>
        <v/>
      </c>
      <c r="AZ97" s="286" t="str">
        <f t="shared" si="67"/>
        <v/>
      </c>
      <c r="BA97" s="286" t="str">
        <f t="shared" si="67"/>
        <v/>
      </c>
      <c r="BB97" s="286" t="str">
        <f t="shared" si="67"/>
        <v/>
      </c>
      <c r="BC97" s="287" t="str">
        <f t="shared" si="67"/>
        <v/>
      </c>
      <c r="BD97" s="281">
        <f t="shared" si="41"/>
        <v>0</v>
      </c>
      <c r="BL97" s="279">
        <f t="shared" si="42"/>
        <v>0</v>
      </c>
      <c r="BM97" s="279">
        <f t="shared" si="43"/>
        <v>0</v>
      </c>
      <c r="BN97" s="285" t="str">
        <f t="shared" ref="BN97:BY97" si="68">BN19</f>
        <v>x</v>
      </c>
      <c r="BO97" s="286" t="e">
        <f t="shared" si="68"/>
        <v>#VALUE!</v>
      </c>
      <c r="BP97" s="286" t="e">
        <f t="shared" si="68"/>
        <v>#VALUE!</v>
      </c>
      <c r="BQ97" s="286" t="e">
        <f t="shared" si="68"/>
        <v>#VALUE!</v>
      </c>
      <c r="BR97" s="286" t="e">
        <f t="shared" si="68"/>
        <v>#VALUE!</v>
      </c>
      <c r="BS97" s="286" t="e">
        <f t="shared" si="68"/>
        <v>#VALUE!</v>
      </c>
      <c r="BT97" s="286" t="e">
        <f t="shared" si="68"/>
        <v>#VALUE!</v>
      </c>
      <c r="BU97" s="286" t="e">
        <f t="shared" si="68"/>
        <v>#VALUE!</v>
      </c>
      <c r="BV97" s="286" t="e">
        <f t="shared" si="68"/>
        <v>#VALUE!</v>
      </c>
      <c r="BW97" s="286" t="e">
        <f t="shared" si="68"/>
        <v>#VALUE!</v>
      </c>
      <c r="BX97" s="286" t="e">
        <f t="shared" si="68"/>
        <v>#VALUE!</v>
      </c>
      <c r="BY97" s="287" t="e">
        <f t="shared" si="68"/>
        <v>#VALUE!</v>
      </c>
      <c r="BZ97" s="281">
        <f t="shared" si="31"/>
        <v>0</v>
      </c>
    </row>
    <row r="98" spans="20:78" x14ac:dyDescent="0.2">
      <c r="T98" s="279">
        <f t="shared" si="45"/>
        <v>0</v>
      </c>
      <c r="U98" s="279">
        <f t="shared" si="35"/>
        <v>0</v>
      </c>
      <c r="V98" s="285" t="str">
        <f t="shared" ref="V98:AG98" si="69">V20</f>
        <v/>
      </c>
      <c r="W98" s="286" t="str">
        <f t="shared" si="69"/>
        <v/>
      </c>
      <c r="X98" s="286" t="str">
        <f t="shared" si="69"/>
        <v/>
      </c>
      <c r="Y98" s="286" t="str">
        <f t="shared" si="69"/>
        <v/>
      </c>
      <c r="Z98" s="286" t="str">
        <f t="shared" si="69"/>
        <v/>
      </c>
      <c r="AA98" s="286" t="str">
        <f t="shared" si="69"/>
        <v/>
      </c>
      <c r="AB98" s="286" t="str">
        <f t="shared" si="69"/>
        <v/>
      </c>
      <c r="AC98" s="286" t="str">
        <f t="shared" si="69"/>
        <v/>
      </c>
      <c r="AD98" s="286" t="str">
        <f t="shared" si="69"/>
        <v/>
      </c>
      <c r="AE98" s="286" t="str">
        <f t="shared" si="69"/>
        <v/>
      </c>
      <c r="AF98" s="286" t="str">
        <f t="shared" si="69"/>
        <v/>
      </c>
      <c r="AG98" s="287" t="str">
        <f t="shared" si="69"/>
        <v/>
      </c>
      <c r="AH98" s="281">
        <f t="shared" si="37"/>
        <v>0</v>
      </c>
      <c r="AP98" s="279">
        <f t="shared" si="38"/>
        <v>0</v>
      </c>
      <c r="AQ98" s="279">
        <f t="shared" si="39"/>
        <v>0</v>
      </c>
      <c r="AR98" s="285" t="str">
        <f t="shared" ref="AR98:BC98" si="70">AR20</f>
        <v/>
      </c>
      <c r="AS98" s="286" t="str">
        <f t="shared" si="70"/>
        <v/>
      </c>
      <c r="AT98" s="286" t="str">
        <f t="shared" si="70"/>
        <v/>
      </c>
      <c r="AU98" s="286" t="str">
        <f t="shared" si="70"/>
        <v/>
      </c>
      <c r="AV98" s="286" t="str">
        <f t="shared" si="70"/>
        <v/>
      </c>
      <c r="AW98" s="286" t="str">
        <f t="shared" si="70"/>
        <v/>
      </c>
      <c r="AX98" s="286" t="str">
        <f t="shared" si="70"/>
        <v/>
      </c>
      <c r="AY98" s="286" t="str">
        <f t="shared" si="70"/>
        <v/>
      </c>
      <c r="AZ98" s="286" t="str">
        <f t="shared" si="70"/>
        <v/>
      </c>
      <c r="BA98" s="286" t="str">
        <f t="shared" si="70"/>
        <v/>
      </c>
      <c r="BB98" s="286" t="str">
        <f t="shared" si="70"/>
        <v/>
      </c>
      <c r="BC98" s="287" t="str">
        <f t="shared" si="70"/>
        <v/>
      </c>
      <c r="BD98" s="281">
        <f t="shared" si="41"/>
        <v>0</v>
      </c>
      <c r="BL98" s="279">
        <f t="shared" si="42"/>
        <v>0</v>
      </c>
      <c r="BM98" s="279">
        <f t="shared" si="43"/>
        <v>0</v>
      </c>
      <c r="BN98" s="285" t="str">
        <f t="shared" ref="BN98:BY98" si="71">BN20</f>
        <v>x</v>
      </c>
      <c r="BO98" s="286" t="e">
        <f t="shared" si="71"/>
        <v>#VALUE!</v>
      </c>
      <c r="BP98" s="286" t="e">
        <f t="shared" si="71"/>
        <v>#VALUE!</v>
      </c>
      <c r="BQ98" s="286" t="e">
        <f t="shared" si="71"/>
        <v>#VALUE!</v>
      </c>
      <c r="BR98" s="286" t="e">
        <f t="shared" si="71"/>
        <v>#VALUE!</v>
      </c>
      <c r="BS98" s="286" t="e">
        <f t="shared" si="71"/>
        <v>#VALUE!</v>
      </c>
      <c r="BT98" s="286" t="e">
        <f t="shared" si="71"/>
        <v>#VALUE!</v>
      </c>
      <c r="BU98" s="286" t="e">
        <f t="shared" si="71"/>
        <v>#VALUE!</v>
      </c>
      <c r="BV98" s="286" t="e">
        <f t="shared" si="71"/>
        <v>#VALUE!</v>
      </c>
      <c r="BW98" s="286" t="e">
        <f t="shared" si="71"/>
        <v>#VALUE!</v>
      </c>
      <c r="BX98" s="286" t="e">
        <f t="shared" si="71"/>
        <v>#VALUE!</v>
      </c>
      <c r="BY98" s="287" t="e">
        <f t="shared" si="71"/>
        <v>#VALUE!</v>
      </c>
      <c r="BZ98" s="281">
        <f t="shared" si="31"/>
        <v>0</v>
      </c>
    </row>
    <row r="99" spans="20:78" x14ac:dyDescent="0.2">
      <c r="T99" s="279">
        <f t="shared" si="45"/>
        <v>0</v>
      </c>
      <c r="U99" s="279">
        <f t="shared" si="35"/>
        <v>0</v>
      </c>
      <c r="V99" s="285" t="str">
        <f t="shared" ref="V99:AG99" si="72">V21</f>
        <v/>
      </c>
      <c r="W99" s="286" t="str">
        <f t="shared" si="72"/>
        <v/>
      </c>
      <c r="X99" s="286" t="str">
        <f t="shared" si="72"/>
        <v/>
      </c>
      <c r="Y99" s="286" t="str">
        <f t="shared" si="72"/>
        <v/>
      </c>
      <c r="Z99" s="286" t="str">
        <f t="shared" si="72"/>
        <v/>
      </c>
      <c r="AA99" s="286" t="str">
        <f t="shared" si="72"/>
        <v/>
      </c>
      <c r="AB99" s="286" t="str">
        <f t="shared" si="72"/>
        <v/>
      </c>
      <c r="AC99" s="286" t="str">
        <f t="shared" si="72"/>
        <v/>
      </c>
      <c r="AD99" s="286" t="str">
        <f t="shared" si="72"/>
        <v/>
      </c>
      <c r="AE99" s="286" t="str">
        <f t="shared" si="72"/>
        <v/>
      </c>
      <c r="AF99" s="286" t="str">
        <f t="shared" si="72"/>
        <v/>
      </c>
      <c r="AG99" s="287" t="str">
        <f t="shared" si="72"/>
        <v/>
      </c>
      <c r="AH99" s="281">
        <f t="shared" si="37"/>
        <v>0</v>
      </c>
      <c r="AP99" s="279">
        <f t="shared" si="38"/>
        <v>0</v>
      </c>
      <c r="AQ99" s="279">
        <f t="shared" si="39"/>
        <v>0</v>
      </c>
      <c r="AR99" s="285" t="str">
        <f t="shared" ref="AR99:BC99" si="73">AR21</f>
        <v/>
      </c>
      <c r="AS99" s="286" t="str">
        <f t="shared" si="73"/>
        <v/>
      </c>
      <c r="AT99" s="286" t="str">
        <f t="shared" si="73"/>
        <v/>
      </c>
      <c r="AU99" s="286" t="str">
        <f t="shared" si="73"/>
        <v/>
      </c>
      <c r="AV99" s="286" t="str">
        <f t="shared" si="73"/>
        <v/>
      </c>
      <c r="AW99" s="286" t="str">
        <f t="shared" si="73"/>
        <v/>
      </c>
      <c r="AX99" s="286" t="str">
        <f t="shared" si="73"/>
        <v/>
      </c>
      <c r="AY99" s="286" t="str">
        <f t="shared" si="73"/>
        <v/>
      </c>
      <c r="AZ99" s="286" t="str">
        <f t="shared" si="73"/>
        <v/>
      </c>
      <c r="BA99" s="286" t="str">
        <f t="shared" si="73"/>
        <v/>
      </c>
      <c r="BB99" s="286" t="str">
        <f t="shared" si="73"/>
        <v/>
      </c>
      <c r="BC99" s="287" t="str">
        <f t="shared" si="73"/>
        <v/>
      </c>
      <c r="BD99" s="281">
        <f t="shared" si="41"/>
        <v>0</v>
      </c>
      <c r="BL99" s="279">
        <f t="shared" si="42"/>
        <v>0</v>
      </c>
      <c r="BM99" s="279">
        <f t="shared" si="43"/>
        <v>0</v>
      </c>
      <c r="BN99" s="285" t="str">
        <f t="shared" ref="BN99:BY99" si="74">BN21</f>
        <v>x</v>
      </c>
      <c r="BO99" s="286" t="e">
        <f t="shared" si="74"/>
        <v>#VALUE!</v>
      </c>
      <c r="BP99" s="286" t="e">
        <f t="shared" si="74"/>
        <v>#VALUE!</v>
      </c>
      <c r="BQ99" s="286" t="e">
        <f t="shared" si="74"/>
        <v>#VALUE!</v>
      </c>
      <c r="BR99" s="286" t="e">
        <f t="shared" si="74"/>
        <v>#VALUE!</v>
      </c>
      <c r="BS99" s="286" t="e">
        <f t="shared" si="74"/>
        <v>#VALUE!</v>
      </c>
      <c r="BT99" s="286" t="e">
        <f t="shared" si="74"/>
        <v>#VALUE!</v>
      </c>
      <c r="BU99" s="286" t="e">
        <f t="shared" si="74"/>
        <v>#VALUE!</v>
      </c>
      <c r="BV99" s="286" t="e">
        <f t="shared" si="74"/>
        <v>#VALUE!</v>
      </c>
      <c r="BW99" s="286" t="e">
        <f t="shared" si="74"/>
        <v>#VALUE!</v>
      </c>
      <c r="BX99" s="286" t="e">
        <f t="shared" si="74"/>
        <v>#VALUE!</v>
      </c>
      <c r="BY99" s="287" t="e">
        <f t="shared" si="74"/>
        <v>#VALUE!</v>
      </c>
      <c r="BZ99" s="281">
        <f t="shared" si="31"/>
        <v>0</v>
      </c>
    </row>
    <row r="100" spans="20:78" x14ac:dyDescent="0.2">
      <c r="T100" s="279">
        <f t="shared" si="45"/>
        <v>0</v>
      </c>
      <c r="U100" s="279">
        <f t="shared" si="35"/>
        <v>0</v>
      </c>
      <c r="V100" s="285" t="str">
        <f t="shared" ref="V100:AG100" si="75">V22</f>
        <v/>
      </c>
      <c r="W100" s="286" t="str">
        <f t="shared" si="75"/>
        <v/>
      </c>
      <c r="X100" s="286" t="str">
        <f t="shared" si="75"/>
        <v/>
      </c>
      <c r="Y100" s="286" t="str">
        <f t="shared" si="75"/>
        <v/>
      </c>
      <c r="Z100" s="286" t="str">
        <f t="shared" si="75"/>
        <v/>
      </c>
      <c r="AA100" s="286" t="str">
        <f t="shared" si="75"/>
        <v/>
      </c>
      <c r="AB100" s="286" t="str">
        <f t="shared" si="75"/>
        <v/>
      </c>
      <c r="AC100" s="286" t="str">
        <f t="shared" si="75"/>
        <v/>
      </c>
      <c r="AD100" s="286" t="str">
        <f t="shared" si="75"/>
        <v/>
      </c>
      <c r="AE100" s="286" t="str">
        <f t="shared" si="75"/>
        <v/>
      </c>
      <c r="AF100" s="286" t="str">
        <f t="shared" si="75"/>
        <v/>
      </c>
      <c r="AG100" s="287" t="str">
        <f t="shared" si="75"/>
        <v/>
      </c>
      <c r="AH100" s="281">
        <f t="shared" si="37"/>
        <v>0</v>
      </c>
      <c r="AP100" s="279">
        <f t="shared" si="38"/>
        <v>0</v>
      </c>
      <c r="AQ100" s="279">
        <f t="shared" si="39"/>
        <v>0</v>
      </c>
      <c r="AR100" s="285" t="str">
        <f t="shared" ref="AR100:BC100" si="76">AR22</f>
        <v/>
      </c>
      <c r="AS100" s="286" t="str">
        <f t="shared" si="76"/>
        <v/>
      </c>
      <c r="AT100" s="286" t="str">
        <f t="shared" si="76"/>
        <v/>
      </c>
      <c r="AU100" s="286" t="str">
        <f t="shared" si="76"/>
        <v/>
      </c>
      <c r="AV100" s="286" t="str">
        <f t="shared" si="76"/>
        <v/>
      </c>
      <c r="AW100" s="286" t="str">
        <f t="shared" si="76"/>
        <v/>
      </c>
      <c r="AX100" s="286" t="str">
        <f t="shared" si="76"/>
        <v/>
      </c>
      <c r="AY100" s="286" t="str">
        <f t="shared" si="76"/>
        <v/>
      </c>
      <c r="AZ100" s="286" t="str">
        <f t="shared" si="76"/>
        <v/>
      </c>
      <c r="BA100" s="286" t="str">
        <f t="shared" si="76"/>
        <v/>
      </c>
      <c r="BB100" s="286" t="str">
        <f t="shared" si="76"/>
        <v/>
      </c>
      <c r="BC100" s="287" t="str">
        <f t="shared" si="76"/>
        <v/>
      </c>
      <c r="BD100" s="281">
        <f t="shared" si="41"/>
        <v>0</v>
      </c>
      <c r="BL100" s="279">
        <f t="shared" si="42"/>
        <v>0</v>
      </c>
      <c r="BM100" s="279">
        <f t="shared" si="43"/>
        <v>0</v>
      </c>
      <c r="BN100" s="285" t="str">
        <f t="shared" ref="BN100:BY100" si="77">BN22</f>
        <v>x</v>
      </c>
      <c r="BO100" s="286" t="e">
        <f t="shared" si="77"/>
        <v>#VALUE!</v>
      </c>
      <c r="BP100" s="286" t="e">
        <f t="shared" si="77"/>
        <v>#VALUE!</v>
      </c>
      <c r="BQ100" s="286" t="e">
        <f t="shared" si="77"/>
        <v>#VALUE!</v>
      </c>
      <c r="BR100" s="286" t="e">
        <f t="shared" si="77"/>
        <v>#VALUE!</v>
      </c>
      <c r="BS100" s="286" t="e">
        <f t="shared" si="77"/>
        <v>#VALUE!</v>
      </c>
      <c r="BT100" s="286" t="e">
        <f t="shared" si="77"/>
        <v>#VALUE!</v>
      </c>
      <c r="BU100" s="286" t="e">
        <f t="shared" si="77"/>
        <v>#VALUE!</v>
      </c>
      <c r="BV100" s="286" t="e">
        <f t="shared" si="77"/>
        <v>#VALUE!</v>
      </c>
      <c r="BW100" s="286" t="e">
        <f t="shared" si="77"/>
        <v>#VALUE!</v>
      </c>
      <c r="BX100" s="286" t="e">
        <f t="shared" si="77"/>
        <v>#VALUE!</v>
      </c>
      <c r="BY100" s="287" t="e">
        <f t="shared" si="77"/>
        <v>#VALUE!</v>
      </c>
      <c r="BZ100" s="281">
        <f t="shared" si="31"/>
        <v>0</v>
      </c>
    </row>
    <row r="101" spans="20:78" x14ac:dyDescent="0.2">
      <c r="T101" s="279">
        <f t="shared" si="45"/>
        <v>0</v>
      </c>
      <c r="U101" s="279">
        <f t="shared" si="35"/>
        <v>0</v>
      </c>
      <c r="V101" s="285" t="str">
        <f t="shared" ref="V101:AG101" si="78">V23</f>
        <v/>
      </c>
      <c r="W101" s="286" t="str">
        <f t="shared" si="78"/>
        <v/>
      </c>
      <c r="X101" s="286" t="str">
        <f t="shared" si="78"/>
        <v/>
      </c>
      <c r="Y101" s="286" t="str">
        <f t="shared" si="78"/>
        <v/>
      </c>
      <c r="Z101" s="286" t="str">
        <f t="shared" si="78"/>
        <v/>
      </c>
      <c r="AA101" s="286" t="str">
        <f t="shared" si="78"/>
        <v/>
      </c>
      <c r="AB101" s="286" t="str">
        <f t="shared" si="78"/>
        <v/>
      </c>
      <c r="AC101" s="286" t="str">
        <f t="shared" si="78"/>
        <v/>
      </c>
      <c r="AD101" s="286" t="str">
        <f t="shared" si="78"/>
        <v/>
      </c>
      <c r="AE101" s="286" t="str">
        <f t="shared" si="78"/>
        <v/>
      </c>
      <c r="AF101" s="286" t="str">
        <f t="shared" si="78"/>
        <v/>
      </c>
      <c r="AG101" s="287" t="str">
        <f t="shared" si="78"/>
        <v/>
      </c>
      <c r="AH101" s="281">
        <f t="shared" si="37"/>
        <v>0</v>
      </c>
      <c r="AP101" s="279">
        <f t="shared" si="38"/>
        <v>0</v>
      </c>
      <c r="AQ101" s="279">
        <f t="shared" si="39"/>
        <v>0</v>
      </c>
      <c r="AR101" s="285" t="str">
        <f t="shared" ref="AR101:BC101" si="79">AR23</f>
        <v/>
      </c>
      <c r="AS101" s="286" t="str">
        <f t="shared" si="79"/>
        <v/>
      </c>
      <c r="AT101" s="286" t="str">
        <f t="shared" si="79"/>
        <v/>
      </c>
      <c r="AU101" s="286" t="str">
        <f t="shared" si="79"/>
        <v/>
      </c>
      <c r="AV101" s="286" t="str">
        <f t="shared" si="79"/>
        <v/>
      </c>
      <c r="AW101" s="286" t="str">
        <f t="shared" si="79"/>
        <v/>
      </c>
      <c r="AX101" s="286" t="str">
        <f t="shared" si="79"/>
        <v/>
      </c>
      <c r="AY101" s="286" t="str">
        <f t="shared" si="79"/>
        <v/>
      </c>
      <c r="AZ101" s="286" t="str">
        <f t="shared" si="79"/>
        <v/>
      </c>
      <c r="BA101" s="286" t="str">
        <f t="shared" si="79"/>
        <v/>
      </c>
      <c r="BB101" s="286" t="str">
        <f t="shared" si="79"/>
        <v/>
      </c>
      <c r="BC101" s="287" t="str">
        <f t="shared" si="79"/>
        <v/>
      </c>
      <c r="BD101" s="281">
        <f t="shared" si="41"/>
        <v>0</v>
      </c>
      <c r="BL101" s="279">
        <f t="shared" si="42"/>
        <v>0</v>
      </c>
      <c r="BM101" s="279">
        <f t="shared" si="43"/>
        <v>0</v>
      </c>
      <c r="BN101" s="285" t="str">
        <f t="shared" ref="BN101:BY101" si="80">BN23</f>
        <v>x</v>
      </c>
      <c r="BO101" s="286" t="e">
        <f t="shared" si="80"/>
        <v>#VALUE!</v>
      </c>
      <c r="BP101" s="286" t="e">
        <f t="shared" si="80"/>
        <v>#VALUE!</v>
      </c>
      <c r="BQ101" s="286" t="e">
        <f t="shared" si="80"/>
        <v>#VALUE!</v>
      </c>
      <c r="BR101" s="286" t="e">
        <f t="shared" si="80"/>
        <v>#VALUE!</v>
      </c>
      <c r="BS101" s="286" t="e">
        <f t="shared" si="80"/>
        <v>#VALUE!</v>
      </c>
      <c r="BT101" s="286" t="e">
        <f t="shared" si="80"/>
        <v>#VALUE!</v>
      </c>
      <c r="BU101" s="286" t="e">
        <f t="shared" si="80"/>
        <v>#VALUE!</v>
      </c>
      <c r="BV101" s="286" t="e">
        <f t="shared" si="80"/>
        <v>#VALUE!</v>
      </c>
      <c r="BW101" s="286" t="e">
        <f t="shared" si="80"/>
        <v>#VALUE!</v>
      </c>
      <c r="BX101" s="286" t="e">
        <f t="shared" si="80"/>
        <v>#VALUE!</v>
      </c>
      <c r="BY101" s="287" t="e">
        <f t="shared" si="80"/>
        <v>#VALUE!</v>
      </c>
      <c r="BZ101" s="281">
        <f t="shared" si="31"/>
        <v>0</v>
      </c>
    </row>
    <row r="102" spans="20:78" x14ac:dyDescent="0.2">
      <c r="T102" s="279">
        <f t="shared" si="45"/>
        <v>0</v>
      </c>
      <c r="U102" s="279">
        <f t="shared" si="35"/>
        <v>0</v>
      </c>
      <c r="V102" s="285" t="str">
        <f t="shared" ref="V102:AG102" si="81">V24</f>
        <v/>
      </c>
      <c r="W102" s="286" t="str">
        <f t="shared" si="81"/>
        <v/>
      </c>
      <c r="X102" s="286" t="str">
        <f t="shared" si="81"/>
        <v/>
      </c>
      <c r="Y102" s="286" t="str">
        <f t="shared" si="81"/>
        <v/>
      </c>
      <c r="Z102" s="286" t="str">
        <f t="shared" si="81"/>
        <v/>
      </c>
      <c r="AA102" s="286" t="str">
        <f t="shared" si="81"/>
        <v/>
      </c>
      <c r="AB102" s="286" t="str">
        <f t="shared" si="81"/>
        <v/>
      </c>
      <c r="AC102" s="286" t="str">
        <f t="shared" si="81"/>
        <v/>
      </c>
      <c r="AD102" s="286" t="str">
        <f t="shared" si="81"/>
        <v/>
      </c>
      <c r="AE102" s="286" t="str">
        <f t="shared" si="81"/>
        <v/>
      </c>
      <c r="AF102" s="286" t="str">
        <f t="shared" si="81"/>
        <v/>
      </c>
      <c r="AG102" s="287" t="str">
        <f t="shared" si="81"/>
        <v/>
      </c>
      <c r="AH102" s="281">
        <f t="shared" si="37"/>
        <v>0</v>
      </c>
      <c r="AP102" s="279">
        <f t="shared" si="38"/>
        <v>0</v>
      </c>
      <c r="AQ102" s="279">
        <f t="shared" si="39"/>
        <v>0</v>
      </c>
      <c r="AR102" s="285" t="str">
        <f t="shared" ref="AR102:BC102" si="82">AR24</f>
        <v/>
      </c>
      <c r="AS102" s="286" t="str">
        <f t="shared" si="82"/>
        <v/>
      </c>
      <c r="AT102" s="286" t="str">
        <f t="shared" si="82"/>
        <v/>
      </c>
      <c r="AU102" s="286" t="str">
        <f t="shared" si="82"/>
        <v/>
      </c>
      <c r="AV102" s="286" t="str">
        <f t="shared" si="82"/>
        <v/>
      </c>
      <c r="AW102" s="286" t="str">
        <f t="shared" si="82"/>
        <v/>
      </c>
      <c r="AX102" s="286" t="str">
        <f t="shared" si="82"/>
        <v/>
      </c>
      <c r="AY102" s="286" t="str">
        <f t="shared" si="82"/>
        <v/>
      </c>
      <c r="AZ102" s="286" t="str">
        <f t="shared" si="82"/>
        <v/>
      </c>
      <c r="BA102" s="286" t="str">
        <f t="shared" si="82"/>
        <v/>
      </c>
      <c r="BB102" s="286" t="str">
        <f t="shared" si="82"/>
        <v/>
      </c>
      <c r="BC102" s="287" t="str">
        <f t="shared" si="82"/>
        <v/>
      </c>
      <c r="BD102" s="281">
        <f t="shared" si="41"/>
        <v>0</v>
      </c>
      <c r="BL102" s="279">
        <f t="shared" si="42"/>
        <v>0</v>
      </c>
      <c r="BM102" s="279">
        <f t="shared" si="43"/>
        <v>0</v>
      </c>
      <c r="BN102" s="285" t="str">
        <f t="shared" ref="BN102:BY102" si="83">BN24</f>
        <v>x</v>
      </c>
      <c r="BO102" s="286" t="e">
        <f t="shared" si="83"/>
        <v>#VALUE!</v>
      </c>
      <c r="BP102" s="286" t="e">
        <f t="shared" si="83"/>
        <v>#VALUE!</v>
      </c>
      <c r="BQ102" s="286" t="e">
        <f t="shared" si="83"/>
        <v>#VALUE!</v>
      </c>
      <c r="BR102" s="286" t="e">
        <f t="shared" si="83"/>
        <v>#VALUE!</v>
      </c>
      <c r="BS102" s="286" t="e">
        <f t="shared" si="83"/>
        <v>#VALUE!</v>
      </c>
      <c r="BT102" s="286" t="e">
        <f t="shared" si="83"/>
        <v>#VALUE!</v>
      </c>
      <c r="BU102" s="286" t="e">
        <f t="shared" si="83"/>
        <v>#VALUE!</v>
      </c>
      <c r="BV102" s="286" t="e">
        <f t="shared" si="83"/>
        <v>#VALUE!</v>
      </c>
      <c r="BW102" s="286" t="e">
        <f t="shared" si="83"/>
        <v>#VALUE!</v>
      </c>
      <c r="BX102" s="286" t="e">
        <f t="shared" si="83"/>
        <v>#VALUE!</v>
      </c>
      <c r="BY102" s="287" t="e">
        <f t="shared" si="83"/>
        <v>#VALUE!</v>
      </c>
      <c r="BZ102" s="281">
        <f t="shared" si="31"/>
        <v>0</v>
      </c>
    </row>
    <row r="103" spans="20:78" x14ac:dyDescent="0.2">
      <c r="T103" s="279">
        <f t="shared" si="45"/>
        <v>0</v>
      </c>
      <c r="U103" s="279">
        <f t="shared" si="35"/>
        <v>0</v>
      </c>
      <c r="V103" s="285" t="str">
        <f t="shared" ref="V103:AG103" si="84">V25</f>
        <v/>
      </c>
      <c r="W103" s="286" t="str">
        <f t="shared" si="84"/>
        <v/>
      </c>
      <c r="X103" s="286" t="str">
        <f t="shared" si="84"/>
        <v/>
      </c>
      <c r="Y103" s="286" t="str">
        <f t="shared" si="84"/>
        <v/>
      </c>
      <c r="Z103" s="286" t="str">
        <f t="shared" si="84"/>
        <v/>
      </c>
      <c r="AA103" s="286" t="str">
        <f t="shared" si="84"/>
        <v/>
      </c>
      <c r="AB103" s="286" t="str">
        <f t="shared" si="84"/>
        <v/>
      </c>
      <c r="AC103" s="286" t="str">
        <f t="shared" si="84"/>
        <v/>
      </c>
      <c r="AD103" s="286" t="str">
        <f t="shared" si="84"/>
        <v/>
      </c>
      <c r="AE103" s="286" t="str">
        <f t="shared" si="84"/>
        <v/>
      </c>
      <c r="AF103" s="286" t="str">
        <f t="shared" si="84"/>
        <v/>
      </c>
      <c r="AG103" s="287" t="str">
        <f t="shared" si="84"/>
        <v/>
      </c>
      <c r="AH103" s="281">
        <f t="shared" si="37"/>
        <v>0</v>
      </c>
      <c r="AP103" s="279">
        <f t="shared" si="38"/>
        <v>0</v>
      </c>
      <c r="AQ103" s="279">
        <f t="shared" si="39"/>
        <v>0</v>
      </c>
      <c r="AR103" s="285" t="str">
        <f t="shared" ref="AR103:BC103" si="85">AR25</f>
        <v/>
      </c>
      <c r="AS103" s="286" t="str">
        <f t="shared" si="85"/>
        <v/>
      </c>
      <c r="AT103" s="286" t="str">
        <f t="shared" si="85"/>
        <v/>
      </c>
      <c r="AU103" s="286" t="str">
        <f t="shared" si="85"/>
        <v/>
      </c>
      <c r="AV103" s="286" t="str">
        <f t="shared" si="85"/>
        <v/>
      </c>
      <c r="AW103" s="286" t="str">
        <f t="shared" si="85"/>
        <v/>
      </c>
      <c r="AX103" s="286" t="str">
        <f t="shared" si="85"/>
        <v/>
      </c>
      <c r="AY103" s="286" t="str">
        <f t="shared" si="85"/>
        <v/>
      </c>
      <c r="AZ103" s="286" t="str">
        <f t="shared" si="85"/>
        <v/>
      </c>
      <c r="BA103" s="286" t="str">
        <f t="shared" si="85"/>
        <v/>
      </c>
      <c r="BB103" s="286" t="str">
        <f t="shared" si="85"/>
        <v/>
      </c>
      <c r="BC103" s="287" t="str">
        <f t="shared" si="85"/>
        <v/>
      </c>
      <c r="BD103" s="281">
        <f t="shared" si="41"/>
        <v>0</v>
      </c>
      <c r="BL103" s="279">
        <f t="shared" si="42"/>
        <v>0</v>
      </c>
      <c r="BM103" s="279">
        <f t="shared" si="43"/>
        <v>0</v>
      </c>
      <c r="BN103" s="285" t="str">
        <f t="shared" ref="BN103:BY103" si="86">BN25</f>
        <v>x</v>
      </c>
      <c r="BO103" s="286" t="e">
        <f t="shared" si="86"/>
        <v>#VALUE!</v>
      </c>
      <c r="BP103" s="286" t="e">
        <f t="shared" si="86"/>
        <v>#VALUE!</v>
      </c>
      <c r="BQ103" s="286" t="e">
        <f t="shared" si="86"/>
        <v>#VALUE!</v>
      </c>
      <c r="BR103" s="286" t="e">
        <f t="shared" si="86"/>
        <v>#VALUE!</v>
      </c>
      <c r="BS103" s="286" t="e">
        <f t="shared" si="86"/>
        <v>#VALUE!</v>
      </c>
      <c r="BT103" s="286" t="e">
        <f t="shared" si="86"/>
        <v>#VALUE!</v>
      </c>
      <c r="BU103" s="286" t="e">
        <f t="shared" si="86"/>
        <v>#VALUE!</v>
      </c>
      <c r="BV103" s="286" t="e">
        <f t="shared" si="86"/>
        <v>#VALUE!</v>
      </c>
      <c r="BW103" s="286" t="e">
        <f t="shared" si="86"/>
        <v>#VALUE!</v>
      </c>
      <c r="BX103" s="286" t="e">
        <f t="shared" si="86"/>
        <v>#VALUE!</v>
      </c>
      <c r="BY103" s="287" t="e">
        <f t="shared" si="86"/>
        <v>#VALUE!</v>
      </c>
      <c r="BZ103" s="281">
        <f t="shared" si="31"/>
        <v>0</v>
      </c>
    </row>
    <row r="104" spans="20:78" x14ac:dyDescent="0.2">
      <c r="T104" s="279">
        <f t="shared" si="45"/>
        <v>0</v>
      </c>
      <c r="U104" s="279">
        <f t="shared" si="35"/>
        <v>0</v>
      </c>
      <c r="V104" s="285" t="str">
        <f t="shared" ref="V104:AG104" si="87">V26</f>
        <v/>
      </c>
      <c r="W104" s="286" t="str">
        <f t="shared" si="87"/>
        <v/>
      </c>
      <c r="X104" s="286" t="str">
        <f t="shared" si="87"/>
        <v/>
      </c>
      <c r="Y104" s="286" t="str">
        <f t="shared" si="87"/>
        <v/>
      </c>
      <c r="Z104" s="286" t="str">
        <f t="shared" si="87"/>
        <v/>
      </c>
      <c r="AA104" s="286" t="str">
        <f t="shared" si="87"/>
        <v/>
      </c>
      <c r="AB104" s="286" t="str">
        <f t="shared" si="87"/>
        <v/>
      </c>
      <c r="AC104" s="286" t="str">
        <f t="shared" si="87"/>
        <v/>
      </c>
      <c r="AD104" s="286" t="str">
        <f t="shared" si="87"/>
        <v/>
      </c>
      <c r="AE104" s="286" t="str">
        <f t="shared" si="87"/>
        <v/>
      </c>
      <c r="AF104" s="286" t="str">
        <f t="shared" si="87"/>
        <v/>
      </c>
      <c r="AG104" s="287" t="str">
        <f t="shared" si="87"/>
        <v/>
      </c>
      <c r="AH104" s="281">
        <f t="shared" si="37"/>
        <v>0</v>
      </c>
      <c r="AP104" s="279">
        <f t="shared" si="38"/>
        <v>0</v>
      </c>
      <c r="AQ104" s="279">
        <f t="shared" si="39"/>
        <v>0</v>
      </c>
      <c r="AR104" s="285" t="str">
        <f t="shared" ref="AR104:BC104" si="88">AR26</f>
        <v/>
      </c>
      <c r="AS104" s="286" t="str">
        <f t="shared" si="88"/>
        <v/>
      </c>
      <c r="AT104" s="286" t="str">
        <f t="shared" si="88"/>
        <v/>
      </c>
      <c r="AU104" s="286" t="str">
        <f t="shared" si="88"/>
        <v/>
      </c>
      <c r="AV104" s="286" t="str">
        <f t="shared" si="88"/>
        <v/>
      </c>
      <c r="AW104" s="286" t="str">
        <f t="shared" si="88"/>
        <v/>
      </c>
      <c r="AX104" s="286" t="str">
        <f t="shared" si="88"/>
        <v/>
      </c>
      <c r="AY104" s="286" t="str">
        <f t="shared" si="88"/>
        <v/>
      </c>
      <c r="AZ104" s="286" t="str">
        <f t="shared" si="88"/>
        <v/>
      </c>
      <c r="BA104" s="286" t="str">
        <f t="shared" si="88"/>
        <v/>
      </c>
      <c r="BB104" s="286" t="str">
        <f t="shared" si="88"/>
        <v/>
      </c>
      <c r="BC104" s="287" t="str">
        <f t="shared" si="88"/>
        <v/>
      </c>
      <c r="BD104" s="281">
        <f t="shared" si="41"/>
        <v>0</v>
      </c>
      <c r="BL104" s="279">
        <f t="shared" si="42"/>
        <v>0</v>
      </c>
      <c r="BM104" s="279">
        <f t="shared" si="43"/>
        <v>0</v>
      </c>
      <c r="BN104" s="285" t="str">
        <f t="shared" ref="BN104:BY104" si="89">BN26</f>
        <v>x</v>
      </c>
      <c r="BO104" s="286" t="e">
        <f t="shared" si="89"/>
        <v>#VALUE!</v>
      </c>
      <c r="BP104" s="286" t="e">
        <f t="shared" si="89"/>
        <v>#VALUE!</v>
      </c>
      <c r="BQ104" s="286" t="e">
        <f t="shared" si="89"/>
        <v>#VALUE!</v>
      </c>
      <c r="BR104" s="286" t="e">
        <f t="shared" si="89"/>
        <v>#VALUE!</v>
      </c>
      <c r="BS104" s="286" t="e">
        <f t="shared" si="89"/>
        <v>#VALUE!</v>
      </c>
      <c r="BT104" s="286" t="e">
        <f t="shared" si="89"/>
        <v>#VALUE!</v>
      </c>
      <c r="BU104" s="286" t="e">
        <f t="shared" si="89"/>
        <v>#VALUE!</v>
      </c>
      <c r="BV104" s="286" t="e">
        <f t="shared" si="89"/>
        <v>#VALUE!</v>
      </c>
      <c r="BW104" s="286" t="e">
        <f t="shared" si="89"/>
        <v>#VALUE!</v>
      </c>
      <c r="BX104" s="286" t="e">
        <f t="shared" si="89"/>
        <v>#VALUE!</v>
      </c>
      <c r="BY104" s="287" t="e">
        <f t="shared" si="89"/>
        <v>#VALUE!</v>
      </c>
      <c r="BZ104" s="281">
        <f t="shared" si="31"/>
        <v>0</v>
      </c>
    </row>
    <row r="105" spans="20:78" x14ac:dyDescent="0.2">
      <c r="T105" s="279">
        <f t="shared" si="45"/>
        <v>0</v>
      </c>
      <c r="U105" s="279">
        <f t="shared" si="35"/>
        <v>0</v>
      </c>
      <c r="V105" s="285" t="str">
        <f t="shared" ref="V105:AG105" si="90">V27</f>
        <v/>
      </c>
      <c r="W105" s="286" t="str">
        <f t="shared" si="90"/>
        <v/>
      </c>
      <c r="X105" s="286" t="str">
        <f t="shared" si="90"/>
        <v/>
      </c>
      <c r="Y105" s="286" t="str">
        <f t="shared" si="90"/>
        <v/>
      </c>
      <c r="Z105" s="286" t="str">
        <f t="shared" si="90"/>
        <v/>
      </c>
      <c r="AA105" s="286" t="str">
        <f t="shared" si="90"/>
        <v/>
      </c>
      <c r="AB105" s="286" t="str">
        <f t="shared" si="90"/>
        <v/>
      </c>
      <c r="AC105" s="286" t="str">
        <f t="shared" si="90"/>
        <v/>
      </c>
      <c r="AD105" s="286" t="str">
        <f t="shared" si="90"/>
        <v/>
      </c>
      <c r="AE105" s="286" t="str">
        <f t="shared" si="90"/>
        <v/>
      </c>
      <c r="AF105" s="286" t="str">
        <f t="shared" si="90"/>
        <v/>
      </c>
      <c r="AG105" s="287" t="str">
        <f t="shared" si="90"/>
        <v/>
      </c>
      <c r="AH105" s="281">
        <f t="shared" si="37"/>
        <v>0</v>
      </c>
      <c r="AP105" s="279">
        <f t="shared" si="38"/>
        <v>0</v>
      </c>
      <c r="AQ105" s="279">
        <f t="shared" si="39"/>
        <v>0</v>
      </c>
      <c r="AR105" s="285" t="str">
        <f t="shared" ref="AR105:BC105" si="91">AR27</f>
        <v/>
      </c>
      <c r="AS105" s="286" t="str">
        <f t="shared" si="91"/>
        <v/>
      </c>
      <c r="AT105" s="286" t="str">
        <f t="shared" si="91"/>
        <v/>
      </c>
      <c r="AU105" s="286" t="str">
        <f t="shared" si="91"/>
        <v/>
      </c>
      <c r="AV105" s="286" t="str">
        <f t="shared" si="91"/>
        <v/>
      </c>
      <c r="AW105" s="286" t="str">
        <f t="shared" si="91"/>
        <v/>
      </c>
      <c r="AX105" s="286" t="str">
        <f t="shared" si="91"/>
        <v/>
      </c>
      <c r="AY105" s="286" t="str">
        <f t="shared" si="91"/>
        <v/>
      </c>
      <c r="AZ105" s="286" t="str">
        <f t="shared" si="91"/>
        <v/>
      </c>
      <c r="BA105" s="286" t="str">
        <f t="shared" si="91"/>
        <v/>
      </c>
      <c r="BB105" s="286" t="str">
        <f t="shared" si="91"/>
        <v/>
      </c>
      <c r="BC105" s="287" t="str">
        <f t="shared" si="91"/>
        <v/>
      </c>
      <c r="BD105" s="281">
        <f t="shared" si="41"/>
        <v>0</v>
      </c>
      <c r="BL105" s="279">
        <f t="shared" si="42"/>
        <v>0</v>
      </c>
      <c r="BM105" s="279">
        <f t="shared" si="43"/>
        <v>0</v>
      </c>
      <c r="BN105" s="285" t="str">
        <f t="shared" ref="BN105:BY105" si="92">BN27</f>
        <v>x</v>
      </c>
      <c r="BO105" s="286" t="e">
        <f t="shared" si="92"/>
        <v>#VALUE!</v>
      </c>
      <c r="BP105" s="286" t="e">
        <f t="shared" si="92"/>
        <v>#VALUE!</v>
      </c>
      <c r="BQ105" s="286" t="e">
        <f t="shared" si="92"/>
        <v>#VALUE!</v>
      </c>
      <c r="BR105" s="286" t="e">
        <f t="shared" si="92"/>
        <v>#VALUE!</v>
      </c>
      <c r="BS105" s="286" t="e">
        <f t="shared" si="92"/>
        <v>#VALUE!</v>
      </c>
      <c r="BT105" s="286" t="e">
        <f t="shared" si="92"/>
        <v>#VALUE!</v>
      </c>
      <c r="BU105" s="286" t="e">
        <f t="shared" si="92"/>
        <v>#VALUE!</v>
      </c>
      <c r="BV105" s="286" t="e">
        <f t="shared" si="92"/>
        <v>#VALUE!</v>
      </c>
      <c r="BW105" s="286" t="e">
        <f t="shared" si="92"/>
        <v>#VALUE!</v>
      </c>
      <c r="BX105" s="286" t="e">
        <f t="shared" si="92"/>
        <v>#VALUE!</v>
      </c>
      <c r="BY105" s="287" t="e">
        <f t="shared" si="92"/>
        <v>#VALUE!</v>
      </c>
      <c r="BZ105" s="281">
        <f t="shared" si="31"/>
        <v>0</v>
      </c>
    </row>
    <row r="106" spans="20:78" x14ac:dyDescent="0.2">
      <c r="T106" s="279">
        <f t="shared" si="45"/>
        <v>0</v>
      </c>
      <c r="U106" s="279">
        <f t="shared" si="35"/>
        <v>0</v>
      </c>
      <c r="V106" s="285" t="str">
        <f t="shared" ref="V106:AG106" si="93">V28</f>
        <v/>
      </c>
      <c r="W106" s="286" t="str">
        <f t="shared" si="93"/>
        <v/>
      </c>
      <c r="X106" s="286" t="str">
        <f t="shared" si="93"/>
        <v/>
      </c>
      <c r="Y106" s="286" t="str">
        <f t="shared" si="93"/>
        <v/>
      </c>
      <c r="Z106" s="286" t="str">
        <f t="shared" si="93"/>
        <v/>
      </c>
      <c r="AA106" s="286" t="str">
        <f t="shared" si="93"/>
        <v/>
      </c>
      <c r="AB106" s="286" t="str">
        <f t="shared" si="93"/>
        <v/>
      </c>
      <c r="AC106" s="286" t="str">
        <f t="shared" si="93"/>
        <v/>
      </c>
      <c r="AD106" s="286" t="str">
        <f t="shared" si="93"/>
        <v/>
      </c>
      <c r="AE106" s="286" t="str">
        <f t="shared" si="93"/>
        <v/>
      </c>
      <c r="AF106" s="286" t="str">
        <f t="shared" si="93"/>
        <v/>
      </c>
      <c r="AG106" s="287" t="str">
        <f t="shared" si="93"/>
        <v/>
      </c>
      <c r="AH106" s="281">
        <f t="shared" si="37"/>
        <v>0</v>
      </c>
      <c r="AP106" s="279">
        <f t="shared" si="38"/>
        <v>0</v>
      </c>
      <c r="AQ106" s="279">
        <f t="shared" si="39"/>
        <v>0</v>
      </c>
      <c r="AR106" s="285" t="str">
        <f t="shared" ref="AR106:BC106" si="94">AR28</f>
        <v/>
      </c>
      <c r="AS106" s="286" t="str">
        <f t="shared" si="94"/>
        <v/>
      </c>
      <c r="AT106" s="286" t="str">
        <f t="shared" si="94"/>
        <v/>
      </c>
      <c r="AU106" s="286" t="str">
        <f t="shared" si="94"/>
        <v/>
      </c>
      <c r="AV106" s="286" t="str">
        <f t="shared" si="94"/>
        <v/>
      </c>
      <c r="AW106" s="286" t="str">
        <f t="shared" si="94"/>
        <v/>
      </c>
      <c r="AX106" s="286" t="str">
        <f t="shared" si="94"/>
        <v/>
      </c>
      <c r="AY106" s="286" t="str">
        <f t="shared" si="94"/>
        <v/>
      </c>
      <c r="AZ106" s="286" t="str">
        <f t="shared" si="94"/>
        <v/>
      </c>
      <c r="BA106" s="286" t="str">
        <f t="shared" si="94"/>
        <v/>
      </c>
      <c r="BB106" s="286" t="str">
        <f t="shared" si="94"/>
        <v/>
      </c>
      <c r="BC106" s="287" t="str">
        <f t="shared" si="94"/>
        <v/>
      </c>
      <c r="BD106" s="281">
        <f t="shared" si="41"/>
        <v>0</v>
      </c>
      <c r="BL106" s="279">
        <f t="shared" si="42"/>
        <v>0</v>
      </c>
      <c r="BM106" s="279">
        <f t="shared" si="43"/>
        <v>0</v>
      </c>
      <c r="BN106" s="285" t="str">
        <f t="shared" ref="BN106:BY106" si="95">BN28</f>
        <v>x</v>
      </c>
      <c r="BO106" s="286" t="e">
        <f t="shared" si="95"/>
        <v>#VALUE!</v>
      </c>
      <c r="BP106" s="286" t="e">
        <f t="shared" si="95"/>
        <v>#VALUE!</v>
      </c>
      <c r="BQ106" s="286" t="e">
        <f t="shared" si="95"/>
        <v>#VALUE!</v>
      </c>
      <c r="BR106" s="286" t="e">
        <f t="shared" si="95"/>
        <v>#VALUE!</v>
      </c>
      <c r="BS106" s="286" t="e">
        <f t="shared" si="95"/>
        <v>#VALUE!</v>
      </c>
      <c r="BT106" s="286" t="e">
        <f t="shared" si="95"/>
        <v>#VALUE!</v>
      </c>
      <c r="BU106" s="286" t="e">
        <f t="shared" si="95"/>
        <v>#VALUE!</v>
      </c>
      <c r="BV106" s="286" t="e">
        <f t="shared" si="95"/>
        <v>#VALUE!</v>
      </c>
      <c r="BW106" s="286" t="e">
        <f t="shared" si="95"/>
        <v>#VALUE!</v>
      </c>
      <c r="BX106" s="286" t="e">
        <f t="shared" si="95"/>
        <v>#VALUE!</v>
      </c>
      <c r="BY106" s="287" t="e">
        <f t="shared" si="95"/>
        <v>#VALUE!</v>
      </c>
      <c r="BZ106" s="281">
        <f t="shared" si="31"/>
        <v>0</v>
      </c>
    </row>
    <row r="107" spans="20:78" x14ac:dyDescent="0.2">
      <c r="T107" s="279">
        <f t="shared" si="45"/>
        <v>0</v>
      </c>
      <c r="U107" s="279">
        <f t="shared" si="35"/>
        <v>0</v>
      </c>
      <c r="V107" s="285" t="str">
        <f t="shared" ref="V107:AG107" si="96">V29</f>
        <v/>
      </c>
      <c r="W107" s="286" t="str">
        <f t="shared" si="96"/>
        <v/>
      </c>
      <c r="X107" s="286" t="str">
        <f t="shared" si="96"/>
        <v/>
      </c>
      <c r="Y107" s="286" t="str">
        <f t="shared" si="96"/>
        <v/>
      </c>
      <c r="Z107" s="286" t="str">
        <f t="shared" si="96"/>
        <v/>
      </c>
      <c r="AA107" s="286" t="str">
        <f t="shared" si="96"/>
        <v/>
      </c>
      <c r="AB107" s="286" t="str">
        <f t="shared" si="96"/>
        <v/>
      </c>
      <c r="AC107" s="286" t="str">
        <f t="shared" si="96"/>
        <v/>
      </c>
      <c r="AD107" s="286" t="str">
        <f t="shared" si="96"/>
        <v/>
      </c>
      <c r="AE107" s="286" t="str">
        <f t="shared" si="96"/>
        <v/>
      </c>
      <c r="AF107" s="286" t="str">
        <f t="shared" si="96"/>
        <v/>
      </c>
      <c r="AG107" s="287" t="str">
        <f t="shared" si="96"/>
        <v/>
      </c>
      <c r="AH107" s="281">
        <f t="shared" si="37"/>
        <v>0</v>
      </c>
      <c r="AP107" s="279">
        <f t="shared" si="38"/>
        <v>0</v>
      </c>
      <c r="AQ107" s="279">
        <f t="shared" si="39"/>
        <v>0</v>
      </c>
      <c r="AR107" s="285" t="str">
        <f t="shared" ref="AR107:BC107" si="97">AR29</f>
        <v/>
      </c>
      <c r="AS107" s="286" t="str">
        <f t="shared" si="97"/>
        <v/>
      </c>
      <c r="AT107" s="286" t="str">
        <f t="shared" si="97"/>
        <v/>
      </c>
      <c r="AU107" s="286" t="str">
        <f t="shared" si="97"/>
        <v/>
      </c>
      <c r="AV107" s="286" t="str">
        <f t="shared" si="97"/>
        <v/>
      </c>
      <c r="AW107" s="286" t="str">
        <f t="shared" si="97"/>
        <v/>
      </c>
      <c r="AX107" s="286" t="str">
        <f t="shared" si="97"/>
        <v/>
      </c>
      <c r="AY107" s="286" t="str">
        <f t="shared" si="97"/>
        <v/>
      </c>
      <c r="AZ107" s="286" t="str">
        <f t="shared" si="97"/>
        <v/>
      </c>
      <c r="BA107" s="286" t="str">
        <f t="shared" si="97"/>
        <v/>
      </c>
      <c r="BB107" s="286" t="str">
        <f t="shared" si="97"/>
        <v/>
      </c>
      <c r="BC107" s="287" t="str">
        <f t="shared" si="97"/>
        <v/>
      </c>
      <c r="BD107" s="281">
        <f t="shared" si="41"/>
        <v>0</v>
      </c>
      <c r="BL107" s="279">
        <f t="shared" si="42"/>
        <v>0</v>
      </c>
      <c r="BM107" s="279">
        <f t="shared" si="43"/>
        <v>0</v>
      </c>
      <c r="BN107" s="285" t="str">
        <f t="shared" ref="BN107:BY107" si="98">BN29</f>
        <v>x</v>
      </c>
      <c r="BO107" s="286" t="e">
        <f t="shared" si="98"/>
        <v>#VALUE!</v>
      </c>
      <c r="BP107" s="286" t="e">
        <f t="shared" si="98"/>
        <v>#VALUE!</v>
      </c>
      <c r="BQ107" s="286" t="e">
        <f t="shared" si="98"/>
        <v>#VALUE!</v>
      </c>
      <c r="BR107" s="286" t="e">
        <f t="shared" si="98"/>
        <v>#VALUE!</v>
      </c>
      <c r="BS107" s="286" t="e">
        <f t="shared" si="98"/>
        <v>#VALUE!</v>
      </c>
      <c r="BT107" s="286" t="e">
        <f t="shared" si="98"/>
        <v>#VALUE!</v>
      </c>
      <c r="BU107" s="286" t="e">
        <f t="shared" si="98"/>
        <v>#VALUE!</v>
      </c>
      <c r="BV107" s="286" t="e">
        <f t="shared" si="98"/>
        <v>#VALUE!</v>
      </c>
      <c r="BW107" s="286" t="e">
        <f t="shared" si="98"/>
        <v>#VALUE!</v>
      </c>
      <c r="BX107" s="286" t="e">
        <f t="shared" si="98"/>
        <v>#VALUE!</v>
      </c>
      <c r="BY107" s="287" t="e">
        <f t="shared" si="98"/>
        <v>#VALUE!</v>
      </c>
      <c r="BZ107" s="281">
        <f t="shared" si="31"/>
        <v>0</v>
      </c>
    </row>
    <row r="108" spans="20:78" x14ac:dyDescent="0.2">
      <c r="T108" s="279">
        <f t="shared" si="45"/>
        <v>0</v>
      </c>
      <c r="U108" s="279">
        <f t="shared" si="35"/>
        <v>0</v>
      </c>
      <c r="V108" s="285" t="str">
        <f t="shared" ref="V108:AG108" si="99">V30</f>
        <v/>
      </c>
      <c r="W108" s="286" t="str">
        <f t="shared" si="99"/>
        <v/>
      </c>
      <c r="X108" s="286" t="str">
        <f t="shared" si="99"/>
        <v/>
      </c>
      <c r="Y108" s="286" t="str">
        <f t="shared" si="99"/>
        <v/>
      </c>
      <c r="Z108" s="286" t="str">
        <f t="shared" si="99"/>
        <v/>
      </c>
      <c r="AA108" s="286" t="str">
        <f t="shared" si="99"/>
        <v/>
      </c>
      <c r="AB108" s="286" t="str">
        <f t="shared" si="99"/>
        <v/>
      </c>
      <c r="AC108" s="286" t="str">
        <f t="shared" si="99"/>
        <v/>
      </c>
      <c r="AD108" s="286" t="str">
        <f t="shared" si="99"/>
        <v/>
      </c>
      <c r="AE108" s="286" t="str">
        <f t="shared" si="99"/>
        <v/>
      </c>
      <c r="AF108" s="286" t="str">
        <f t="shared" si="99"/>
        <v/>
      </c>
      <c r="AG108" s="287" t="str">
        <f t="shared" si="99"/>
        <v/>
      </c>
      <c r="AH108" s="281">
        <f t="shared" si="37"/>
        <v>0</v>
      </c>
      <c r="AP108" s="279">
        <f t="shared" si="38"/>
        <v>0</v>
      </c>
      <c r="AQ108" s="279">
        <f t="shared" si="39"/>
        <v>0</v>
      </c>
      <c r="AR108" s="285" t="str">
        <f t="shared" ref="AR108:BC108" si="100">AR30</f>
        <v/>
      </c>
      <c r="AS108" s="286" t="str">
        <f t="shared" si="100"/>
        <v/>
      </c>
      <c r="AT108" s="286" t="str">
        <f t="shared" si="100"/>
        <v/>
      </c>
      <c r="AU108" s="286" t="str">
        <f t="shared" si="100"/>
        <v/>
      </c>
      <c r="AV108" s="286" t="str">
        <f t="shared" si="100"/>
        <v/>
      </c>
      <c r="AW108" s="286" t="str">
        <f t="shared" si="100"/>
        <v/>
      </c>
      <c r="AX108" s="286" t="str">
        <f t="shared" si="100"/>
        <v/>
      </c>
      <c r="AY108" s="286" t="str">
        <f t="shared" si="100"/>
        <v/>
      </c>
      <c r="AZ108" s="286" t="str">
        <f t="shared" si="100"/>
        <v/>
      </c>
      <c r="BA108" s="286" t="str">
        <f t="shared" si="100"/>
        <v/>
      </c>
      <c r="BB108" s="286" t="str">
        <f t="shared" si="100"/>
        <v/>
      </c>
      <c r="BC108" s="287" t="str">
        <f t="shared" si="100"/>
        <v/>
      </c>
      <c r="BD108" s="281">
        <f t="shared" si="41"/>
        <v>0</v>
      </c>
      <c r="BL108" s="279">
        <f t="shared" si="42"/>
        <v>0</v>
      </c>
      <c r="BM108" s="279">
        <f t="shared" si="43"/>
        <v>0</v>
      </c>
      <c r="BN108" s="285" t="str">
        <f t="shared" ref="BN108:BY108" si="101">BN30</f>
        <v>x</v>
      </c>
      <c r="BO108" s="286" t="e">
        <f t="shared" si="101"/>
        <v>#VALUE!</v>
      </c>
      <c r="BP108" s="286" t="e">
        <f t="shared" si="101"/>
        <v>#VALUE!</v>
      </c>
      <c r="BQ108" s="286" t="e">
        <f t="shared" si="101"/>
        <v>#VALUE!</v>
      </c>
      <c r="BR108" s="286" t="e">
        <f t="shared" si="101"/>
        <v>#VALUE!</v>
      </c>
      <c r="BS108" s="286" t="e">
        <f t="shared" si="101"/>
        <v>#VALUE!</v>
      </c>
      <c r="BT108" s="286" t="e">
        <f t="shared" si="101"/>
        <v>#VALUE!</v>
      </c>
      <c r="BU108" s="286" t="e">
        <f t="shared" si="101"/>
        <v>#VALUE!</v>
      </c>
      <c r="BV108" s="286" t="e">
        <f t="shared" si="101"/>
        <v>#VALUE!</v>
      </c>
      <c r="BW108" s="286" t="e">
        <f t="shared" si="101"/>
        <v>#VALUE!</v>
      </c>
      <c r="BX108" s="286" t="e">
        <f t="shared" si="101"/>
        <v>#VALUE!</v>
      </c>
      <c r="BY108" s="287" t="e">
        <f t="shared" si="101"/>
        <v>#VALUE!</v>
      </c>
      <c r="BZ108" s="281">
        <f t="shared" si="31"/>
        <v>0</v>
      </c>
    </row>
    <row r="109" spans="20:78" x14ac:dyDescent="0.2">
      <c r="T109" s="279">
        <f t="shared" si="45"/>
        <v>0</v>
      </c>
      <c r="U109" s="279">
        <f t="shared" si="35"/>
        <v>0</v>
      </c>
      <c r="V109" s="285" t="str">
        <f t="shared" ref="V109:AG109" si="102">V31</f>
        <v/>
      </c>
      <c r="W109" s="286" t="str">
        <f t="shared" si="102"/>
        <v/>
      </c>
      <c r="X109" s="286" t="str">
        <f t="shared" si="102"/>
        <v/>
      </c>
      <c r="Y109" s="286" t="str">
        <f t="shared" si="102"/>
        <v/>
      </c>
      <c r="Z109" s="286" t="str">
        <f t="shared" si="102"/>
        <v/>
      </c>
      <c r="AA109" s="286" t="str">
        <f t="shared" si="102"/>
        <v/>
      </c>
      <c r="AB109" s="286" t="str">
        <f t="shared" si="102"/>
        <v/>
      </c>
      <c r="AC109" s="286" t="str">
        <f t="shared" si="102"/>
        <v/>
      </c>
      <c r="AD109" s="286" t="str">
        <f t="shared" si="102"/>
        <v/>
      </c>
      <c r="AE109" s="286" t="str">
        <f t="shared" si="102"/>
        <v/>
      </c>
      <c r="AF109" s="286" t="str">
        <f t="shared" si="102"/>
        <v/>
      </c>
      <c r="AG109" s="287" t="str">
        <f t="shared" si="102"/>
        <v/>
      </c>
      <c r="AH109" s="281">
        <f t="shared" si="37"/>
        <v>0</v>
      </c>
      <c r="AP109" s="279">
        <f t="shared" si="38"/>
        <v>0</v>
      </c>
      <c r="AQ109" s="279">
        <f t="shared" si="39"/>
        <v>0</v>
      </c>
      <c r="AR109" s="285" t="str">
        <f t="shared" ref="AR109:BC109" si="103">AR31</f>
        <v/>
      </c>
      <c r="AS109" s="286" t="str">
        <f t="shared" si="103"/>
        <v/>
      </c>
      <c r="AT109" s="286" t="str">
        <f t="shared" si="103"/>
        <v/>
      </c>
      <c r="AU109" s="286" t="str">
        <f t="shared" si="103"/>
        <v/>
      </c>
      <c r="AV109" s="286" t="str">
        <f t="shared" si="103"/>
        <v/>
      </c>
      <c r="AW109" s="286" t="str">
        <f t="shared" si="103"/>
        <v/>
      </c>
      <c r="AX109" s="286" t="str">
        <f t="shared" si="103"/>
        <v/>
      </c>
      <c r="AY109" s="286" t="str">
        <f t="shared" si="103"/>
        <v/>
      </c>
      <c r="AZ109" s="286" t="str">
        <f t="shared" si="103"/>
        <v/>
      </c>
      <c r="BA109" s="286" t="str">
        <f t="shared" si="103"/>
        <v/>
      </c>
      <c r="BB109" s="286" t="str">
        <f t="shared" si="103"/>
        <v/>
      </c>
      <c r="BC109" s="287" t="str">
        <f t="shared" si="103"/>
        <v/>
      </c>
      <c r="BD109" s="281">
        <f t="shared" si="41"/>
        <v>0</v>
      </c>
      <c r="BL109" s="279">
        <f t="shared" si="42"/>
        <v>0</v>
      </c>
      <c r="BM109" s="279">
        <f t="shared" si="43"/>
        <v>0</v>
      </c>
      <c r="BN109" s="285" t="str">
        <f t="shared" ref="BN109:BY109" si="104">BN31</f>
        <v>x</v>
      </c>
      <c r="BO109" s="286" t="e">
        <f t="shared" si="104"/>
        <v>#VALUE!</v>
      </c>
      <c r="BP109" s="286" t="e">
        <f t="shared" si="104"/>
        <v>#VALUE!</v>
      </c>
      <c r="BQ109" s="286" t="e">
        <f t="shared" si="104"/>
        <v>#VALUE!</v>
      </c>
      <c r="BR109" s="286" t="e">
        <f t="shared" si="104"/>
        <v>#VALUE!</v>
      </c>
      <c r="BS109" s="286" t="e">
        <f t="shared" si="104"/>
        <v>#VALUE!</v>
      </c>
      <c r="BT109" s="286" t="e">
        <f t="shared" si="104"/>
        <v>#VALUE!</v>
      </c>
      <c r="BU109" s="286" t="e">
        <f t="shared" si="104"/>
        <v>#VALUE!</v>
      </c>
      <c r="BV109" s="286" t="e">
        <f t="shared" si="104"/>
        <v>#VALUE!</v>
      </c>
      <c r="BW109" s="286" t="e">
        <f t="shared" si="104"/>
        <v>#VALUE!</v>
      </c>
      <c r="BX109" s="286" t="e">
        <f t="shared" si="104"/>
        <v>#VALUE!</v>
      </c>
      <c r="BY109" s="287" t="e">
        <f t="shared" si="104"/>
        <v>#VALUE!</v>
      </c>
      <c r="BZ109" s="281">
        <f t="shared" si="31"/>
        <v>0</v>
      </c>
    </row>
    <row r="110" spans="20:78" x14ac:dyDescent="0.2">
      <c r="T110" s="279">
        <f t="shared" si="45"/>
        <v>0</v>
      </c>
      <c r="U110" s="279">
        <f t="shared" si="35"/>
        <v>0</v>
      </c>
      <c r="V110" s="285" t="str">
        <f t="shared" ref="V110:AG110" si="105">V32</f>
        <v/>
      </c>
      <c r="W110" s="286" t="str">
        <f t="shared" si="105"/>
        <v/>
      </c>
      <c r="X110" s="286" t="str">
        <f t="shared" si="105"/>
        <v/>
      </c>
      <c r="Y110" s="286" t="str">
        <f t="shared" si="105"/>
        <v/>
      </c>
      <c r="Z110" s="286" t="str">
        <f t="shared" si="105"/>
        <v/>
      </c>
      <c r="AA110" s="286" t="str">
        <f t="shared" si="105"/>
        <v/>
      </c>
      <c r="AB110" s="286" t="str">
        <f t="shared" si="105"/>
        <v/>
      </c>
      <c r="AC110" s="286" t="str">
        <f t="shared" si="105"/>
        <v/>
      </c>
      <c r="AD110" s="286" t="str">
        <f t="shared" si="105"/>
        <v/>
      </c>
      <c r="AE110" s="286" t="str">
        <f t="shared" si="105"/>
        <v/>
      </c>
      <c r="AF110" s="286" t="str">
        <f t="shared" si="105"/>
        <v/>
      </c>
      <c r="AG110" s="287" t="str">
        <f t="shared" si="105"/>
        <v/>
      </c>
      <c r="AH110" s="281">
        <f t="shared" si="37"/>
        <v>0</v>
      </c>
      <c r="AP110" s="279">
        <f t="shared" si="38"/>
        <v>0</v>
      </c>
      <c r="AQ110" s="279">
        <f t="shared" si="39"/>
        <v>0</v>
      </c>
      <c r="AR110" s="285" t="str">
        <f t="shared" ref="AR110:BC110" si="106">AR32</f>
        <v/>
      </c>
      <c r="AS110" s="286" t="str">
        <f t="shared" si="106"/>
        <v/>
      </c>
      <c r="AT110" s="286" t="str">
        <f t="shared" si="106"/>
        <v/>
      </c>
      <c r="AU110" s="286" t="str">
        <f t="shared" si="106"/>
        <v/>
      </c>
      <c r="AV110" s="286" t="str">
        <f t="shared" si="106"/>
        <v/>
      </c>
      <c r="AW110" s="286" t="str">
        <f t="shared" si="106"/>
        <v/>
      </c>
      <c r="AX110" s="286" t="str">
        <f t="shared" si="106"/>
        <v/>
      </c>
      <c r="AY110" s="286" t="str">
        <f t="shared" si="106"/>
        <v/>
      </c>
      <c r="AZ110" s="286" t="str">
        <f t="shared" si="106"/>
        <v/>
      </c>
      <c r="BA110" s="286" t="str">
        <f t="shared" si="106"/>
        <v/>
      </c>
      <c r="BB110" s="286" t="str">
        <f t="shared" si="106"/>
        <v/>
      </c>
      <c r="BC110" s="287" t="str">
        <f t="shared" si="106"/>
        <v/>
      </c>
      <c r="BD110" s="281">
        <f t="shared" si="41"/>
        <v>0</v>
      </c>
      <c r="BL110" s="279">
        <f t="shared" si="42"/>
        <v>0</v>
      </c>
      <c r="BM110" s="279">
        <f t="shared" si="43"/>
        <v>0</v>
      </c>
      <c r="BN110" s="285" t="str">
        <f t="shared" ref="BN110:BY110" si="107">BN32</f>
        <v>x</v>
      </c>
      <c r="BO110" s="286" t="e">
        <f t="shared" si="107"/>
        <v>#VALUE!</v>
      </c>
      <c r="BP110" s="286" t="e">
        <f t="shared" si="107"/>
        <v>#VALUE!</v>
      </c>
      <c r="BQ110" s="286" t="e">
        <f t="shared" si="107"/>
        <v>#VALUE!</v>
      </c>
      <c r="BR110" s="286" t="e">
        <f t="shared" si="107"/>
        <v>#VALUE!</v>
      </c>
      <c r="BS110" s="286" t="e">
        <f t="shared" si="107"/>
        <v>#VALUE!</v>
      </c>
      <c r="BT110" s="286" t="e">
        <f t="shared" si="107"/>
        <v>#VALUE!</v>
      </c>
      <c r="BU110" s="286" t="e">
        <f t="shared" si="107"/>
        <v>#VALUE!</v>
      </c>
      <c r="BV110" s="286" t="e">
        <f t="shared" si="107"/>
        <v>#VALUE!</v>
      </c>
      <c r="BW110" s="286" t="e">
        <f t="shared" si="107"/>
        <v>#VALUE!</v>
      </c>
      <c r="BX110" s="286" t="e">
        <f t="shared" si="107"/>
        <v>#VALUE!</v>
      </c>
      <c r="BY110" s="287" t="e">
        <f t="shared" si="107"/>
        <v>#VALUE!</v>
      </c>
      <c r="BZ110" s="281">
        <f t="shared" si="31"/>
        <v>0</v>
      </c>
    </row>
    <row r="111" spans="20:78" x14ac:dyDescent="0.2">
      <c r="T111" s="279">
        <f t="shared" si="45"/>
        <v>0</v>
      </c>
      <c r="U111" s="279">
        <f t="shared" si="35"/>
        <v>0</v>
      </c>
      <c r="V111" s="285" t="str">
        <f t="shared" ref="V111:AG111" si="108">V33</f>
        <v/>
      </c>
      <c r="W111" s="286" t="str">
        <f t="shared" si="108"/>
        <v/>
      </c>
      <c r="X111" s="286" t="str">
        <f t="shared" si="108"/>
        <v/>
      </c>
      <c r="Y111" s="286" t="str">
        <f t="shared" si="108"/>
        <v/>
      </c>
      <c r="Z111" s="286" t="str">
        <f t="shared" si="108"/>
        <v/>
      </c>
      <c r="AA111" s="286" t="str">
        <f t="shared" si="108"/>
        <v/>
      </c>
      <c r="AB111" s="286" t="str">
        <f t="shared" si="108"/>
        <v/>
      </c>
      <c r="AC111" s="286" t="str">
        <f t="shared" si="108"/>
        <v/>
      </c>
      <c r="AD111" s="286" t="str">
        <f t="shared" si="108"/>
        <v/>
      </c>
      <c r="AE111" s="286" t="str">
        <f t="shared" si="108"/>
        <v/>
      </c>
      <c r="AF111" s="286" t="str">
        <f t="shared" si="108"/>
        <v/>
      </c>
      <c r="AG111" s="287" t="str">
        <f t="shared" si="108"/>
        <v/>
      </c>
      <c r="AH111" s="281">
        <f t="shared" si="37"/>
        <v>0</v>
      </c>
      <c r="AP111" s="279">
        <f t="shared" si="38"/>
        <v>0</v>
      </c>
      <c r="AQ111" s="279">
        <f t="shared" si="39"/>
        <v>0</v>
      </c>
      <c r="AR111" s="285" t="str">
        <f t="shared" ref="AR111:BC111" si="109">AR33</f>
        <v/>
      </c>
      <c r="AS111" s="286" t="str">
        <f t="shared" si="109"/>
        <v/>
      </c>
      <c r="AT111" s="286" t="str">
        <f t="shared" si="109"/>
        <v/>
      </c>
      <c r="AU111" s="286" t="str">
        <f t="shared" si="109"/>
        <v/>
      </c>
      <c r="AV111" s="286" t="str">
        <f t="shared" si="109"/>
        <v/>
      </c>
      <c r="AW111" s="286" t="str">
        <f t="shared" si="109"/>
        <v/>
      </c>
      <c r="AX111" s="286" t="str">
        <f t="shared" si="109"/>
        <v/>
      </c>
      <c r="AY111" s="286" t="str">
        <f t="shared" si="109"/>
        <v/>
      </c>
      <c r="AZ111" s="286" t="str">
        <f t="shared" si="109"/>
        <v/>
      </c>
      <c r="BA111" s="286" t="str">
        <f t="shared" si="109"/>
        <v/>
      </c>
      <c r="BB111" s="286" t="str">
        <f t="shared" si="109"/>
        <v/>
      </c>
      <c r="BC111" s="287" t="str">
        <f t="shared" si="109"/>
        <v/>
      </c>
      <c r="BD111" s="281">
        <f t="shared" si="41"/>
        <v>0</v>
      </c>
      <c r="BL111" s="279">
        <f t="shared" si="42"/>
        <v>0</v>
      </c>
      <c r="BM111" s="279">
        <f t="shared" si="43"/>
        <v>0</v>
      </c>
      <c r="BN111" s="285" t="str">
        <f t="shared" ref="BN111:BY111" si="110">BN33</f>
        <v>x</v>
      </c>
      <c r="BO111" s="286" t="e">
        <f t="shared" si="110"/>
        <v>#VALUE!</v>
      </c>
      <c r="BP111" s="286" t="e">
        <f t="shared" si="110"/>
        <v>#VALUE!</v>
      </c>
      <c r="BQ111" s="286" t="e">
        <f t="shared" si="110"/>
        <v>#VALUE!</v>
      </c>
      <c r="BR111" s="286" t="e">
        <f t="shared" si="110"/>
        <v>#VALUE!</v>
      </c>
      <c r="BS111" s="286" t="e">
        <f t="shared" si="110"/>
        <v>#VALUE!</v>
      </c>
      <c r="BT111" s="286" t="e">
        <f t="shared" si="110"/>
        <v>#VALUE!</v>
      </c>
      <c r="BU111" s="286" t="e">
        <f t="shared" si="110"/>
        <v>#VALUE!</v>
      </c>
      <c r="BV111" s="286" t="e">
        <f t="shared" si="110"/>
        <v>#VALUE!</v>
      </c>
      <c r="BW111" s="286" t="e">
        <f t="shared" si="110"/>
        <v>#VALUE!</v>
      </c>
      <c r="BX111" s="286" t="e">
        <f t="shared" si="110"/>
        <v>#VALUE!</v>
      </c>
      <c r="BY111" s="287" t="e">
        <f t="shared" si="110"/>
        <v>#VALUE!</v>
      </c>
      <c r="BZ111" s="281">
        <f t="shared" si="31"/>
        <v>0</v>
      </c>
    </row>
    <row r="112" spans="20:78" x14ac:dyDescent="0.2">
      <c r="T112" s="279">
        <f t="shared" si="45"/>
        <v>0</v>
      </c>
      <c r="U112" s="279">
        <f t="shared" si="35"/>
        <v>0</v>
      </c>
      <c r="V112" s="285" t="str">
        <f t="shared" ref="V112:AG112" si="111">V34</f>
        <v/>
      </c>
      <c r="W112" s="286" t="str">
        <f t="shared" si="111"/>
        <v/>
      </c>
      <c r="X112" s="286" t="str">
        <f t="shared" si="111"/>
        <v/>
      </c>
      <c r="Y112" s="286" t="str">
        <f t="shared" si="111"/>
        <v/>
      </c>
      <c r="Z112" s="286" t="str">
        <f t="shared" si="111"/>
        <v/>
      </c>
      <c r="AA112" s="286" t="str">
        <f t="shared" si="111"/>
        <v/>
      </c>
      <c r="AB112" s="286" t="str">
        <f t="shared" si="111"/>
        <v/>
      </c>
      <c r="AC112" s="286" t="str">
        <f t="shared" si="111"/>
        <v/>
      </c>
      <c r="AD112" s="286" t="str">
        <f t="shared" si="111"/>
        <v/>
      </c>
      <c r="AE112" s="286" t="str">
        <f t="shared" si="111"/>
        <v/>
      </c>
      <c r="AF112" s="286" t="str">
        <f t="shared" si="111"/>
        <v/>
      </c>
      <c r="AG112" s="287" t="str">
        <f t="shared" si="111"/>
        <v/>
      </c>
      <c r="AH112" s="281">
        <f t="shared" si="37"/>
        <v>0</v>
      </c>
      <c r="AP112" s="279">
        <f t="shared" si="38"/>
        <v>0</v>
      </c>
      <c r="AQ112" s="279">
        <f t="shared" si="39"/>
        <v>0</v>
      </c>
      <c r="AR112" s="285" t="str">
        <f t="shared" ref="AR112:BC112" si="112">AR34</f>
        <v/>
      </c>
      <c r="AS112" s="286" t="str">
        <f t="shared" si="112"/>
        <v/>
      </c>
      <c r="AT112" s="286" t="str">
        <f t="shared" si="112"/>
        <v/>
      </c>
      <c r="AU112" s="286" t="str">
        <f t="shared" si="112"/>
        <v/>
      </c>
      <c r="AV112" s="286" t="str">
        <f t="shared" si="112"/>
        <v/>
      </c>
      <c r="AW112" s="286" t="str">
        <f t="shared" si="112"/>
        <v/>
      </c>
      <c r="AX112" s="286" t="str">
        <f t="shared" si="112"/>
        <v/>
      </c>
      <c r="AY112" s="286" t="str">
        <f t="shared" si="112"/>
        <v/>
      </c>
      <c r="AZ112" s="286" t="str">
        <f t="shared" si="112"/>
        <v/>
      </c>
      <c r="BA112" s="286" t="str">
        <f t="shared" si="112"/>
        <v/>
      </c>
      <c r="BB112" s="286" t="str">
        <f t="shared" si="112"/>
        <v/>
      </c>
      <c r="BC112" s="287" t="str">
        <f t="shared" si="112"/>
        <v/>
      </c>
      <c r="BD112" s="281">
        <f t="shared" si="41"/>
        <v>0</v>
      </c>
      <c r="BL112" s="279">
        <f t="shared" si="42"/>
        <v>0</v>
      </c>
      <c r="BM112" s="279">
        <f t="shared" si="43"/>
        <v>0</v>
      </c>
      <c r="BN112" s="285" t="str">
        <f t="shared" ref="BN112:BY112" si="113">BN34</f>
        <v>x</v>
      </c>
      <c r="BO112" s="286" t="e">
        <f t="shared" si="113"/>
        <v>#VALUE!</v>
      </c>
      <c r="BP112" s="286" t="e">
        <f t="shared" si="113"/>
        <v>#VALUE!</v>
      </c>
      <c r="BQ112" s="286" t="e">
        <f t="shared" si="113"/>
        <v>#VALUE!</v>
      </c>
      <c r="BR112" s="286" t="e">
        <f t="shared" si="113"/>
        <v>#VALUE!</v>
      </c>
      <c r="BS112" s="286" t="e">
        <f t="shared" si="113"/>
        <v>#VALUE!</v>
      </c>
      <c r="BT112" s="286" t="e">
        <f t="shared" si="113"/>
        <v>#VALUE!</v>
      </c>
      <c r="BU112" s="286" t="e">
        <f t="shared" si="113"/>
        <v>#VALUE!</v>
      </c>
      <c r="BV112" s="286" t="e">
        <f t="shared" si="113"/>
        <v>#VALUE!</v>
      </c>
      <c r="BW112" s="286" t="e">
        <f t="shared" si="113"/>
        <v>#VALUE!</v>
      </c>
      <c r="BX112" s="286" t="e">
        <f t="shared" si="113"/>
        <v>#VALUE!</v>
      </c>
      <c r="BY112" s="287" t="e">
        <f t="shared" si="113"/>
        <v>#VALUE!</v>
      </c>
      <c r="BZ112" s="281">
        <f t="shared" si="31"/>
        <v>0</v>
      </c>
    </row>
    <row r="113" spans="20:78" x14ac:dyDescent="0.2">
      <c r="T113" s="279">
        <f t="shared" si="45"/>
        <v>0</v>
      </c>
      <c r="U113" s="279">
        <f t="shared" si="35"/>
        <v>0</v>
      </c>
      <c r="V113" s="285" t="str">
        <f t="shared" ref="V113:AG113" si="114">V35</f>
        <v/>
      </c>
      <c r="W113" s="286" t="str">
        <f t="shared" si="114"/>
        <v/>
      </c>
      <c r="X113" s="286" t="str">
        <f t="shared" si="114"/>
        <v/>
      </c>
      <c r="Y113" s="286" t="str">
        <f t="shared" si="114"/>
        <v/>
      </c>
      <c r="Z113" s="286" t="str">
        <f t="shared" si="114"/>
        <v/>
      </c>
      <c r="AA113" s="286" t="str">
        <f t="shared" si="114"/>
        <v/>
      </c>
      <c r="AB113" s="286" t="str">
        <f t="shared" si="114"/>
        <v/>
      </c>
      <c r="AC113" s="286" t="str">
        <f t="shared" si="114"/>
        <v/>
      </c>
      <c r="AD113" s="286" t="str">
        <f t="shared" si="114"/>
        <v/>
      </c>
      <c r="AE113" s="286" t="str">
        <f t="shared" si="114"/>
        <v/>
      </c>
      <c r="AF113" s="286" t="str">
        <f t="shared" si="114"/>
        <v/>
      </c>
      <c r="AG113" s="287" t="str">
        <f t="shared" si="114"/>
        <v/>
      </c>
      <c r="AH113" s="281">
        <f t="shared" si="37"/>
        <v>0</v>
      </c>
      <c r="AP113" s="279">
        <f t="shared" si="38"/>
        <v>0</v>
      </c>
      <c r="AQ113" s="279">
        <f t="shared" si="39"/>
        <v>0</v>
      </c>
      <c r="AR113" s="285" t="str">
        <f t="shared" ref="AR113:BC113" si="115">AR35</f>
        <v/>
      </c>
      <c r="AS113" s="286" t="str">
        <f t="shared" si="115"/>
        <v/>
      </c>
      <c r="AT113" s="286" t="str">
        <f t="shared" si="115"/>
        <v/>
      </c>
      <c r="AU113" s="286" t="str">
        <f t="shared" si="115"/>
        <v/>
      </c>
      <c r="AV113" s="286" t="str">
        <f t="shared" si="115"/>
        <v/>
      </c>
      <c r="AW113" s="286" t="str">
        <f t="shared" si="115"/>
        <v/>
      </c>
      <c r="AX113" s="286" t="str">
        <f t="shared" si="115"/>
        <v/>
      </c>
      <c r="AY113" s="286" t="str">
        <f t="shared" si="115"/>
        <v/>
      </c>
      <c r="AZ113" s="286" t="str">
        <f t="shared" si="115"/>
        <v/>
      </c>
      <c r="BA113" s="286" t="str">
        <f t="shared" si="115"/>
        <v/>
      </c>
      <c r="BB113" s="286" t="str">
        <f t="shared" si="115"/>
        <v/>
      </c>
      <c r="BC113" s="287" t="str">
        <f t="shared" si="115"/>
        <v/>
      </c>
      <c r="BD113" s="281">
        <f t="shared" si="41"/>
        <v>0</v>
      </c>
      <c r="BL113" s="279">
        <f t="shared" si="42"/>
        <v>0</v>
      </c>
      <c r="BM113" s="279">
        <f t="shared" si="43"/>
        <v>0</v>
      </c>
      <c r="BN113" s="285" t="str">
        <f t="shared" ref="BN113:BY113" si="116">BN35</f>
        <v>x</v>
      </c>
      <c r="BO113" s="286" t="e">
        <f t="shared" si="116"/>
        <v>#VALUE!</v>
      </c>
      <c r="BP113" s="286" t="e">
        <f t="shared" si="116"/>
        <v>#VALUE!</v>
      </c>
      <c r="BQ113" s="286" t="e">
        <f t="shared" si="116"/>
        <v>#VALUE!</v>
      </c>
      <c r="BR113" s="286" t="e">
        <f t="shared" si="116"/>
        <v>#VALUE!</v>
      </c>
      <c r="BS113" s="286" t="e">
        <f t="shared" si="116"/>
        <v>#VALUE!</v>
      </c>
      <c r="BT113" s="286" t="e">
        <f t="shared" si="116"/>
        <v>#VALUE!</v>
      </c>
      <c r="BU113" s="286" t="e">
        <f t="shared" si="116"/>
        <v>#VALUE!</v>
      </c>
      <c r="BV113" s="286" t="e">
        <f t="shared" si="116"/>
        <v>#VALUE!</v>
      </c>
      <c r="BW113" s="286" t="e">
        <f t="shared" si="116"/>
        <v>#VALUE!</v>
      </c>
      <c r="BX113" s="286" t="e">
        <f t="shared" si="116"/>
        <v>#VALUE!</v>
      </c>
      <c r="BY113" s="287" t="e">
        <f t="shared" si="116"/>
        <v>#VALUE!</v>
      </c>
      <c r="BZ113" s="281">
        <f t="shared" si="31"/>
        <v>0</v>
      </c>
    </row>
    <row r="114" spans="20:78" x14ac:dyDescent="0.2">
      <c r="T114" s="279">
        <f t="shared" si="45"/>
        <v>0</v>
      </c>
      <c r="U114" s="279">
        <f t="shared" si="35"/>
        <v>0</v>
      </c>
      <c r="V114" s="285" t="str">
        <f t="shared" ref="V114:AG114" si="117">V36</f>
        <v/>
      </c>
      <c r="W114" s="286" t="str">
        <f t="shared" si="117"/>
        <v/>
      </c>
      <c r="X114" s="286" t="str">
        <f t="shared" si="117"/>
        <v/>
      </c>
      <c r="Y114" s="286" t="str">
        <f t="shared" si="117"/>
        <v/>
      </c>
      <c r="Z114" s="286" t="str">
        <f t="shared" si="117"/>
        <v/>
      </c>
      <c r="AA114" s="286" t="str">
        <f t="shared" si="117"/>
        <v/>
      </c>
      <c r="AB114" s="286" t="str">
        <f t="shared" si="117"/>
        <v/>
      </c>
      <c r="AC114" s="286" t="str">
        <f t="shared" si="117"/>
        <v/>
      </c>
      <c r="AD114" s="286" t="str">
        <f t="shared" si="117"/>
        <v/>
      </c>
      <c r="AE114" s="286" t="str">
        <f t="shared" si="117"/>
        <v/>
      </c>
      <c r="AF114" s="286" t="str">
        <f t="shared" si="117"/>
        <v/>
      </c>
      <c r="AG114" s="287" t="str">
        <f t="shared" si="117"/>
        <v/>
      </c>
      <c r="AH114" s="281">
        <f t="shared" si="37"/>
        <v>0</v>
      </c>
      <c r="AP114" s="279">
        <f t="shared" si="38"/>
        <v>0</v>
      </c>
      <c r="AQ114" s="279">
        <f t="shared" si="39"/>
        <v>0</v>
      </c>
      <c r="AR114" s="285" t="str">
        <f t="shared" ref="AR114:BC114" si="118">AR36</f>
        <v/>
      </c>
      <c r="AS114" s="286" t="str">
        <f t="shared" si="118"/>
        <v/>
      </c>
      <c r="AT114" s="286" t="str">
        <f t="shared" si="118"/>
        <v/>
      </c>
      <c r="AU114" s="286" t="str">
        <f t="shared" si="118"/>
        <v/>
      </c>
      <c r="AV114" s="286" t="str">
        <f t="shared" si="118"/>
        <v/>
      </c>
      <c r="AW114" s="286" t="str">
        <f t="shared" si="118"/>
        <v/>
      </c>
      <c r="AX114" s="286" t="str">
        <f t="shared" si="118"/>
        <v/>
      </c>
      <c r="AY114" s="286" t="str">
        <f t="shared" si="118"/>
        <v/>
      </c>
      <c r="AZ114" s="286" t="str">
        <f t="shared" si="118"/>
        <v/>
      </c>
      <c r="BA114" s="286" t="str">
        <f t="shared" si="118"/>
        <v/>
      </c>
      <c r="BB114" s="286" t="str">
        <f t="shared" si="118"/>
        <v/>
      </c>
      <c r="BC114" s="287" t="str">
        <f t="shared" si="118"/>
        <v/>
      </c>
      <c r="BD114" s="281">
        <f t="shared" si="41"/>
        <v>0</v>
      </c>
      <c r="BL114" s="279">
        <f t="shared" si="42"/>
        <v>0</v>
      </c>
      <c r="BM114" s="279">
        <f t="shared" si="43"/>
        <v>0</v>
      </c>
      <c r="BN114" s="285" t="str">
        <f t="shared" ref="BN114:BY114" si="119">BN36</f>
        <v>x</v>
      </c>
      <c r="BO114" s="286" t="e">
        <f t="shared" si="119"/>
        <v>#VALUE!</v>
      </c>
      <c r="BP114" s="286" t="e">
        <f t="shared" si="119"/>
        <v>#VALUE!</v>
      </c>
      <c r="BQ114" s="286" t="e">
        <f t="shared" si="119"/>
        <v>#VALUE!</v>
      </c>
      <c r="BR114" s="286" t="e">
        <f t="shared" si="119"/>
        <v>#VALUE!</v>
      </c>
      <c r="BS114" s="286" t="e">
        <f t="shared" si="119"/>
        <v>#VALUE!</v>
      </c>
      <c r="BT114" s="286" t="e">
        <f t="shared" si="119"/>
        <v>#VALUE!</v>
      </c>
      <c r="BU114" s="286" t="e">
        <f t="shared" si="119"/>
        <v>#VALUE!</v>
      </c>
      <c r="BV114" s="286" t="e">
        <f t="shared" si="119"/>
        <v>#VALUE!</v>
      </c>
      <c r="BW114" s="286" t="e">
        <f t="shared" si="119"/>
        <v>#VALUE!</v>
      </c>
      <c r="BX114" s="286" t="e">
        <f t="shared" si="119"/>
        <v>#VALUE!</v>
      </c>
      <c r="BY114" s="287" t="e">
        <f t="shared" si="119"/>
        <v>#VALUE!</v>
      </c>
      <c r="BZ114" s="281">
        <f t="shared" si="31"/>
        <v>0</v>
      </c>
    </row>
  </sheetData>
  <mergeCells count="32">
    <mergeCell ref="D5:F5"/>
    <mergeCell ref="G5:U5"/>
    <mergeCell ref="V37:AG37"/>
    <mergeCell ref="V5:AG5"/>
    <mergeCell ref="G6:J6"/>
    <mergeCell ref="O6:R6"/>
    <mergeCell ref="K6:N6"/>
    <mergeCell ref="BH5:BM5"/>
    <mergeCell ref="BN5:BY5"/>
    <mergeCell ref="V7:AG7"/>
    <mergeCell ref="V40:AG40"/>
    <mergeCell ref="BM37:BM39"/>
    <mergeCell ref="AR5:BC5"/>
    <mergeCell ref="BH40:BL40"/>
    <mergeCell ref="AI5:AK5"/>
    <mergeCell ref="AL5:AQ5"/>
    <mergeCell ref="BE5:BG5"/>
    <mergeCell ref="AL40:AP40"/>
    <mergeCell ref="G40:T40"/>
    <mergeCell ref="U37:U39"/>
    <mergeCell ref="AR40:BC40"/>
    <mergeCell ref="BN40:BY40"/>
    <mergeCell ref="AR7:BC7"/>
    <mergeCell ref="BN7:BY7"/>
    <mergeCell ref="AQ37:AQ39"/>
    <mergeCell ref="AR37:BC37"/>
    <mergeCell ref="BN37:BY37"/>
    <mergeCell ref="D4:AG4"/>
    <mergeCell ref="A4:B4"/>
    <mergeCell ref="CA4:CB4"/>
    <mergeCell ref="AI4:BC4"/>
    <mergeCell ref="BE4:BY4"/>
  </mergeCells>
  <conditionalFormatting sqref="C8:C36">
    <cfRule type="containsText" dxfId="1598" priority="24" operator="containsText" text="x">
      <formula>NOT(ISERROR(SEARCH("x",C8)))</formula>
    </cfRule>
  </conditionalFormatting>
  <conditionalFormatting sqref="J8:J15">
    <cfRule type="cellIs" dxfId="1597" priority="19" operator="greaterThan">
      <formula>0</formula>
    </cfRule>
    <cfRule type="cellIs" dxfId="1596" priority="18" operator="lessThan">
      <formula>0</formula>
    </cfRule>
    <cfRule type="expression" dxfId="1595" priority="1">
      <formula>AND(MONTH(TODAY())&gt;=MONTH($D8),MONTH(TODAY())&lt;=MONTH($E8))</formula>
    </cfRule>
  </conditionalFormatting>
  <conditionalFormatting sqref="J39">
    <cfRule type="cellIs" dxfId="1594" priority="8" operator="lessThan">
      <formula>0</formula>
    </cfRule>
    <cfRule type="cellIs" dxfId="1593" priority="10" operator="greaterThan">
      <formula>0</formula>
    </cfRule>
    <cfRule type="cellIs" dxfId="1592" priority="9" operator="equal">
      <formula>0</formula>
    </cfRule>
  </conditionalFormatting>
  <conditionalFormatting sqref="N8:N15">
    <cfRule type="expression" dxfId="1591" priority="14">
      <formula>AND(MONTH(TODAY())&gt;=MONTH($D8),MONTH(TODAY())&lt;=MONTH($E8))</formula>
    </cfRule>
    <cfRule type="cellIs" dxfId="1590" priority="15" operator="lessThan">
      <formula>0</formula>
    </cfRule>
    <cfRule type="cellIs" dxfId="1589" priority="16" operator="greaterThan">
      <formula>0</formula>
    </cfRule>
  </conditionalFormatting>
  <conditionalFormatting sqref="N39">
    <cfRule type="cellIs" dxfId="1588" priority="7" operator="greaterThan">
      <formula>0</formula>
    </cfRule>
    <cfRule type="cellIs" dxfId="1587" priority="6" operator="equal">
      <formula>0</formula>
    </cfRule>
    <cfRule type="cellIs" dxfId="1586" priority="5" operator="lessThan">
      <formula>0</formula>
    </cfRule>
  </conditionalFormatting>
  <conditionalFormatting sqref="R8:R15">
    <cfRule type="expression" dxfId="1585" priority="11">
      <formula>AND(MONTH(TODAY())&gt;=MONTH($D8),MONTH(TODAY())&lt;=MONTH($E8))</formula>
    </cfRule>
    <cfRule type="cellIs" dxfId="1584" priority="12" operator="lessThan">
      <formula>0</formula>
    </cfRule>
    <cfRule type="cellIs" dxfId="1583" priority="13" operator="greaterThan">
      <formula>0</formula>
    </cfRule>
  </conditionalFormatting>
  <conditionalFormatting sqref="R39">
    <cfRule type="cellIs" dxfId="1582" priority="4" operator="greaterThan">
      <formula>0</formula>
    </cfRule>
    <cfRule type="cellIs" dxfId="1581" priority="3" operator="equal">
      <formula>0</formula>
    </cfRule>
    <cfRule type="cellIs" dxfId="1580" priority="2" operator="lessThan">
      <formula>0</formula>
    </cfRule>
  </conditionalFormatting>
  <conditionalFormatting sqref="V8:AH36">
    <cfRule type="containsText" dxfId="1579" priority="29" operator="containsText" text="x">
      <formula>NOT(ISERROR(SEARCH("x",V8)))</formula>
    </cfRule>
  </conditionalFormatting>
  <conditionalFormatting sqref="AR8">
    <cfRule type="containsText" dxfId="1578" priority="23" operator="containsText" text="x">
      <formula>NOT(ISERROR(SEARCH("x",AR8)))</formula>
    </cfRule>
  </conditionalFormatting>
  <conditionalFormatting sqref="AR9:BC36">
    <cfRule type="containsText" dxfId="1577" priority="28" operator="containsText" text="x">
      <formula>NOT(ISERROR(SEARCH("x",AR9)))</formula>
    </cfRule>
  </conditionalFormatting>
  <conditionalFormatting sqref="AS8:BC8">
    <cfRule type="containsText" dxfId="1576" priority="22" operator="containsText" text="x">
      <formula>NOT(ISERROR(SEARCH("x",AS8)))</formula>
    </cfRule>
  </conditionalFormatting>
  <conditionalFormatting sqref="BD8:BD36">
    <cfRule type="containsText" dxfId="1575" priority="25" operator="containsText" text="x">
      <formula>NOT(ISERROR(SEARCH("x",BD8)))</formula>
    </cfRule>
  </conditionalFormatting>
  <conditionalFormatting sqref="BN8">
    <cfRule type="containsText" dxfId="1574" priority="21" operator="containsText" text="x">
      <formula>NOT(ISERROR(SEARCH("x",BN8)))</formula>
    </cfRule>
  </conditionalFormatting>
  <conditionalFormatting sqref="BN9:BY36">
    <cfRule type="containsText" dxfId="1573" priority="26" operator="containsText" text="x">
      <formula>NOT(ISERROR(SEARCH("x",BN9)))</formula>
    </cfRule>
  </conditionalFormatting>
  <conditionalFormatting sqref="BO8:BY8">
    <cfRule type="containsText" dxfId="1572" priority="20" operator="containsText" text="x">
      <formula>NOT(ISERROR(SEARCH("x",BO8)))</formula>
    </cfRule>
  </conditionalFormatting>
  <pageMargins left="0.7" right="0.7" top="0.78740157499999996" bottom="0.78740157499999996" header="0.3" footer="0.3"/>
  <pageSetup paperSize="9" orientation="portrait" r:id="rId1"/>
  <ignoredErrors>
    <ignoredError sqref="AT6:BC6" formula="1"/>
    <ignoredError sqref="A8" numberStoredAsText="1"/>
  </ignoredErrors>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77819-1608-4563-9730-82E8C25258BB}">
  <sheetPr codeName="Tabelle4"/>
  <dimension ref="A2:AB78"/>
  <sheetViews>
    <sheetView topLeftCell="A21" zoomScale="98" zoomScaleNormal="98" workbookViewId="0">
      <selection activeCell="AA21" sqref="AA21"/>
    </sheetView>
  </sheetViews>
  <sheetFormatPr baseColWidth="10" defaultColWidth="11.5" defaultRowHeight="13" x14ac:dyDescent="0.15"/>
  <cols>
    <col min="1" max="1" width="7.1640625" style="56" customWidth="1"/>
    <col min="2" max="2" width="27.1640625" style="56" bestFit="1" customWidth="1"/>
    <col min="3" max="3" width="5" style="64" bestFit="1" customWidth="1"/>
    <col min="4" max="4" width="6.33203125" style="56" customWidth="1"/>
    <col min="5" max="5" width="8.1640625" style="56" bestFit="1" customWidth="1"/>
    <col min="6" max="7" width="6.33203125" style="56" customWidth="1"/>
    <col min="8" max="8" width="7.1640625" style="56" bestFit="1" customWidth="1"/>
    <col min="9" max="15" width="6.33203125" style="56" customWidth="1"/>
    <col min="16" max="16" width="10.33203125" style="56" bestFit="1" customWidth="1"/>
    <col min="17" max="17" width="11.5" style="56"/>
    <col min="18" max="18" width="18.1640625" style="56" bestFit="1" customWidth="1"/>
    <col min="19" max="19" width="13.6640625" style="56" bestFit="1" customWidth="1"/>
    <col min="20" max="20" width="16.33203125" style="56" bestFit="1" customWidth="1"/>
    <col min="21" max="21" width="16.33203125" style="56" customWidth="1"/>
    <col min="22" max="22" width="12.5" style="56" bestFit="1" customWidth="1"/>
    <col min="23" max="23" width="10.6640625" style="56" bestFit="1" customWidth="1"/>
    <col min="24" max="24" width="14.6640625" style="56" bestFit="1" customWidth="1"/>
    <col min="25" max="25" width="11.6640625" style="56" bestFit="1" customWidth="1"/>
    <col min="26" max="27" width="13" style="56" bestFit="1" customWidth="1"/>
    <col min="28" max="28" width="12" style="64" bestFit="1" customWidth="1"/>
    <col min="29" max="16384" width="11.5" style="56"/>
  </cols>
  <sheetData>
    <row r="2" spans="1:27" ht="19" x14ac:dyDescent="0.25">
      <c r="A2" s="63" t="s">
        <v>110</v>
      </c>
    </row>
    <row r="3" spans="1:27" ht="20" thickBot="1" x14ac:dyDescent="0.3">
      <c r="B3" s="63"/>
      <c r="C3" s="552"/>
    </row>
    <row r="4" spans="1:27" ht="15" x14ac:dyDescent="0.2">
      <c r="A4" s="837">
        <f>Nav!H16</f>
        <v>45047</v>
      </c>
      <c r="B4" s="263">
        <f>Nav!H16</f>
        <v>45047</v>
      </c>
      <c r="C4" s="553"/>
      <c r="D4" s="65"/>
      <c r="E4" s="65"/>
      <c r="F4" s="65"/>
      <c r="G4" s="65"/>
      <c r="H4" s="65"/>
      <c r="I4" s="65"/>
      <c r="J4" s="65"/>
      <c r="K4" s="65"/>
      <c r="L4" s="65"/>
      <c r="M4" s="65"/>
      <c r="N4" s="65"/>
      <c r="O4" s="65"/>
      <c r="P4" s="65"/>
      <c r="Q4" s="65"/>
      <c r="R4" s="65"/>
      <c r="S4" s="65"/>
      <c r="T4" s="65"/>
      <c r="U4" s="65"/>
      <c r="V4" s="65"/>
      <c r="W4" s="65"/>
      <c r="X4" s="65"/>
      <c r="Y4" s="65"/>
      <c r="Z4" s="66"/>
      <c r="AA4" s="66"/>
    </row>
    <row r="5" spans="1:27" ht="15" x14ac:dyDescent="0.2">
      <c r="A5" s="838"/>
      <c r="B5" s="840" t="s">
        <v>111</v>
      </c>
      <c r="C5" s="544"/>
      <c r="D5" s="841" t="s">
        <v>112</v>
      </c>
      <c r="E5" s="841"/>
      <c r="F5" s="841"/>
      <c r="G5" s="841"/>
      <c r="H5" s="841"/>
      <c r="I5" s="841"/>
      <c r="J5" s="841"/>
      <c r="K5" s="841"/>
      <c r="L5" s="841"/>
      <c r="M5" s="841"/>
      <c r="N5" s="841"/>
      <c r="O5" s="841"/>
      <c r="R5" s="62"/>
      <c r="S5" s="62"/>
      <c r="T5" s="62"/>
      <c r="U5" s="62"/>
      <c r="V5" s="62"/>
      <c r="W5" s="62"/>
      <c r="X5" s="62"/>
      <c r="Y5" s="62"/>
      <c r="Z5" s="67"/>
      <c r="AA5" s="67"/>
    </row>
    <row r="6" spans="1:27" ht="48" x14ac:dyDescent="0.2">
      <c r="A6" s="838"/>
      <c r="B6" s="840"/>
      <c r="C6" s="558" t="s">
        <v>113</v>
      </c>
      <c r="D6" s="262">
        <f>DATE(YEAR(B4),1,1)</f>
        <v>44927</v>
      </c>
      <c r="E6" s="262">
        <f>D6+31</f>
        <v>44958</v>
      </c>
      <c r="F6" s="262">
        <f>IF((MOD(YEAR(E6),4)=0)-(MOD(YEAR(E6),100)=0)+(MOD(YEAR(E6),400)=0)=0,E6+28,E6+29)</f>
        <v>44986</v>
      </c>
      <c r="G6" s="262">
        <f>F6+31</f>
        <v>45017</v>
      </c>
      <c r="H6" s="262">
        <f>G6+30</f>
        <v>45047</v>
      </c>
      <c r="I6" s="262">
        <f>H6+31</f>
        <v>45078</v>
      </c>
      <c r="J6" s="262">
        <f>I6+30</f>
        <v>45108</v>
      </c>
      <c r="K6" s="262">
        <f>J6+31</f>
        <v>45139</v>
      </c>
      <c r="L6" s="262">
        <f>K6+31</f>
        <v>45170</v>
      </c>
      <c r="M6" s="262">
        <f>L6+30</f>
        <v>45200</v>
      </c>
      <c r="N6" s="262">
        <f>M6+31</f>
        <v>45231</v>
      </c>
      <c r="O6" s="262">
        <f>N6+30</f>
        <v>45261</v>
      </c>
      <c r="P6" s="81" t="s">
        <v>114</v>
      </c>
      <c r="R6" s="69" t="s">
        <v>115</v>
      </c>
      <c r="S6" s="69" t="s">
        <v>116</v>
      </c>
      <c r="T6" s="69" t="s">
        <v>117</v>
      </c>
      <c r="U6" s="69" t="s">
        <v>118</v>
      </c>
      <c r="V6" s="69" t="s">
        <v>119</v>
      </c>
      <c r="W6" s="70" t="s">
        <v>120</v>
      </c>
      <c r="X6" s="70" t="s">
        <v>121</v>
      </c>
      <c r="Y6" s="71" t="s">
        <v>122</v>
      </c>
      <c r="Z6" s="72" t="s">
        <v>123</v>
      </c>
      <c r="AA6" s="72" t="s">
        <v>124</v>
      </c>
    </row>
    <row r="7" spans="1:27" ht="15" x14ac:dyDescent="0.2">
      <c r="A7" s="838"/>
      <c r="R7" s="73" t="s">
        <v>125</v>
      </c>
      <c r="S7" s="62"/>
      <c r="T7" s="62"/>
      <c r="U7" s="62"/>
      <c r="V7" s="62"/>
      <c r="W7" s="62"/>
      <c r="X7" s="62"/>
      <c r="Y7" s="62"/>
      <c r="Z7" s="67"/>
      <c r="AA7" s="67"/>
    </row>
    <row r="8" spans="1:27" ht="15" x14ac:dyDescent="0.2">
      <c r="A8" s="838"/>
      <c r="R8" s="62"/>
      <c r="S8" s="62"/>
      <c r="T8" s="62"/>
      <c r="U8" s="62"/>
      <c r="V8" s="62"/>
      <c r="W8" s="62"/>
      <c r="X8" s="62"/>
      <c r="Y8" s="62"/>
      <c r="Z8" s="67"/>
      <c r="AA8" s="67"/>
    </row>
    <row r="9" spans="1:27" ht="15" x14ac:dyDescent="0.2">
      <c r="A9" s="838"/>
      <c r="B9" s="846" t="str">
        <f>Nav!B32</f>
        <v>Tippl, Mario</v>
      </c>
      <c r="C9" s="554" t="s">
        <v>83</v>
      </c>
      <c r="D9" s="266"/>
      <c r="E9" s="266"/>
      <c r="F9" s="266"/>
      <c r="G9" s="266"/>
      <c r="H9" s="266"/>
      <c r="I9" s="266">
        <v>0.5</v>
      </c>
      <c r="J9" s="266">
        <v>0.5</v>
      </c>
      <c r="K9" s="266">
        <v>0.5</v>
      </c>
      <c r="L9" s="266">
        <v>0.5</v>
      </c>
      <c r="M9" s="266">
        <v>0.5</v>
      </c>
      <c r="N9" s="266"/>
      <c r="O9" s="266"/>
      <c r="P9" s="171">
        <f>SUM(D9:O9)</f>
        <v>2.5</v>
      </c>
      <c r="R9" s="848" t="str">
        <f>$B$9</f>
        <v>Tippl, Mario</v>
      </c>
      <c r="S9" s="560">
        <f>(P9*V9/12)</f>
        <v>433.33333333333331</v>
      </c>
      <c r="T9" s="850">
        <f>10000*12</f>
        <v>120000</v>
      </c>
      <c r="U9" s="852">
        <v>40</v>
      </c>
      <c r="V9" s="853">
        <f>U9*52</f>
        <v>2080</v>
      </c>
      <c r="W9" s="854">
        <f>IF(V9=0,"0,00 €",ROUND(T9/V9,2))</f>
        <v>57.69</v>
      </c>
      <c r="X9" s="559">
        <f>(S9*W9)</f>
        <v>24998.999999999996</v>
      </c>
      <c r="Y9" s="388">
        <f>Nav!$M$12</f>
        <v>0.28420000000000001</v>
      </c>
      <c r="Z9" s="77">
        <f>ROUND(X9*Y9,2)</f>
        <v>7104.72</v>
      </c>
      <c r="AA9" s="77">
        <f t="shared" ref="AA9:AA14" si="0">Z9+X9</f>
        <v>32103.719999999998</v>
      </c>
    </row>
    <row r="10" spans="1:27" ht="15" x14ac:dyDescent="0.2">
      <c r="A10" s="838"/>
      <c r="B10" s="847"/>
      <c r="C10" s="554"/>
      <c r="D10" s="266"/>
      <c r="E10" s="266"/>
      <c r="F10" s="266"/>
      <c r="G10" s="266"/>
      <c r="H10" s="266">
        <v>0.5</v>
      </c>
      <c r="I10" s="266"/>
      <c r="J10" s="266"/>
      <c r="K10" s="266"/>
      <c r="L10" s="266"/>
      <c r="M10" s="266"/>
      <c r="N10" s="266">
        <v>0.5</v>
      </c>
      <c r="O10" s="266">
        <v>0.5</v>
      </c>
      <c r="P10" s="171">
        <f t="shared" ref="P10:P18" si="1">SUM(D10:O10)</f>
        <v>1.5</v>
      </c>
      <c r="R10" s="848"/>
      <c r="S10" s="560">
        <f>(P10*V9/12)</f>
        <v>260</v>
      </c>
      <c r="T10" s="851"/>
      <c r="U10" s="851"/>
      <c r="V10" s="851"/>
      <c r="W10" s="855"/>
      <c r="X10" s="559">
        <f>(S10*W9)</f>
        <v>14999.4</v>
      </c>
      <c r="Y10" s="388">
        <f>Nav!$M$13</f>
        <v>0.29880000000000001</v>
      </c>
      <c r="Z10" s="77">
        <f t="shared" ref="Z10:Z18" si="2">ROUND(X10*Y10,2)</f>
        <v>4481.82</v>
      </c>
      <c r="AA10" s="77">
        <f t="shared" si="0"/>
        <v>19481.22</v>
      </c>
    </row>
    <row r="11" spans="1:27" ht="15" x14ac:dyDescent="0.2">
      <c r="A11" s="838"/>
      <c r="B11" s="846" t="str">
        <f>Nav!B33</f>
        <v>Socha, Pawel</v>
      </c>
      <c r="C11" s="554" t="s">
        <v>83</v>
      </c>
      <c r="D11" s="266"/>
      <c r="E11" s="266"/>
      <c r="F11" s="266"/>
      <c r="G11" s="266"/>
      <c r="H11" s="266"/>
      <c r="I11" s="266"/>
      <c r="J11" s="266">
        <v>0.5</v>
      </c>
      <c r="K11" s="266">
        <v>0.5</v>
      </c>
      <c r="L11" s="266"/>
      <c r="M11" s="266"/>
      <c r="N11" s="266"/>
      <c r="O11" s="266"/>
      <c r="P11" s="171">
        <f t="shared" si="1"/>
        <v>1</v>
      </c>
      <c r="R11" s="848" t="str">
        <f>$B$11</f>
        <v>Socha, Pawel</v>
      </c>
      <c r="S11" s="560">
        <f t="shared" ref="S11:S17" si="3">(P11*V11/12)</f>
        <v>173.33333333333334</v>
      </c>
      <c r="T11" s="850">
        <f>3225*12</f>
        <v>38700</v>
      </c>
      <c r="U11" s="852">
        <v>40</v>
      </c>
      <c r="V11" s="853">
        <f>U11*52</f>
        <v>2080</v>
      </c>
      <c r="W11" s="854">
        <f t="shared" ref="W11" si="4">IF(V11=0,"0,00 €",ROUND(T11/V11,2))</f>
        <v>18.61</v>
      </c>
      <c r="X11" s="559">
        <f>(S11*W11)</f>
        <v>3225.7333333333336</v>
      </c>
      <c r="Y11" s="388">
        <f>Nav!$M$12</f>
        <v>0.28420000000000001</v>
      </c>
      <c r="Z11" s="77">
        <f t="shared" si="2"/>
        <v>916.75</v>
      </c>
      <c r="AA11" s="77">
        <f t="shared" si="0"/>
        <v>4142.4833333333336</v>
      </c>
    </row>
    <row r="12" spans="1:27" ht="15" x14ac:dyDescent="0.2">
      <c r="A12" s="838"/>
      <c r="B12" s="847"/>
      <c r="C12" s="554"/>
      <c r="D12" s="266"/>
      <c r="E12" s="266"/>
      <c r="F12" s="266"/>
      <c r="G12" s="266"/>
      <c r="H12" s="266">
        <v>0.5</v>
      </c>
      <c r="I12" s="266"/>
      <c r="J12" s="266"/>
      <c r="K12" s="266"/>
      <c r="L12" s="266"/>
      <c r="M12" s="266"/>
      <c r="N12" s="266"/>
      <c r="O12" s="266"/>
      <c r="P12" s="171">
        <f t="shared" si="1"/>
        <v>0.5</v>
      </c>
      <c r="R12" s="849"/>
      <c r="S12" s="560">
        <f>(P12*V11/12)</f>
        <v>86.666666666666671</v>
      </c>
      <c r="T12" s="851"/>
      <c r="U12" s="851"/>
      <c r="V12" s="851"/>
      <c r="W12" s="855"/>
      <c r="X12" s="559">
        <f>(S12*W11)</f>
        <v>1612.8666666666668</v>
      </c>
      <c r="Y12" s="388">
        <f>Nav!$M$13</f>
        <v>0.29880000000000001</v>
      </c>
      <c r="Z12" s="77">
        <f t="shared" si="2"/>
        <v>481.92</v>
      </c>
      <c r="AA12" s="77">
        <f t="shared" si="0"/>
        <v>2094.7866666666669</v>
      </c>
    </row>
    <row r="13" spans="1:27" ht="15" x14ac:dyDescent="0.2">
      <c r="A13" s="838"/>
      <c r="B13" s="846" t="str">
        <f>Nav!B34</f>
        <v>Tippl, Karen</v>
      </c>
      <c r="C13" s="554" t="s">
        <v>83</v>
      </c>
      <c r="D13" s="266"/>
      <c r="E13" s="266"/>
      <c r="F13" s="266"/>
      <c r="G13" s="266"/>
      <c r="H13" s="266"/>
      <c r="I13" s="266">
        <v>0.5</v>
      </c>
      <c r="J13" s="266">
        <v>0.5</v>
      </c>
      <c r="K13" s="266">
        <v>0.5</v>
      </c>
      <c r="L13" s="266">
        <v>0.5</v>
      </c>
      <c r="M13" s="266">
        <v>0.5</v>
      </c>
      <c r="N13" s="266"/>
      <c r="O13" s="266"/>
      <c r="P13" s="171">
        <f t="shared" si="1"/>
        <v>2.5</v>
      </c>
      <c r="R13" s="848" t="str">
        <f>$B$13</f>
        <v>Tippl, Karen</v>
      </c>
      <c r="S13" s="560">
        <f t="shared" si="3"/>
        <v>216.66666666666666</v>
      </c>
      <c r="T13" s="850">
        <f>2975*12</f>
        <v>35700</v>
      </c>
      <c r="U13" s="852">
        <v>20</v>
      </c>
      <c r="V13" s="853">
        <f>U13*52</f>
        <v>1040</v>
      </c>
      <c r="W13" s="854">
        <f t="shared" ref="W13" si="5">IF(V13=0,"0,00 €",ROUND(T13/V13,2))</f>
        <v>34.33</v>
      </c>
      <c r="X13" s="559">
        <f t="shared" ref="X13:X17" si="6">(S13*W13)</f>
        <v>7438.1666666666661</v>
      </c>
      <c r="Y13" s="388">
        <f>Nav!$M$12</f>
        <v>0.28420000000000001</v>
      </c>
      <c r="Z13" s="77">
        <f t="shared" si="2"/>
        <v>2113.9299999999998</v>
      </c>
      <c r="AA13" s="77">
        <f t="shared" si="0"/>
        <v>9552.0966666666664</v>
      </c>
    </row>
    <row r="14" spans="1:27" ht="15" x14ac:dyDescent="0.2">
      <c r="A14" s="838"/>
      <c r="B14" s="847"/>
      <c r="C14" s="554"/>
      <c r="D14" s="266"/>
      <c r="E14" s="266"/>
      <c r="F14" s="266"/>
      <c r="G14" s="266"/>
      <c r="H14" s="266"/>
      <c r="I14" s="266"/>
      <c r="J14" s="266"/>
      <c r="K14" s="266"/>
      <c r="L14" s="266"/>
      <c r="M14" s="266"/>
      <c r="N14" s="266"/>
      <c r="O14" s="266"/>
      <c r="P14" s="171">
        <f t="shared" si="1"/>
        <v>0</v>
      </c>
      <c r="R14" s="849"/>
      <c r="S14" s="560">
        <f>(P14*V13/12)</f>
        <v>0</v>
      </c>
      <c r="T14" s="851"/>
      <c r="U14" s="851"/>
      <c r="V14" s="851"/>
      <c r="W14" s="855"/>
      <c r="X14" s="559">
        <f>(S14*W13)</f>
        <v>0</v>
      </c>
      <c r="Y14" s="388">
        <f>Nav!$M$13</f>
        <v>0.29880000000000001</v>
      </c>
      <c r="Z14" s="77">
        <f t="shared" si="2"/>
        <v>0</v>
      </c>
      <c r="AA14" s="77">
        <f t="shared" si="0"/>
        <v>0</v>
      </c>
    </row>
    <row r="15" spans="1:27" ht="15" x14ac:dyDescent="0.2">
      <c r="A15" s="838"/>
      <c r="B15" s="846" t="str">
        <f>Nav!B35</f>
        <v>MA 4</v>
      </c>
      <c r="C15" s="554" t="s">
        <v>83</v>
      </c>
      <c r="D15" s="266"/>
      <c r="E15" s="266"/>
      <c r="F15" s="266"/>
      <c r="G15" s="266"/>
      <c r="H15" s="266"/>
      <c r="I15" s="266"/>
      <c r="J15" s="266"/>
      <c r="K15" s="266"/>
      <c r="L15" s="266"/>
      <c r="M15" s="266"/>
      <c r="N15" s="266"/>
      <c r="O15" s="266"/>
      <c r="P15" s="171">
        <f t="shared" si="1"/>
        <v>0</v>
      </c>
      <c r="R15" s="848" t="str">
        <f>$B$15</f>
        <v>MA 4</v>
      </c>
      <c r="S15" s="560">
        <f t="shared" si="3"/>
        <v>0</v>
      </c>
      <c r="T15" s="850"/>
      <c r="U15" s="852"/>
      <c r="V15" s="853">
        <f>U15*52</f>
        <v>0</v>
      </c>
      <c r="W15" s="854" t="str">
        <f t="shared" ref="W15" si="7">IF(V15=0,"0,00 €",ROUND(T15/V15,2))</f>
        <v>0,00 €</v>
      </c>
      <c r="X15" s="559">
        <f t="shared" si="6"/>
        <v>0</v>
      </c>
      <c r="Y15" s="388">
        <f>Nav!$M$12</f>
        <v>0.28420000000000001</v>
      </c>
      <c r="Z15" s="77">
        <f t="shared" si="2"/>
        <v>0</v>
      </c>
      <c r="AA15" s="77">
        <f t="shared" ref="AA15:AA18" si="8">Z15+X15</f>
        <v>0</v>
      </c>
    </row>
    <row r="16" spans="1:27" ht="15" x14ac:dyDescent="0.2">
      <c r="A16" s="838"/>
      <c r="B16" s="847"/>
      <c r="C16" s="554"/>
      <c r="D16" s="266"/>
      <c r="E16" s="266"/>
      <c r="F16" s="266"/>
      <c r="G16" s="266"/>
      <c r="H16" s="266"/>
      <c r="I16" s="266"/>
      <c r="J16" s="266"/>
      <c r="K16" s="266"/>
      <c r="L16" s="266"/>
      <c r="M16" s="266"/>
      <c r="N16" s="266"/>
      <c r="O16" s="266"/>
      <c r="P16" s="171">
        <f t="shared" si="1"/>
        <v>0</v>
      </c>
      <c r="R16" s="849"/>
      <c r="S16" s="560">
        <f>(P16*V15/12)</f>
        <v>0</v>
      </c>
      <c r="T16" s="851"/>
      <c r="U16" s="851"/>
      <c r="V16" s="851"/>
      <c r="W16" s="855"/>
      <c r="X16" s="559">
        <f>(S16*W15)</f>
        <v>0</v>
      </c>
      <c r="Y16" s="388">
        <f>Nav!$M$13</f>
        <v>0.29880000000000001</v>
      </c>
      <c r="Z16" s="77">
        <f t="shared" si="2"/>
        <v>0</v>
      </c>
      <c r="AA16" s="77">
        <f t="shared" si="8"/>
        <v>0</v>
      </c>
    </row>
    <row r="17" spans="1:27" ht="15" x14ac:dyDescent="0.2">
      <c r="A17" s="838"/>
      <c r="B17" s="846" t="str">
        <f>Nav!B36</f>
        <v>MA 5</v>
      </c>
      <c r="C17" s="554" t="s">
        <v>83</v>
      </c>
      <c r="D17" s="266"/>
      <c r="E17" s="266"/>
      <c r="F17" s="266"/>
      <c r="G17" s="266"/>
      <c r="H17" s="266"/>
      <c r="I17" s="266"/>
      <c r="J17" s="266"/>
      <c r="K17" s="266"/>
      <c r="L17" s="266"/>
      <c r="M17" s="266"/>
      <c r="N17" s="266"/>
      <c r="O17" s="266"/>
      <c r="P17" s="171">
        <f t="shared" si="1"/>
        <v>0</v>
      </c>
      <c r="R17" s="848" t="str">
        <f>$B$17</f>
        <v>MA 5</v>
      </c>
      <c r="S17" s="560">
        <f t="shared" si="3"/>
        <v>0</v>
      </c>
      <c r="T17" s="850"/>
      <c r="U17" s="852"/>
      <c r="V17" s="853">
        <f>U17*52</f>
        <v>0</v>
      </c>
      <c r="W17" s="854" t="str">
        <f t="shared" ref="W17" si="9">IF(V17=0,"0,00 €",ROUND(T17/V17,2))</f>
        <v>0,00 €</v>
      </c>
      <c r="X17" s="559">
        <f t="shared" si="6"/>
        <v>0</v>
      </c>
      <c r="Y17" s="388">
        <f>Nav!$M$12</f>
        <v>0.28420000000000001</v>
      </c>
      <c r="Z17" s="77">
        <f t="shared" si="2"/>
        <v>0</v>
      </c>
      <c r="AA17" s="77">
        <f t="shared" si="8"/>
        <v>0</v>
      </c>
    </row>
    <row r="18" spans="1:27" ht="15" x14ac:dyDescent="0.2">
      <c r="A18" s="838"/>
      <c r="B18" s="847"/>
      <c r="C18" s="554"/>
      <c r="D18" s="266"/>
      <c r="E18" s="266"/>
      <c r="F18" s="266"/>
      <c r="G18" s="266"/>
      <c r="H18" s="266"/>
      <c r="I18" s="266"/>
      <c r="J18" s="266"/>
      <c r="K18" s="266"/>
      <c r="L18" s="266"/>
      <c r="M18" s="266"/>
      <c r="N18" s="266"/>
      <c r="O18" s="266"/>
      <c r="P18" s="171">
        <f t="shared" si="1"/>
        <v>0</v>
      </c>
      <c r="R18" s="849"/>
      <c r="S18" s="560">
        <f>(P18*V17/12)</f>
        <v>0</v>
      </c>
      <c r="T18" s="851"/>
      <c r="U18" s="851"/>
      <c r="V18" s="851"/>
      <c r="W18" s="855"/>
      <c r="X18" s="559">
        <f>(S18*W17)</f>
        <v>0</v>
      </c>
      <c r="Y18" s="388">
        <f>Nav!$M$13</f>
        <v>0.29880000000000001</v>
      </c>
      <c r="Z18" s="77">
        <f t="shared" si="2"/>
        <v>0</v>
      </c>
      <c r="AA18" s="77">
        <f t="shared" si="8"/>
        <v>0</v>
      </c>
    </row>
    <row r="19" spans="1:27" ht="15" x14ac:dyDescent="0.2">
      <c r="A19" s="838"/>
      <c r="B19" s="74"/>
      <c r="C19" s="554"/>
      <c r="P19" s="171">
        <f>SUM(P9:P17)</f>
        <v>8</v>
      </c>
      <c r="R19" s="62"/>
      <c r="S19" s="62"/>
      <c r="T19" s="78"/>
      <c r="U19" s="78"/>
      <c r="V19" s="62"/>
      <c r="W19" s="62"/>
      <c r="X19" s="422"/>
      <c r="Y19" s="62"/>
      <c r="Z19" s="422" t="s">
        <v>126</v>
      </c>
      <c r="AA19" s="456">
        <f>SUM(AA9:AA17)</f>
        <v>67374.306666666671</v>
      </c>
    </row>
    <row r="20" spans="1:27" x14ac:dyDescent="0.15">
      <c r="A20" s="838"/>
      <c r="B20" s="61"/>
      <c r="X20" s="258"/>
      <c r="Z20" s="258" t="s">
        <v>127</v>
      </c>
      <c r="AA20" s="457">
        <f>Nav!$K$6</f>
        <v>0.7</v>
      </c>
    </row>
    <row r="21" spans="1:27" ht="14" customHeight="1" thickBot="1" x14ac:dyDescent="0.2">
      <c r="A21" s="839"/>
      <c r="B21" s="58"/>
      <c r="C21" s="555"/>
      <c r="D21" s="57"/>
      <c r="E21" s="57"/>
      <c r="F21" s="57"/>
      <c r="G21" s="57"/>
      <c r="H21" s="57"/>
      <c r="I21" s="57"/>
      <c r="J21" s="57"/>
      <c r="K21" s="57"/>
      <c r="L21" s="57"/>
      <c r="M21" s="57"/>
      <c r="N21" s="57"/>
      <c r="O21" s="57"/>
      <c r="P21" s="57"/>
      <c r="Q21" s="57"/>
      <c r="R21" s="57"/>
      <c r="S21" s="57"/>
      <c r="T21" s="57"/>
      <c r="U21" s="57"/>
      <c r="V21" s="57"/>
      <c r="W21" s="842"/>
      <c r="X21" s="842"/>
      <c r="Y21" s="842" t="s">
        <v>128</v>
      </c>
      <c r="Z21" s="842"/>
      <c r="AA21" s="645">
        <f>AA19*AA20</f>
        <v>47162.01466666667</v>
      </c>
    </row>
    <row r="22" spans="1:27" ht="14" thickBot="1" x14ac:dyDescent="0.2">
      <c r="X22" s="521"/>
      <c r="Y22" s="521"/>
      <c r="Z22" s="79"/>
      <c r="AA22" s="79"/>
    </row>
    <row r="23" spans="1:27" ht="14.5" customHeight="1" x14ac:dyDescent="0.2">
      <c r="A23" s="837" t="str">
        <f>Nav!H17</f>
        <v/>
      </c>
      <c r="B23" s="263" t="str">
        <f>Nav!H17</f>
        <v/>
      </c>
      <c r="C23" s="553"/>
      <c r="D23" s="65"/>
      <c r="E23" s="65"/>
      <c r="F23" s="65"/>
      <c r="G23" s="65"/>
      <c r="H23" s="65"/>
      <c r="I23" s="65"/>
      <c r="J23" s="65"/>
      <c r="K23" s="65"/>
      <c r="L23" s="65"/>
      <c r="M23" s="65"/>
      <c r="N23" s="65"/>
      <c r="O23" s="65"/>
      <c r="P23" s="65"/>
      <c r="Q23" s="65"/>
      <c r="R23" s="65"/>
      <c r="S23" s="65"/>
      <c r="T23" s="65"/>
      <c r="U23" s="65"/>
      <c r="V23" s="65"/>
      <c r="W23" s="65"/>
      <c r="X23" s="65"/>
      <c r="Y23" s="65"/>
      <c r="Z23" s="66"/>
      <c r="AA23" s="66"/>
    </row>
    <row r="24" spans="1:27" ht="15" x14ac:dyDescent="0.2">
      <c r="A24" s="838"/>
      <c r="B24" s="840" t="s">
        <v>111</v>
      </c>
      <c r="C24" s="544"/>
      <c r="D24" s="841" t="s">
        <v>112</v>
      </c>
      <c r="E24" s="841"/>
      <c r="F24" s="841"/>
      <c r="G24" s="841"/>
      <c r="H24" s="841"/>
      <c r="I24" s="841"/>
      <c r="J24" s="841"/>
      <c r="K24" s="841"/>
      <c r="L24" s="841"/>
      <c r="M24" s="841"/>
      <c r="N24" s="841"/>
      <c r="O24" s="841"/>
      <c r="R24" s="62"/>
      <c r="S24" s="62"/>
      <c r="T24" s="62"/>
      <c r="U24" s="62"/>
      <c r="V24" s="62"/>
      <c r="W24" s="62"/>
      <c r="X24" s="62"/>
      <c r="Y24" s="62"/>
      <c r="Z24" s="67"/>
      <c r="AA24" s="67"/>
    </row>
    <row r="25" spans="1:27" ht="48" x14ac:dyDescent="0.2">
      <c r="A25" s="838"/>
      <c r="B25" s="840"/>
      <c r="C25" s="544"/>
      <c r="D25" s="262" t="str">
        <f>B23</f>
        <v/>
      </c>
      <c r="E25" s="262" t="e">
        <f>D25+31</f>
        <v>#VALUE!</v>
      </c>
      <c r="F25" s="262" t="e">
        <f>IF((MOD(YEAR(E25),4)=0)-(MOD(YEAR(E25),100)=0)+(MOD(YEAR(E25),400)=0)=0,E25+28,E25+29)</f>
        <v>#VALUE!</v>
      </c>
      <c r="G25" s="262" t="e">
        <f>F25+31</f>
        <v>#VALUE!</v>
      </c>
      <c r="H25" s="262" t="e">
        <f>G25+30</f>
        <v>#VALUE!</v>
      </c>
      <c r="I25" s="262" t="e">
        <f>H25+31</f>
        <v>#VALUE!</v>
      </c>
      <c r="J25" s="262" t="e">
        <f>I25+30</f>
        <v>#VALUE!</v>
      </c>
      <c r="K25" s="262" t="e">
        <f>J25+31</f>
        <v>#VALUE!</v>
      </c>
      <c r="L25" s="262" t="e">
        <f>K25+31</f>
        <v>#VALUE!</v>
      </c>
      <c r="M25" s="262" t="e">
        <f>L25+30</f>
        <v>#VALUE!</v>
      </c>
      <c r="N25" s="262" t="e">
        <f>M25+31</f>
        <v>#VALUE!</v>
      </c>
      <c r="O25" s="262" t="e">
        <f>N25+30</f>
        <v>#VALUE!</v>
      </c>
      <c r="P25" s="81" t="s">
        <v>114</v>
      </c>
      <c r="R25" s="69" t="s">
        <v>115</v>
      </c>
      <c r="S25" s="69" t="s">
        <v>116</v>
      </c>
      <c r="T25" s="69" t="s">
        <v>117</v>
      </c>
      <c r="U25" s="69" t="s">
        <v>118</v>
      </c>
      <c r="V25" s="69" t="s">
        <v>119</v>
      </c>
      <c r="W25" s="70" t="s">
        <v>120</v>
      </c>
      <c r="X25" s="70" t="s">
        <v>121</v>
      </c>
      <c r="Y25" s="71" t="s">
        <v>122</v>
      </c>
      <c r="Z25" s="72" t="s">
        <v>123</v>
      </c>
      <c r="AA25" s="72" t="s">
        <v>124</v>
      </c>
    </row>
    <row r="26" spans="1:27" ht="15" x14ac:dyDescent="0.2">
      <c r="A26" s="838"/>
      <c r="R26" s="73" t="s">
        <v>125</v>
      </c>
      <c r="S26" s="62"/>
      <c r="T26" s="62"/>
      <c r="U26" s="62"/>
      <c r="V26" s="62"/>
      <c r="W26" s="62"/>
      <c r="X26" s="62"/>
      <c r="Y26" s="62"/>
      <c r="Z26" s="67"/>
      <c r="AA26" s="67"/>
    </row>
    <row r="27" spans="1:27" ht="15" x14ac:dyDescent="0.2">
      <c r="A27" s="838"/>
      <c r="R27" s="62"/>
      <c r="S27" s="62"/>
      <c r="T27" s="62"/>
      <c r="U27" s="62"/>
      <c r="V27" s="62"/>
      <c r="W27" s="62"/>
      <c r="X27" s="62"/>
      <c r="Y27" s="62"/>
      <c r="Z27" s="67"/>
      <c r="AA27" s="67"/>
    </row>
    <row r="28" spans="1:27" ht="15" x14ac:dyDescent="0.2">
      <c r="A28" s="838"/>
      <c r="B28" s="74" t="str">
        <f>$B$9</f>
        <v>Tippl, Mario</v>
      </c>
      <c r="C28" s="554"/>
      <c r="D28" s="266"/>
      <c r="E28" s="266"/>
      <c r="F28" s="266"/>
      <c r="G28" s="266"/>
      <c r="H28" s="266"/>
      <c r="I28" s="266"/>
      <c r="J28" s="266"/>
      <c r="K28" s="266"/>
      <c r="L28" s="266"/>
      <c r="M28" s="266"/>
      <c r="N28" s="266"/>
      <c r="O28" s="266"/>
      <c r="P28" s="171">
        <f>SUM(D28:O28)</f>
        <v>0</v>
      </c>
      <c r="R28" s="62" t="str">
        <f>$B$9</f>
        <v>Tippl, Mario</v>
      </c>
      <c r="S28" s="269">
        <f>(P28*V28/12)</f>
        <v>0</v>
      </c>
      <c r="T28" s="173">
        <f>T9</f>
        <v>120000</v>
      </c>
      <c r="U28" s="259">
        <f>U9</f>
        <v>40</v>
      </c>
      <c r="V28" s="261">
        <f>V9</f>
        <v>2080</v>
      </c>
      <c r="W28" s="75">
        <f>IF(V28=0, "0,00 €", (T28/V28))</f>
        <v>57.692307692307693</v>
      </c>
      <c r="X28" s="76">
        <f>(S28*W28)</f>
        <v>0</v>
      </c>
      <c r="Y28" s="388">
        <f>Nav!$M$12</f>
        <v>0.28420000000000001</v>
      </c>
      <c r="Z28" s="77">
        <f>(X28*Y28)</f>
        <v>0</v>
      </c>
      <c r="AA28" s="77">
        <f>Z28+X28</f>
        <v>0</v>
      </c>
    </row>
    <row r="29" spans="1:27" ht="15" x14ac:dyDescent="0.2">
      <c r="A29" s="838"/>
      <c r="B29" s="74" t="str">
        <f>$B$11</f>
        <v>Socha, Pawel</v>
      </c>
      <c r="C29" s="554"/>
      <c r="D29" s="266"/>
      <c r="E29" s="266"/>
      <c r="F29" s="266"/>
      <c r="G29" s="266"/>
      <c r="H29" s="266"/>
      <c r="I29" s="266"/>
      <c r="J29" s="266"/>
      <c r="K29" s="266"/>
      <c r="L29" s="266"/>
      <c r="M29" s="266"/>
      <c r="N29" s="266"/>
      <c r="O29" s="266"/>
      <c r="P29" s="171">
        <f>SUM(D29:O29)</f>
        <v>0</v>
      </c>
      <c r="R29" s="62" t="str">
        <f>$B$11</f>
        <v>Socha, Pawel</v>
      </c>
      <c r="S29" s="269">
        <f>(P29*V29/12)</f>
        <v>0</v>
      </c>
      <c r="T29" s="173">
        <f>T11</f>
        <v>38700</v>
      </c>
      <c r="U29" s="259">
        <f>U11</f>
        <v>40</v>
      </c>
      <c r="V29" s="261">
        <f>V11</f>
        <v>2080</v>
      </c>
      <c r="W29" s="75">
        <f>IF(V29=0, "0,00 €", (T29/V29))</f>
        <v>18.60576923076923</v>
      </c>
      <c r="X29" s="76">
        <f>(S29*W29)</f>
        <v>0</v>
      </c>
      <c r="Y29" s="388">
        <f>Nav!$M$12</f>
        <v>0.28420000000000001</v>
      </c>
      <c r="Z29" s="77">
        <f>(X29*Y29)</f>
        <v>0</v>
      </c>
      <c r="AA29" s="77">
        <f>Z29+X29</f>
        <v>0</v>
      </c>
    </row>
    <row r="30" spans="1:27" ht="15" x14ac:dyDescent="0.2">
      <c r="A30" s="838"/>
      <c r="B30" s="74" t="str">
        <f>$B$13</f>
        <v>Tippl, Karen</v>
      </c>
      <c r="C30" s="554"/>
      <c r="D30" s="266"/>
      <c r="E30" s="266"/>
      <c r="F30" s="266"/>
      <c r="G30" s="266"/>
      <c r="H30" s="266"/>
      <c r="I30" s="266"/>
      <c r="J30" s="266"/>
      <c r="K30" s="266"/>
      <c r="L30" s="266"/>
      <c r="M30" s="266"/>
      <c r="N30" s="266"/>
      <c r="O30" s="266"/>
      <c r="P30" s="171">
        <f>SUM(D30:O30)</f>
        <v>0</v>
      </c>
      <c r="R30" s="62" t="str">
        <f>$B$13</f>
        <v>Tippl, Karen</v>
      </c>
      <c r="S30" s="269">
        <f>(P30*V30/12)</f>
        <v>0</v>
      </c>
      <c r="T30" s="173">
        <f>T13</f>
        <v>35700</v>
      </c>
      <c r="U30" s="259">
        <f>U13</f>
        <v>20</v>
      </c>
      <c r="V30" s="261">
        <f>V13</f>
        <v>1040</v>
      </c>
      <c r="W30" s="75">
        <f>IF(V30=0, "0,00 €", (T30/V30))</f>
        <v>34.32692307692308</v>
      </c>
      <c r="X30" s="76">
        <f>(S30*W30)</f>
        <v>0</v>
      </c>
      <c r="Y30" s="388">
        <f>Nav!$M$12</f>
        <v>0.28420000000000001</v>
      </c>
      <c r="Z30" s="77">
        <f>(X30*Y30)</f>
        <v>0</v>
      </c>
      <c r="AA30" s="77">
        <f>Z30+X30</f>
        <v>0</v>
      </c>
    </row>
    <row r="31" spans="1:27" ht="15" x14ac:dyDescent="0.2">
      <c r="A31" s="838"/>
      <c r="B31" s="74" t="str">
        <f>$B$15</f>
        <v>MA 4</v>
      </c>
      <c r="C31" s="554"/>
      <c r="D31" s="266"/>
      <c r="E31" s="266"/>
      <c r="F31" s="266"/>
      <c r="G31" s="266"/>
      <c r="H31" s="266"/>
      <c r="I31" s="266"/>
      <c r="J31" s="266"/>
      <c r="K31" s="266"/>
      <c r="L31" s="266"/>
      <c r="M31" s="266"/>
      <c r="N31" s="266"/>
      <c r="O31" s="266"/>
      <c r="P31" s="171">
        <f>SUM(D31:O31)</f>
        <v>0</v>
      </c>
      <c r="R31" s="62" t="str">
        <f>$B$15</f>
        <v>MA 4</v>
      </c>
      <c r="S31" s="269">
        <f>(P31*V31/12)</f>
        <v>0</v>
      </c>
      <c r="T31" s="173">
        <f>T15</f>
        <v>0</v>
      </c>
      <c r="U31" s="259">
        <f>U15</f>
        <v>0</v>
      </c>
      <c r="V31" s="261">
        <f>V15</f>
        <v>0</v>
      </c>
      <c r="W31" s="75" t="str">
        <f>IF(V31=0, "0,00 €", (T31/V31))</f>
        <v>0,00 €</v>
      </c>
      <c r="X31" s="76">
        <f>(S31*W31)</f>
        <v>0</v>
      </c>
      <c r="Y31" s="388">
        <f>Nav!$M$12</f>
        <v>0.28420000000000001</v>
      </c>
      <c r="Z31" s="77">
        <f>(X31*Y31)</f>
        <v>0</v>
      </c>
      <c r="AA31" s="77">
        <f>Z31+X31</f>
        <v>0</v>
      </c>
    </row>
    <row r="32" spans="1:27" ht="15" x14ac:dyDescent="0.2">
      <c r="A32" s="838"/>
      <c r="B32" s="74" t="str">
        <f>$B$17</f>
        <v>MA 5</v>
      </c>
      <c r="C32" s="554"/>
      <c r="D32" s="266"/>
      <c r="E32" s="266"/>
      <c r="F32" s="266"/>
      <c r="G32" s="266"/>
      <c r="H32" s="266"/>
      <c r="I32" s="266"/>
      <c r="J32" s="266"/>
      <c r="K32" s="266"/>
      <c r="L32" s="266"/>
      <c r="M32" s="266"/>
      <c r="N32" s="266"/>
      <c r="O32" s="266"/>
      <c r="P32" s="171">
        <f>SUM(D32:O32)</f>
        <v>0</v>
      </c>
      <c r="R32" s="62" t="str">
        <f>$B$17</f>
        <v>MA 5</v>
      </c>
      <c r="S32" s="269">
        <f>(P32*V32/12)</f>
        <v>0</v>
      </c>
      <c r="T32" s="173">
        <f t="shared" ref="T32:U32" si="10">T17</f>
        <v>0</v>
      </c>
      <c r="U32" s="259">
        <f t="shared" si="10"/>
        <v>0</v>
      </c>
      <c r="V32" s="261">
        <f>V17</f>
        <v>0</v>
      </c>
      <c r="W32" s="75" t="str">
        <f>IF(V32=0, "0,00 €", (T32/V32))</f>
        <v>0,00 €</v>
      </c>
      <c r="X32" s="76">
        <f>(S32*W32)</f>
        <v>0</v>
      </c>
      <c r="Y32" s="388">
        <f>Nav!$M$12</f>
        <v>0.28420000000000001</v>
      </c>
      <c r="Z32" s="77">
        <f>(X32*Y32)</f>
        <v>0</v>
      </c>
      <c r="AA32" s="77">
        <f>Z32+X32</f>
        <v>0</v>
      </c>
    </row>
    <row r="33" spans="1:27" ht="15" x14ac:dyDescent="0.2">
      <c r="A33" s="838"/>
      <c r="B33" s="74"/>
      <c r="C33" s="554"/>
      <c r="P33" s="171">
        <f>SUM(P28:P32)</f>
        <v>0</v>
      </c>
      <c r="R33" s="62"/>
      <c r="S33" s="62"/>
      <c r="T33" s="78"/>
      <c r="U33" s="78"/>
      <c r="V33" s="62"/>
      <c r="W33" s="62"/>
      <c r="X33" s="422"/>
      <c r="Y33" s="62"/>
      <c r="Z33" s="422" t="s">
        <v>126</v>
      </c>
      <c r="AA33" s="456">
        <f>SUM(AA28:AA32)</f>
        <v>0</v>
      </c>
    </row>
    <row r="34" spans="1:27" x14ac:dyDescent="0.15">
      <c r="A34" s="838"/>
      <c r="B34" s="61"/>
      <c r="X34" s="258"/>
      <c r="Z34" s="258" t="s">
        <v>127</v>
      </c>
      <c r="AA34" s="457">
        <f>IF(Nav!$O$6="-",0,Nav!$O$6)</f>
        <v>0.7</v>
      </c>
    </row>
    <row r="35" spans="1:27" ht="14" customHeight="1" thickBot="1" x14ac:dyDescent="0.2">
      <c r="A35" s="839"/>
      <c r="B35" s="58"/>
      <c r="C35" s="555"/>
      <c r="D35" s="57"/>
      <c r="E35" s="57"/>
      <c r="F35" s="57"/>
      <c r="G35" s="57"/>
      <c r="H35" s="57"/>
      <c r="I35" s="57"/>
      <c r="J35" s="57"/>
      <c r="K35" s="57"/>
      <c r="L35" s="57"/>
      <c r="M35" s="57"/>
      <c r="N35" s="57"/>
      <c r="O35" s="57"/>
      <c r="P35" s="57"/>
      <c r="Q35" s="57"/>
      <c r="R35" s="57"/>
      <c r="S35" s="57"/>
      <c r="T35" s="57"/>
      <c r="U35" s="57"/>
      <c r="V35" s="57"/>
      <c r="W35" s="842"/>
      <c r="X35" s="842"/>
      <c r="Y35" s="842" t="s">
        <v>128</v>
      </c>
      <c r="Z35" s="842"/>
      <c r="AA35" s="458">
        <f>AA33*AA34</f>
        <v>0</v>
      </c>
    </row>
    <row r="36" spans="1:27" ht="14" thickBot="1" x14ac:dyDescent="0.2">
      <c r="X36" s="521"/>
      <c r="Y36" s="521"/>
      <c r="Z36" s="79"/>
      <c r="AA36" s="79"/>
    </row>
    <row r="37" spans="1:27" ht="14.5" customHeight="1" x14ac:dyDescent="0.2">
      <c r="A37" s="837" t="str">
        <f>Nav!H18</f>
        <v/>
      </c>
      <c r="B37" s="263" t="str">
        <f>Nav!H18</f>
        <v/>
      </c>
      <c r="C37" s="553"/>
      <c r="D37" s="65"/>
      <c r="E37" s="65"/>
      <c r="F37" s="65"/>
      <c r="G37" s="65"/>
      <c r="H37" s="65"/>
      <c r="I37" s="65"/>
      <c r="J37" s="65"/>
      <c r="K37" s="65"/>
      <c r="L37" s="65"/>
      <c r="M37" s="65"/>
      <c r="N37" s="65"/>
      <c r="O37" s="65"/>
      <c r="P37" s="65"/>
      <c r="Q37" s="65"/>
      <c r="R37" s="65"/>
      <c r="S37" s="65"/>
      <c r="T37" s="65"/>
      <c r="U37" s="65"/>
      <c r="V37" s="65"/>
      <c r="W37" s="65"/>
      <c r="X37" s="65"/>
      <c r="Y37" s="65"/>
      <c r="Z37" s="66"/>
      <c r="AA37" s="66"/>
    </row>
    <row r="38" spans="1:27" ht="15" x14ac:dyDescent="0.2">
      <c r="A38" s="838"/>
      <c r="B38" s="840" t="s">
        <v>111</v>
      </c>
      <c r="C38" s="544"/>
      <c r="D38" s="841" t="s">
        <v>112</v>
      </c>
      <c r="E38" s="841"/>
      <c r="F38" s="841"/>
      <c r="G38" s="841"/>
      <c r="H38" s="841"/>
      <c r="I38" s="841"/>
      <c r="J38" s="841"/>
      <c r="K38" s="841"/>
      <c r="L38" s="841"/>
      <c r="M38" s="841"/>
      <c r="N38" s="841"/>
      <c r="O38" s="841"/>
      <c r="R38" s="62"/>
      <c r="S38" s="62"/>
      <c r="T38" s="62"/>
      <c r="U38" s="62"/>
      <c r="V38" s="62"/>
      <c r="W38" s="62"/>
      <c r="X38" s="62"/>
      <c r="Y38" s="62"/>
      <c r="Z38" s="67"/>
      <c r="AA38" s="67"/>
    </row>
    <row r="39" spans="1:27" ht="48" x14ac:dyDescent="0.2">
      <c r="A39" s="838"/>
      <c r="B39" s="840"/>
      <c r="C39" s="544"/>
      <c r="D39" s="262" t="str">
        <f>B37</f>
        <v/>
      </c>
      <c r="E39" s="262" t="e">
        <f>D39+31</f>
        <v>#VALUE!</v>
      </c>
      <c r="F39" s="262" t="e">
        <f>IF((MOD(YEAR(E39),4)=0)-(MOD(YEAR(E39),100)=0)+(MOD(YEAR(E39),400)=0)=0,E39+28,E39+29)</f>
        <v>#VALUE!</v>
      </c>
      <c r="G39" s="262" t="e">
        <f>F39+31</f>
        <v>#VALUE!</v>
      </c>
      <c r="H39" s="262" t="e">
        <f>G39+30</f>
        <v>#VALUE!</v>
      </c>
      <c r="I39" s="262" t="e">
        <f>H39+31</f>
        <v>#VALUE!</v>
      </c>
      <c r="J39" s="262" t="e">
        <f>I39+30</f>
        <v>#VALUE!</v>
      </c>
      <c r="K39" s="262" t="e">
        <f>J39+31</f>
        <v>#VALUE!</v>
      </c>
      <c r="L39" s="262" t="e">
        <f>K39+31</f>
        <v>#VALUE!</v>
      </c>
      <c r="M39" s="262" t="e">
        <f>L39+30</f>
        <v>#VALUE!</v>
      </c>
      <c r="N39" s="262" t="e">
        <f>M39+31</f>
        <v>#VALUE!</v>
      </c>
      <c r="O39" s="262" t="e">
        <f>N39+30</f>
        <v>#VALUE!</v>
      </c>
      <c r="P39" s="81" t="s">
        <v>114</v>
      </c>
      <c r="R39" s="69" t="s">
        <v>115</v>
      </c>
      <c r="S39" s="69" t="s">
        <v>116</v>
      </c>
      <c r="T39" s="69" t="s">
        <v>117</v>
      </c>
      <c r="U39" s="69" t="s">
        <v>118</v>
      </c>
      <c r="V39" s="69" t="s">
        <v>119</v>
      </c>
      <c r="W39" s="70" t="s">
        <v>120</v>
      </c>
      <c r="X39" s="70" t="s">
        <v>121</v>
      </c>
      <c r="Y39" s="71" t="s">
        <v>122</v>
      </c>
      <c r="Z39" s="72" t="s">
        <v>123</v>
      </c>
      <c r="AA39" s="72" t="s">
        <v>124</v>
      </c>
    </row>
    <row r="40" spans="1:27" ht="15" x14ac:dyDescent="0.2">
      <c r="A40" s="838"/>
      <c r="R40" s="73" t="s">
        <v>125</v>
      </c>
      <c r="S40" s="62"/>
      <c r="T40" s="62"/>
      <c r="U40" s="62"/>
      <c r="V40" s="62"/>
      <c r="W40" s="62"/>
      <c r="X40" s="62"/>
      <c r="Y40" s="62"/>
      <c r="Z40" s="67"/>
      <c r="AA40" s="67"/>
    </row>
    <row r="41" spans="1:27" ht="15" x14ac:dyDescent="0.2">
      <c r="A41" s="838"/>
      <c r="R41" s="62"/>
      <c r="S41" s="62"/>
      <c r="T41" s="62"/>
      <c r="U41" s="62"/>
      <c r="V41" s="62"/>
      <c r="W41" s="62"/>
      <c r="X41" s="62"/>
      <c r="Y41" s="62"/>
      <c r="Z41" s="67"/>
      <c r="AA41" s="67"/>
    </row>
    <row r="42" spans="1:27" ht="15" x14ac:dyDescent="0.2">
      <c r="A42" s="838"/>
      <c r="B42" s="74" t="str">
        <f>$B$9</f>
        <v>Tippl, Mario</v>
      </c>
      <c r="C42" s="554"/>
      <c r="D42" s="266"/>
      <c r="E42" s="266"/>
      <c r="F42" s="266"/>
      <c r="G42" s="266"/>
      <c r="H42" s="266"/>
      <c r="I42" s="266"/>
      <c r="J42" s="266"/>
      <c r="K42" s="266"/>
      <c r="L42" s="266"/>
      <c r="M42" s="266"/>
      <c r="N42" s="266"/>
      <c r="O42" s="266"/>
      <c r="P42" s="171">
        <f>SUM(D42:O42)</f>
        <v>0</v>
      </c>
      <c r="R42" s="62" t="str">
        <f>$B$9</f>
        <v>Tippl, Mario</v>
      </c>
      <c r="S42" s="269">
        <f>(P42*V42/12)</f>
        <v>0</v>
      </c>
      <c r="T42" s="173">
        <f t="shared" ref="T42:V46" si="11">T28</f>
        <v>120000</v>
      </c>
      <c r="U42" s="259">
        <f t="shared" si="11"/>
        <v>40</v>
      </c>
      <c r="V42" s="261">
        <f t="shared" si="11"/>
        <v>2080</v>
      </c>
      <c r="W42" s="75">
        <f>IF(V42=0, "0,00 €", (T42/V42))</f>
        <v>57.692307692307693</v>
      </c>
      <c r="X42" s="76">
        <f>(S42*W42)</f>
        <v>0</v>
      </c>
      <c r="Y42" s="388">
        <f>Nav!$M$12</f>
        <v>0.28420000000000001</v>
      </c>
      <c r="Z42" s="77">
        <f>(X42*Y42)</f>
        <v>0</v>
      </c>
      <c r="AA42" s="77">
        <f>Z42+X42</f>
        <v>0</v>
      </c>
    </row>
    <row r="43" spans="1:27" ht="15" x14ac:dyDescent="0.2">
      <c r="A43" s="838"/>
      <c r="B43" s="74" t="str">
        <f>$B$11</f>
        <v>Socha, Pawel</v>
      </c>
      <c r="C43" s="554"/>
      <c r="D43" s="266"/>
      <c r="E43" s="266"/>
      <c r="F43" s="266"/>
      <c r="G43" s="266"/>
      <c r="H43" s="266"/>
      <c r="I43" s="266"/>
      <c r="J43" s="266"/>
      <c r="K43" s="266"/>
      <c r="L43" s="266"/>
      <c r="M43" s="266"/>
      <c r="N43" s="266"/>
      <c r="O43" s="266"/>
      <c r="P43" s="171">
        <f>SUM(D43:O43)</f>
        <v>0</v>
      </c>
      <c r="R43" s="62" t="str">
        <f>$B$11</f>
        <v>Socha, Pawel</v>
      </c>
      <c r="S43" s="269">
        <f>(P43*V43/12)</f>
        <v>0</v>
      </c>
      <c r="T43" s="173">
        <f t="shared" si="11"/>
        <v>38700</v>
      </c>
      <c r="U43" s="259">
        <f t="shared" si="11"/>
        <v>40</v>
      </c>
      <c r="V43" s="261">
        <f t="shared" si="11"/>
        <v>2080</v>
      </c>
      <c r="W43" s="75">
        <f>IF(V43=0, "0,00 €", (T43/V43))</f>
        <v>18.60576923076923</v>
      </c>
      <c r="X43" s="76">
        <f>(S43*W43)</f>
        <v>0</v>
      </c>
      <c r="Y43" s="388">
        <f>Nav!$M$12</f>
        <v>0.28420000000000001</v>
      </c>
      <c r="Z43" s="77">
        <f>(X43*Y43)</f>
        <v>0</v>
      </c>
      <c r="AA43" s="77">
        <f>Z43+X43</f>
        <v>0</v>
      </c>
    </row>
    <row r="44" spans="1:27" ht="15" x14ac:dyDescent="0.2">
      <c r="A44" s="838"/>
      <c r="B44" s="74" t="str">
        <f>$B$13</f>
        <v>Tippl, Karen</v>
      </c>
      <c r="C44" s="554"/>
      <c r="D44" s="266"/>
      <c r="E44" s="266"/>
      <c r="F44" s="266"/>
      <c r="G44" s="266"/>
      <c r="H44" s="266"/>
      <c r="I44" s="266"/>
      <c r="J44" s="266"/>
      <c r="K44" s="266"/>
      <c r="L44" s="266"/>
      <c r="M44" s="266"/>
      <c r="N44" s="266"/>
      <c r="O44" s="266"/>
      <c r="P44" s="171">
        <f>SUM(D44:O44)</f>
        <v>0</v>
      </c>
      <c r="R44" s="62" t="str">
        <f>$B$13</f>
        <v>Tippl, Karen</v>
      </c>
      <c r="S44" s="269">
        <f>(P44*V44/12)</f>
        <v>0</v>
      </c>
      <c r="T44" s="173">
        <f t="shared" si="11"/>
        <v>35700</v>
      </c>
      <c r="U44" s="259">
        <f t="shared" si="11"/>
        <v>20</v>
      </c>
      <c r="V44" s="261">
        <f t="shared" si="11"/>
        <v>1040</v>
      </c>
      <c r="W44" s="75">
        <f>IF(V44=0, "0,00 €", (T44/V44))</f>
        <v>34.32692307692308</v>
      </c>
      <c r="X44" s="76">
        <f>(S44*W44)</f>
        <v>0</v>
      </c>
      <c r="Y44" s="388">
        <f>Nav!$M$12</f>
        <v>0.28420000000000001</v>
      </c>
      <c r="Z44" s="77">
        <f>(X44*Y44)</f>
        <v>0</v>
      </c>
      <c r="AA44" s="77">
        <f>Z44+X44</f>
        <v>0</v>
      </c>
    </row>
    <row r="45" spans="1:27" ht="15" x14ac:dyDescent="0.2">
      <c r="A45" s="838"/>
      <c r="B45" s="74" t="str">
        <f>$B$15</f>
        <v>MA 4</v>
      </c>
      <c r="C45" s="554"/>
      <c r="D45" s="266"/>
      <c r="E45" s="266"/>
      <c r="F45" s="266"/>
      <c r="G45" s="266"/>
      <c r="H45" s="266"/>
      <c r="I45" s="266"/>
      <c r="J45" s="266"/>
      <c r="K45" s="266"/>
      <c r="L45" s="266"/>
      <c r="M45" s="266"/>
      <c r="N45" s="266"/>
      <c r="O45" s="266"/>
      <c r="P45" s="171">
        <f>SUM(D45:O45)</f>
        <v>0</v>
      </c>
      <c r="R45" s="62" t="str">
        <f>$B$15</f>
        <v>MA 4</v>
      </c>
      <c r="S45" s="269">
        <f>(P45*V45/12)</f>
        <v>0</v>
      </c>
      <c r="T45" s="173">
        <f t="shared" si="11"/>
        <v>0</v>
      </c>
      <c r="U45" s="259">
        <f t="shared" si="11"/>
        <v>0</v>
      </c>
      <c r="V45" s="261">
        <f t="shared" si="11"/>
        <v>0</v>
      </c>
      <c r="W45" s="75" t="str">
        <f>IF(V45=0, "0,00 €", (T45/V45))</f>
        <v>0,00 €</v>
      </c>
      <c r="X45" s="76">
        <f>(S45*W45)</f>
        <v>0</v>
      </c>
      <c r="Y45" s="388">
        <f>Nav!$M$12</f>
        <v>0.28420000000000001</v>
      </c>
      <c r="Z45" s="77">
        <f>(X45*Y45)</f>
        <v>0</v>
      </c>
      <c r="AA45" s="77">
        <f>Z45+X45</f>
        <v>0</v>
      </c>
    </row>
    <row r="46" spans="1:27" ht="15" x14ac:dyDescent="0.2">
      <c r="A46" s="838"/>
      <c r="B46" s="74" t="str">
        <f>$B$17</f>
        <v>MA 5</v>
      </c>
      <c r="C46" s="554"/>
      <c r="D46" s="266"/>
      <c r="E46" s="266"/>
      <c r="F46" s="266"/>
      <c r="G46" s="266"/>
      <c r="H46" s="266"/>
      <c r="I46" s="266"/>
      <c r="J46" s="266"/>
      <c r="K46" s="266"/>
      <c r="L46" s="266"/>
      <c r="M46" s="266"/>
      <c r="N46" s="266"/>
      <c r="O46" s="266"/>
      <c r="P46" s="171">
        <f>SUM(D46:O46)</f>
        <v>0</v>
      </c>
      <c r="R46" s="62" t="str">
        <f>$B$17</f>
        <v>MA 5</v>
      </c>
      <c r="S46" s="269">
        <f>(P46*V46/12)</f>
        <v>0</v>
      </c>
      <c r="T46" s="173">
        <f t="shared" si="11"/>
        <v>0</v>
      </c>
      <c r="U46" s="259">
        <f t="shared" si="11"/>
        <v>0</v>
      </c>
      <c r="V46" s="261">
        <f t="shared" si="11"/>
        <v>0</v>
      </c>
      <c r="W46" s="75" t="str">
        <f>IF(V46=0, "0,00 €", (T46/V46))</f>
        <v>0,00 €</v>
      </c>
      <c r="X46" s="76">
        <f>(S46*W46)</f>
        <v>0</v>
      </c>
      <c r="Y46" s="388">
        <f>Nav!$M$12</f>
        <v>0.28420000000000001</v>
      </c>
      <c r="Z46" s="77">
        <f>(X46*Y46)</f>
        <v>0</v>
      </c>
      <c r="AA46" s="77">
        <f>Z46+X46</f>
        <v>0</v>
      </c>
    </row>
    <row r="47" spans="1:27" ht="15" x14ac:dyDescent="0.2">
      <c r="A47" s="838"/>
      <c r="B47" s="74"/>
      <c r="C47" s="554"/>
      <c r="P47" s="171">
        <f>SUM(P42:P46)</f>
        <v>0</v>
      </c>
      <c r="R47" s="62"/>
      <c r="S47" s="62"/>
      <c r="T47" s="78"/>
      <c r="U47" s="78"/>
      <c r="V47" s="62"/>
      <c r="W47" s="62"/>
      <c r="X47" s="422"/>
      <c r="Y47" s="62"/>
      <c r="Z47" s="422" t="s">
        <v>126</v>
      </c>
      <c r="AA47" s="456">
        <f>SUM(AA42:AA46)</f>
        <v>0</v>
      </c>
    </row>
    <row r="48" spans="1:27" x14ac:dyDescent="0.15">
      <c r="A48" s="838"/>
      <c r="B48" s="61"/>
      <c r="X48" s="258"/>
      <c r="Z48" s="258" t="s">
        <v>127</v>
      </c>
      <c r="AA48" s="457">
        <f>IF(Nav!$S$6="-",0,Nav!$S$6)</f>
        <v>0.7</v>
      </c>
    </row>
    <row r="49" spans="1:27" ht="14" customHeight="1" thickBot="1" x14ac:dyDescent="0.2">
      <c r="A49" s="839"/>
      <c r="B49" s="58"/>
      <c r="C49" s="555"/>
      <c r="D49" s="57"/>
      <c r="E49" s="57"/>
      <c r="F49" s="57"/>
      <c r="G49" s="57"/>
      <c r="H49" s="57"/>
      <c r="I49" s="57"/>
      <c r="J49" s="57"/>
      <c r="K49" s="57"/>
      <c r="L49" s="57"/>
      <c r="M49" s="57"/>
      <c r="N49" s="57"/>
      <c r="O49" s="57"/>
      <c r="P49" s="57"/>
      <c r="Q49" s="57"/>
      <c r="R49" s="57"/>
      <c r="S49" s="57"/>
      <c r="T49" s="57"/>
      <c r="U49" s="57"/>
      <c r="V49" s="57"/>
      <c r="W49" s="842"/>
      <c r="X49" s="842"/>
      <c r="Y49" s="842" t="s">
        <v>128</v>
      </c>
      <c r="Z49" s="842"/>
      <c r="AA49" s="458">
        <f>AA47*AA48</f>
        <v>0</v>
      </c>
    </row>
    <row r="50" spans="1:27" ht="14" thickBot="1" x14ac:dyDescent="0.2">
      <c r="X50" s="521"/>
      <c r="Y50" s="521"/>
      <c r="Z50" s="79"/>
      <c r="AA50" s="79"/>
    </row>
    <row r="51" spans="1:27" ht="13.25" customHeight="1" x14ac:dyDescent="0.2">
      <c r="A51" s="837" t="str">
        <f>Nav!H19</f>
        <v/>
      </c>
      <c r="B51" s="263" t="str">
        <f>Nav!H19</f>
        <v/>
      </c>
      <c r="C51" s="553"/>
      <c r="D51" s="65"/>
      <c r="E51" s="65"/>
      <c r="F51" s="65"/>
      <c r="G51" s="65"/>
      <c r="H51" s="65"/>
      <c r="I51" s="65"/>
      <c r="J51" s="65"/>
      <c r="K51" s="65"/>
      <c r="L51" s="65"/>
      <c r="M51" s="65"/>
      <c r="N51" s="65"/>
      <c r="O51" s="65"/>
      <c r="P51" s="65"/>
      <c r="Q51" s="65"/>
      <c r="R51" s="65"/>
      <c r="S51" s="65"/>
      <c r="T51" s="65"/>
      <c r="U51" s="65"/>
      <c r="V51" s="65"/>
      <c r="W51" s="65"/>
      <c r="X51" s="65"/>
      <c r="Y51" s="65"/>
      <c r="Z51" s="66"/>
      <c r="AA51" s="66"/>
    </row>
    <row r="52" spans="1:27" ht="15" x14ac:dyDescent="0.2">
      <c r="A52" s="838"/>
      <c r="B52" s="840" t="s">
        <v>129</v>
      </c>
      <c r="C52" s="544"/>
      <c r="D52" s="841" t="s">
        <v>112</v>
      </c>
      <c r="E52" s="841"/>
      <c r="F52" s="841"/>
      <c r="G52" s="841"/>
      <c r="H52" s="841"/>
      <c r="I52" s="841"/>
      <c r="J52" s="841"/>
      <c r="K52" s="841"/>
      <c r="L52" s="841"/>
      <c r="M52" s="841"/>
      <c r="N52" s="841"/>
      <c r="O52" s="841"/>
      <c r="R52" s="62"/>
      <c r="S52" s="62"/>
      <c r="T52" s="62"/>
      <c r="U52" s="62"/>
      <c r="V52" s="62"/>
      <c r="W52" s="62"/>
      <c r="X52" s="62"/>
      <c r="Y52" s="62"/>
      <c r="Z52" s="67"/>
      <c r="AA52" s="67"/>
    </row>
    <row r="53" spans="1:27" ht="48" x14ac:dyDescent="0.2">
      <c r="A53" s="838"/>
      <c r="B53" s="840"/>
      <c r="C53" s="544"/>
      <c r="D53" s="262" t="str">
        <f>B51</f>
        <v/>
      </c>
      <c r="E53" s="262" t="str">
        <f>IF($B$51="","",D53+31)</f>
        <v/>
      </c>
      <c r="F53" s="262" t="str">
        <f>IF($B$51="","",IF((MOD(YEAR(E53),4)=0)-(MOD(YEAR(E53),100)=0)+(MOD(YEAR(E53),400)=0)=0,E53+28,E53+29))</f>
        <v/>
      </c>
      <c r="G53" s="262" t="str">
        <f>IF($B$51="","",F53+31)</f>
        <v/>
      </c>
      <c r="H53" s="262" t="str">
        <f>IF($B$51="","",G53+30)</f>
        <v/>
      </c>
      <c r="I53" s="262" t="str">
        <f>IF($B$51="","",H53+31)</f>
        <v/>
      </c>
      <c r="J53" s="262" t="str">
        <f>IF($B$51="","",I53+30)</f>
        <v/>
      </c>
      <c r="K53" s="262" t="str">
        <f>IF($B$51="","",J53+31)</f>
        <v/>
      </c>
      <c r="L53" s="262" t="str">
        <f>IF($B$51="","",K53+31)</f>
        <v/>
      </c>
      <c r="M53" s="262" t="str">
        <f>IF($B$51="","",L53+30)</f>
        <v/>
      </c>
      <c r="N53" s="262" t="str">
        <f>IF($B$51="","",M53+31)</f>
        <v/>
      </c>
      <c r="O53" s="262" t="str">
        <f>IF($B$51="","",N53+30)</f>
        <v/>
      </c>
      <c r="P53" s="81" t="s">
        <v>114</v>
      </c>
      <c r="R53" s="69" t="s">
        <v>115</v>
      </c>
      <c r="S53" s="69" t="s">
        <v>116</v>
      </c>
      <c r="T53" s="69" t="s">
        <v>117</v>
      </c>
      <c r="U53" s="69" t="s">
        <v>118</v>
      </c>
      <c r="V53" s="69" t="s">
        <v>119</v>
      </c>
      <c r="W53" s="70" t="s">
        <v>120</v>
      </c>
      <c r="X53" s="70" t="s">
        <v>121</v>
      </c>
      <c r="Y53" s="71" t="s">
        <v>122</v>
      </c>
      <c r="Z53" s="72" t="s">
        <v>123</v>
      </c>
      <c r="AA53" s="72" t="s">
        <v>124</v>
      </c>
    </row>
    <row r="54" spans="1:27" ht="15" x14ac:dyDescent="0.2">
      <c r="A54" s="838"/>
      <c r="R54" s="73" t="s">
        <v>125</v>
      </c>
      <c r="S54" s="62"/>
      <c r="T54" s="62"/>
      <c r="U54" s="62"/>
      <c r="V54" s="62"/>
      <c r="W54" s="62"/>
      <c r="X54" s="62"/>
      <c r="Y54" s="62"/>
      <c r="Z54" s="67"/>
      <c r="AA54" s="67"/>
    </row>
    <row r="55" spans="1:27" ht="15" x14ac:dyDescent="0.2">
      <c r="A55" s="838"/>
      <c r="R55" s="62"/>
      <c r="S55" s="62"/>
      <c r="T55" s="62"/>
      <c r="U55" s="62"/>
      <c r="V55" s="62"/>
      <c r="W55" s="62"/>
      <c r="X55" s="62"/>
      <c r="Y55" s="62"/>
      <c r="Z55" s="67"/>
      <c r="AA55" s="67"/>
    </row>
    <row r="56" spans="1:27" ht="15" x14ac:dyDescent="0.2">
      <c r="A56" s="838"/>
      <c r="B56" s="74" t="str">
        <f>$B$9</f>
        <v>Tippl, Mario</v>
      </c>
      <c r="C56" s="554"/>
      <c r="D56" s="266"/>
      <c r="E56" s="266"/>
      <c r="F56" s="266"/>
      <c r="G56" s="266"/>
      <c r="H56" s="266"/>
      <c r="I56" s="266"/>
      <c r="J56" s="266"/>
      <c r="K56" s="266"/>
      <c r="L56" s="266"/>
      <c r="M56" s="266"/>
      <c r="N56" s="266"/>
      <c r="O56" s="266"/>
      <c r="P56" s="171">
        <f>SUM(D56:O56)</f>
        <v>0</v>
      </c>
      <c r="R56" s="62" t="str">
        <f>$B$9</f>
        <v>Tippl, Mario</v>
      </c>
      <c r="S56" s="269">
        <f>(P56*V56/12)</f>
        <v>0</v>
      </c>
      <c r="T56" s="173">
        <f t="shared" ref="T56:V60" si="12">T42</f>
        <v>120000</v>
      </c>
      <c r="U56" s="259">
        <f t="shared" si="12"/>
        <v>40</v>
      </c>
      <c r="V56" s="261">
        <f t="shared" si="12"/>
        <v>2080</v>
      </c>
      <c r="W56" s="75">
        <f>IF(V56=0, "0,00 €", (T56/V56))</f>
        <v>57.692307692307693</v>
      </c>
      <c r="X56" s="76">
        <f>(S56*W56)</f>
        <v>0</v>
      </c>
      <c r="Y56" s="388">
        <f>Nav!$M$12</f>
        <v>0.28420000000000001</v>
      </c>
      <c r="Z56" s="77">
        <f>X56*Y56</f>
        <v>0</v>
      </c>
      <c r="AA56" s="77">
        <f>Z56+X56</f>
        <v>0</v>
      </c>
    </row>
    <row r="57" spans="1:27" ht="15" x14ac:dyDescent="0.2">
      <c r="A57" s="838"/>
      <c r="B57" s="74" t="str">
        <f>$B$11</f>
        <v>Socha, Pawel</v>
      </c>
      <c r="C57" s="554"/>
      <c r="D57" s="266"/>
      <c r="E57" s="266"/>
      <c r="F57" s="266"/>
      <c r="G57" s="266"/>
      <c r="H57" s="266"/>
      <c r="I57" s="266"/>
      <c r="J57" s="266"/>
      <c r="K57" s="266"/>
      <c r="L57" s="266"/>
      <c r="M57" s="266"/>
      <c r="N57" s="266"/>
      <c r="O57" s="266"/>
      <c r="P57" s="171">
        <f>SUM(D57:O57)</f>
        <v>0</v>
      </c>
      <c r="R57" s="62" t="str">
        <f>$B$11</f>
        <v>Socha, Pawel</v>
      </c>
      <c r="S57" s="269">
        <f>(P57*V57/12)</f>
        <v>0</v>
      </c>
      <c r="T57" s="173">
        <f t="shared" si="12"/>
        <v>38700</v>
      </c>
      <c r="U57" s="259">
        <f t="shared" si="12"/>
        <v>40</v>
      </c>
      <c r="V57" s="261">
        <f t="shared" si="12"/>
        <v>2080</v>
      </c>
      <c r="W57" s="75">
        <f>IF(V57=0, "0,00 €", (T57/V57))</f>
        <v>18.60576923076923</v>
      </c>
      <c r="X57" s="76">
        <f>(S57*W57)</f>
        <v>0</v>
      </c>
      <c r="Y57" s="388">
        <f>Nav!$M$12</f>
        <v>0.28420000000000001</v>
      </c>
      <c r="Z57" s="77">
        <f>X57*Y57</f>
        <v>0</v>
      </c>
      <c r="AA57" s="77">
        <f>Z57+X57</f>
        <v>0</v>
      </c>
    </row>
    <row r="58" spans="1:27" ht="15" x14ac:dyDescent="0.2">
      <c r="A58" s="838"/>
      <c r="B58" s="74" t="str">
        <f>$B$13</f>
        <v>Tippl, Karen</v>
      </c>
      <c r="C58" s="554"/>
      <c r="D58" s="266"/>
      <c r="E58" s="266"/>
      <c r="F58" s="266"/>
      <c r="G58" s="266"/>
      <c r="H58" s="266"/>
      <c r="I58" s="266"/>
      <c r="J58" s="266"/>
      <c r="K58" s="266"/>
      <c r="L58" s="266"/>
      <c r="M58" s="266"/>
      <c r="N58" s="266"/>
      <c r="O58" s="266"/>
      <c r="P58" s="171">
        <f>SUM(D58:O58)</f>
        <v>0</v>
      </c>
      <c r="R58" s="62" t="str">
        <f>$B$13</f>
        <v>Tippl, Karen</v>
      </c>
      <c r="S58" s="269">
        <f>(P58*V58/12)</f>
        <v>0</v>
      </c>
      <c r="T58" s="173">
        <f t="shared" si="12"/>
        <v>35700</v>
      </c>
      <c r="U58" s="259">
        <f t="shared" si="12"/>
        <v>20</v>
      </c>
      <c r="V58" s="261">
        <f t="shared" si="12"/>
        <v>1040</v>
      </c>
      <c r="W58" s="75">
        <f>IF(V58=0, "0,00 €", (T58/V58))</f>
        <v>34.32692307692308</v>
      </c>
      <c r="X58" s="76">
        <f>(S58*W58)</f>
        <v>0</v>
      </c>
      <c r="Y58" s="388">
        <f>Nav!$M$12</f>
        <v>0.28420000000000001</v>
      </c>
      <c r="Z58" s="77">
        <f>X58*Y58</f>
        <v>0</v>
      </c>
      <c r="AA58" s="77">
        <f>Z58+X58</f>
        <v>0</v>
      </c>
    </row>
    <row r="59" spans="1:27" ht="15" x14ac:dyDescent="0.2">
      <c r="A59" s="838"/>
      <c r="B59" s="74" t="str">
        <f>$B$15</f>
        <v>MA 4</v>
      </c>
      <c r="C59" s="554"/>
      <c r="D59" s="266"/>
      <c r="E59" s="266"/>
      <c r="F59" s="266"/>
      <c r="G59" s="266"/>
      <c r="H59" s="266"/>
      <c r="I59" s="266"/>
      <c r="J59" s="266"/>
      <c r="K59" s="266"/>
      <c r="L59" s="266"/>
      <c r="M59" s="266"/>
      <c r="N59" s="266"/>
      <c r="O59" s="266"/>
      <c r="P59" s="171">
        <f>SUM(D59:O59)</f>
        <v>0</v>
      </c>
      <c r="R59" s="62" t="str">
        <f>$B$15</f>
        <v>MA 4</v>
      </c>
      <c r="S59" s="269">
        <f>(P59*V59/12)</f>
        <v>0</v>
      </c>
      <c r="T59" s="173">
        <f t="shared" si="12"/>
        <v>0</v>
      </c>
      <c r="U59" s="259">
        <f t="shared" si="12"/>
        <v>0</v>
      </c>
      <c r="V59" s="261">
        <f t="shared" si="12"/>
        <v>0</v>
      </c>
      <c r="W59" s="75" t="str">
        <f>IF(V59=0, "0,00 €", (T59/V59))</f>
        <v>0,00 €</v>
      </c>
      <c r="X59" s="76">
        <f>(S59*W59)</f>
        <v>0</v>
      </c>
      <c r="Y59" s="388">
        <f>Nav!$M$12</f>
        <v>0.28420000000000001</v>
      </c>
      <c r="Z59" s="77">
        <f>X59*Y59</f>
        <v>0</v>
      </c>
      <c r="AA59" s="77">
        <f>Z59+X59</f>
        <v>0</v>
      </c>
    </row>
    <row r="60" spans="1:27" ht="15" x14ac:dyDescent="0.2">
      <c r="A60" s="838"/>
      <c r="B60" s="74" t="str">
        <f>$B$17</f>
        <v>MA 5</v>
      </c>
      <c r="C60" s="554"/>
      <c r="D60" s="266"/>
      <c r="E60" s="266"/>
      <c r="F60" s="266"/>
      <c r="G60" s="266"/>
      <c r="H60" s="266"/>
      <c r="I60" s="266"/>
      <c r="J60" s="266"/>
      <c r="K60" s="266"/>
      <c r="L60" s="266"/>
      <c r="M60" s="266"/>
      <c r="N60" s="266"/>
      <c r="O60" s="266"/>
      <c r="P60" s="171">
        <f>SUM(D60:O60)</f>
        <v>0</v>
      </c>
      <c r="R60" s="62" t="str">
        <f>$B$17</f>
        <v>MA 5</v>
      </c>
      <c r="S60" s="269">
        <f>(P60*V60/12)</f>
        <v>0</v>
      </c>
      <c r="T60" s="173">
        <f t="shared" si="12"/>
        <v>0</v>
      </c>
      <c r="U60" s="259">
        <f t="shared" si="12"/>
        <v>0</v>
      </c>
      <c r="V60" s="261">
        <f t="shared" si="12"/>
        <v>0</v>
      </c>
      <c r="W60" s="75" t="str">
        <f>IF(V60=0, "0,00 €", (T60/V60))</f>
        <v>0,00 €</v>
      </c>
      <c r="X60" s="76">
        <f>(S60*W60)</f>
        <v>0</v>
      </c>
      <c r="Y60" s="388">
        <f>Nav!$M$12</f>
        <v>0.28420000000000001</v>
      </c>
      <c r="Z60" s="77">
        <f>X60*Y60</f>
        <v>0</v>
      </c>
      <c r="AA60" s="77">
        <f>Z60+X60</f>
        <v>0</v>
      </c>
    </row>
    <row r="61" spans="1:27" ht="15" x14ac:dyDescent="0.2">
      <c r="A61" s="838"/>
      <c r="B61" s="74"/>
      <c r="C61" s="554"/>
      <c r="P61" s="171">
        <f>SUM(P56:P60)</f>
        <v>0</v>
      </c>
      <c r="R61" s="62"/>
      <c r="S61" s="62"/>
      <c r="T61" s="78"/>
      <c r="U61" s="78"/>
      <c r="V61" s="62"/>
      <c r="W61" s="62"/>
      <c r="X61" s="422"/>
      <c r="Y61" s="62"/>
      <c r="Z61" s="422" t="s">
        <v>126</v>
      </c>
      <c r="AA61" s="456">
        <f>SUM(AA56:AA60)</f>
        <v>0</v>
      </c>
    </row>
    <row r="62" spans="1:27" x14ac:dyDescent="0.15">
      <c r="A62" s="838"/>
      <c r="B62" s="61"/>
      <c r="X62" s="258"/>
      <c r="Z62" s="258" t="s">
        <v>127</v>
      </c>
      <c r="AA62" s="457">
        <f>IF(Nav!$W$6="-",0,Nav!$W$6)</f>
        <v>0.7</v>
      </c>
    </row>
    <row r="63" spans="1:27" ht="14" customHeight="1" thickBot="1" x14ac:dyDescent="0.2">
      <c r="A63" s="839"/>
      <c r="B63" s="58"/>
      <c r="C63" s="555"/>
      <c r="D63" s="57"/>
      <c r="E63" s="57"/>
      <c r="F63" s="57"/>
      <c r="G63" s="57"/>
      <c r="H63" s="57"/>
      <c r="I63" s="57"/>
      <c r="J63" s="57"/>
      <c r="K63" s="57"/>
      <c r="L63" s="57"/>
      <c r="M63" s="57"/>
      <c r="N63" s="57"/>
      <c r="O63" s="57"/>
      <c r="P63" s="57"/>
      <c r="Q63" s="57"/>
      <c r="R63" s="57"/>
      <c r="S63" s="57"/>
      <c r="T63" s="57"/>
      <c r="U63" s="57"/>
      <c r="V63" s="57"/>
      <c r="W63" s="842"/>
      <c r="X63" s="842"/>
      <c r="Y63" s="842" t="s">
        <v>128</v>
      </c>
      <c r="Z63" s="842"/>
      <c r="AA63" s="458">
        <f>AA61*AA62</f>
        <v>0</v>
      </c>
    </row>
    <row r="65" spans="1:27" x14ac:dyDescent="0.15">
      <c r="A65" s="843" t="s">
        <v>124</v>
      </c>
      <c r="B65" s="80" t="s">
        <v>130</v>
      </c>
      <c r="C65" s="556"/>
      <c r="D65" s="65"/>
      <c r="E65" s="65"/>
      <c r="F65" s="65"/>
      <c r="G65" s="65"/>
      <c r="H65" s="65"/>
      <c r="I65" s="65"/>
      <c r="J65" s="65"/>
      <c r="K65" s="65"/>
      <c r="L65" s="65"/>
      <c r="M65" s="65"/>
      <c r="N65" s="65"/>
      <c r="O65" s="65"/>
      <c r="P65" s="65"/>
      <c r="Q65" s="65"/>
      <c r="R65" s="65"/>
      <c r="S65" s="65"/>
      <c r="T65" s="65"/>
      <c r="U65" s="65"/>
      <c r="V65" s="65"/>
      <c r="W65" s="65"/>
      <c r="X65" s="65"/>
      <c r="Y65" s="65"/>
      <c r="Z65" s="66"/>
      <c r="AA65" s="66"/>
    </row>
    <row r="66" spans="1:27" ht="15" x14ac:dyDescent="0.2">
      <c r="A66" s="844"/>
      <c r="B66" s="840" t="s">
        <v>131</v>
      </c>
      <c r="C66" s="544"/>
      <c r="D66" s="56" t="s">
        <v>132</v>
      </c>
      <c r="R66" s="62"/>
      <c r="S66" s="62"/>
      <c r="T66" s="62"/>
      <c r="U66" s="62"/>
      <c r="V66" s="62"/>
      <c r="W66" s="62"/>
      <c r="X66" s="62"/>
      <c r="Y66" s="62"/>
      <c r="Z66" s="67"/>
      <c r="AA66" s="67"/>
    </row>
    <row r="67" spans="1:27" ht="49" thickBot="1" x14ac:dyDescent="0.25">
      <c r="A67" s="844"/>
      <c r="B67" s="840"/>
      <c r="C67" s="544"/>
      <c r="D67" s="264">
        <f>Nav!H16</f>
        <v>45047</v>
      </c>
      <c r="E67" s="264" t="str">
        <f>Nav!H17</f>
        <v/>
      </c>
      <c r="F67" s="264" t="str">
        <f>Nav!H18</f>
        <v/>
      </c>
      <c r="G67" s="264" t="str">
        <f>Nav!H19</f>
        <v/>
      </c>
      <c r="H67" s="81" t="s">
        <v>114</v>
      </c>
      <c r="I67" s="68"/>
      <c r="J67" s="68"/>
      <c r="K67" s="68"/>
      <c r="L67" s="68"/>
      <c r="M67" s="68"/>
      <c r="N67" s="68"/>
      <c r="O67" s="68"/>
      <c r="R67" s="270" t="s">
        <v>115</v>
      </c>
      <c r="S67" s="270" t="s">
        <v>116</v>
      </c>
      <c r="T67" s="270" t="s">
        <v>117</v>
      </c>
      <c r="U67" s="270" t="s">
        <v>118</v>
      </c>
      <c r="V67" s="270" t="s">
        <v>119</v>
      </c>
      <c r="W67" s="271" t="s">
        <v>120</v>
      </c>
      <c r="X67" s="271" t="s">
        <v>121</v>
      </c>
      <c r="Y67" s="71" t="s">
        <v>122</v>
      </c>
      <c r="Z67" s="72" t="s">
        <v>123</v>
      </c>
      <c r="AA67" s="72" t="s">
        <v>124</v>
      </c>
    </row>
    <row r="68" spans="1:27" ht="15" x14ac:dyDescent="0.2">
      <c r="A68" s="844"/>
      <c r="B68" s="272"/>
      <c r="C68" s="557"/>
      <c r="D68" s="65"/>
      <c r="E68" s="65"/>
      <c r="F68" s="65"/>
      <c r="G68" s="65"/>
      <c r="H68" s="65"/>
      <c r="I68" s="273"/>
      <c r="J68" s="273"/>
      <c r="K68" s="273"/>
      <c r="L68" s="273"/>
      <c r="M68" s="273"/>
      <c r="N68" s="273"/>
      <c r="O68" s="273"/>
      <c r="P68" s="65"/>
      <c r="Q68" s="65"/>
      <c r="R68" s="274" t="s">
        <v>125</v>
      </c>
      <c r="S68" s="275"/>
      <c r="T68" s="275"/>
      <c r="U68" s="275"/>
      <c r="V68" s="275"/>
      <c r="W68" s="275"/>
      <c r="X68" s="275"/>
      <c r="Y68" s="275"/>
      <c r="Z68" s="276"/>
      <c r="AA68" s="67"/>
    </row>
    <row r="69" spans="1:27" ht="15" x14ac:dyDescent="0.2">
      <c r="A69" s="844"/>
      <c r="B69" s="61"/>
      <c r="I69" s="68"/>
      <c r="J69" s="68"/>
      <c r="K69" s="68"/>
      <c r="L69" s="68"/>
      <c r="M69" s="68"/>
      <c r="N69" s="68"/>
      <c r="O69" s="68"/>
      <c r="R69" s="62"/>
      <c r="S69" s="62"/>
      <c r="T69" s="62"/>
      <c r="U69" s="62"/>
      <c r="V69" s="62"/>
      <c r="W69" s="62"/>
      <c r="X69" s="62"/>
      <c r="Y69" s="62"/>
      <c r="Z69" s="67"/>
      <c r="AA69" s="67"/>
    </row>
    <row r="70" spans="1:27" ht="15" x14ac:dyDescent="0.2">
      <c r="A70" s="844"/>
      <c r="B70" s="74" t="str">
        <f>$B$9</f>
        <v>Tippl, Mario</v>
      </c>
      <c r="C70" s="554"/>
      <c r="D70" s="268">
        <f>P9</f>
        <v>2.5</v>
      </c>
      <c r="E70" s="268">
        <f>P28</f>
        <v>0</v>
      </c>
      <c r="F70" s="268">
        <f>P42</f>
        <v>0</v>
      </c>
      <c r="G70" s="268">
        <f>P56</f>
        <v>0</v>
      </c>
      <c r="H70" s="171">
        <f>SUM(D70:G70)</f>
        <v>2.5</v>
      </c>
      <c r="I70" s="68"/>
      <c r="J70" s="68"/>
      <c r="K70" s="68"/>
      <c r="L70" s="68"/>
      <c r="M70" s="68"/>
      <c r="N70" s="68"/>
      <c r="O70" s="68"/>
      <c r="R70" s="62" t="str">
        <f>$B$9</f>
        <v>Tippl, Mario</v>
      </c>
      <c r="S70" s="269">
        <f>H70*V70/12</f>
        <v>433.33333333333331</v>
      </c>
      <c r="T70" s="173">
        <f t="shared" ref="T70:V74" si="13">T56</f>
        <v>120000</v>
      </c>
      <c r="U70" s="259">
        <f t="shared" si="13"/>
        <v>40</v>
      </c>
      <c r="V70" s="261">
        <f t="shared" si="13"/>
        <v>2080</v>
      </c>
      <c r="W70" s="75">
        <f>IF(V70=0, "0,00 €", T70/V70)</f>
        <v>57.692307692307693</v>
      </c>
      <c r="X70" s="76">
        <f>W70*S70</f>
        <v>25000</v>
      </c>
      <c r="Y70" s="388">
        <f>Nav!$M$12</f>
        <v>0.28420000000000001</v>
      </c>
      <c r="Z70" s="277">
        <f>Z56+Z42+Z28+Z9</f>
        <v>7104.72</v>
      </c>
      <c r="AA70" s="77">
        <f>Z70+X70</f>
        <v>32104.720000000001</v>
      </c>
    </row>
    <row r="71" spans="1:27" ht="15" x14ac:dyDescent="0.2">
      <c r="A71" s="844"/>
      <c r="B71" s="74" t="str">
        <f>$B$11</f>
        <v>Socha, Pawel</v>
      </c>
      <c r="C71" s="554"/>
      <c r="D71" s="268">
        <f>P11</f>
        <v>1</v>
      </c>
      <c r="E71" s="268">
        <f>P29</f>
        <v>0</v>
      </c>
      <c r="F71" s="268">
        <f>P43</f>
        <v>0</v>
      </c>
      <c r="G71" s="268">
        <f>P57</f>
        <v>0</v>
      </c>
      <c r="H71" s="171">
        <f>SUM(D71:G71)</f>
        <v>1</v>
      </c>
      <c r="I71" s="68"/>
      <c r="J71" s="68"/>
      <c r="K71" s="68"/>
      <c r="L71" s="68"/>
      <c r="M71" s="68"/>
      <c r="N71" s="68"/>
      <c r="O71" s="68"/>
      <c r="R71" s="62" t="str">
        <f>$B$11</f>
        <v>Socha, Pawel</v>
      </c>
      <c r="S71" s="269">
        <f>H71*V71/12</f>
        <v>173.33333333333334</v>
      </c>
      <c r="T71" s="173">
        <f t="shared" si="13"/>
        <v>38700</v>
      </c>
      <c r="U71" s="259">
        <f t="shared" si="13"/>
        <v>40</v>
      </c>
      <c r="V71" s="261">
        <f t="shared" si="13"/>
        <v>2080</v>
      </c>
      <c r="W71" s="75">
        <f>IF(V71=0, "0,00 €", T71/V71)</f>
        <v>18.60576923076923</v>
      </c>
      <c r="X71" s="76">
        <f>W71*S71</f>
        <v>3225</v>
      </c>
      <c r="Y71" s="388">
        <f>Nav!$M$12</f>
        <v>0.28420000000000001</v>
      </c>
      <c r="Z71" s="277">
        <f>Z57+Z43+Z29+Z11</f>
        <v>916.75</v>
      </c>
      <c r="AA71" s="77">
        <f>Z71+X71</f>
        <v>4141.75</v>
      </c>
    </row>
    <row r="72" spans="1:27" ht="15" x14ac:dyDescent="0.2">
      <c r="A72" s="844"/>
      <c r="B72" s="74" t="str">
        <f>$B$13</f>
        <v>Tippl, Karen</v>
      </c>
      <c r="C72" s="554"/>
      <c r="D72" s="268">
        <f>P13</f>
        <v>2.5</v>
      </c>
      <c r="E72" s="268">
        <f>P30</f>
        <v>0</v>
      </c>
      <c r="F72" s="268">
        <f>P44</f>
        <v>0</v>
      </c>
      <c r="G72" s="268">
        <f>P58</f>
        <v>0</v>
      </c>
      <c r="H72" s="171">
        <f>SUM(D72:G72)</f>
        <v>2.5</v>
      </c>
      <c r="I72" s="68"/>
      <c r="J72" s="68"/>
      <c r="K72" s="68"/>
      <c r="L72" s="68"/>
      <c r="M72" s="68"/>
      <c r="N72" s="68"/>
      <c r="O72" s="68"/>
      <c r="R72" s="62" t="str">
        <f>$B$13</f>
        <v>Tippl, Karen</v>
      </c>
      <c r="S72" s="269">
        <f>H72*V72/12</f>
        <v>216.66666666666666</v>
      </c>
      <c r="T72" s="173">
        <f t="shared" si="13"/>
        <v>35700</v>
      </c>
      <c r="U72" s="259">
        <f t="shared" si="13"/>
        <v>20</v>
      </c>
      <c r="V72" s="261">
        <f t="shared" si="13"/>
        <v>1040</v>
      </c>
      <c r="W72" s="75">
        <f>IF(V72=0, "0,00 €", T72/V72)</f>
        <v>34.32692307692308</v>
      </c>
      <c r="X72" s="76">
        <f>W72*S72</f>
        <v>7437.5</v>
      </c>
      <c r="Y72" s="388">
        <f>Nav!$M$12</f>
        <v>0.28420000000000001</v>
      </c>
      <c r="Z72" s="277">
        <f>Z58+Z44+Z30+Z13</f>
        <v>2113.9299999999998</v>
      </c>
      <c r="AA72" s="77">
        <f>Z72+X72</f>
        <v>9551.43</v>
      </c>
    </row>
    <row r="73" spans="1:27" ht="15" x14ac:dyDescent="0.2">
      <c r="A73" s="844"/>
      <c r="B73" s="74" t="str">
        <f>$B$15</f>
        <v>MA 4</v>
      </c>
      <c r="C73" s="554"/>
      <c r="D73" s="268">
        <f>P15</f>
        <v>0</v>
      </c>
      <c r="E73" s="268">
        <f>P31</f>
        <v>0</v>
      </c>
      <c r="F73" s="268">
        <f>P45</f>
        <v>0</v>
      </c>
      <c r="G73" s="268">
        <f>P59</f>
        <v>0</v>
      </c>
      <c r="H73" s="171">
        <f>SUM(D73:G73)</f>
        <v>0</v>
      </c>
      <c r="I73" s="68"/>
      <c r="J73" s="68"/>
      <c r="K73" s="68"/>
      <c r="L73" s="68"/>
      <c r="M73" s="68"/>
      <c r="N73" s="68"/>
      <c r="O73" s="68"/>
      <c r="R73" s="62" t="str">
        <f>$B$15</f>
        <v>MA 4</v>
      </c>
      <c r="S73" s="269">
        <f>H73*V73/12</f>
        <v>0</v>
      </c>
      <c r="T73" s="173">
        <f t="shared" si="13"/>
        <v>0</v>
      </c>
      <c r="U73" s="259">
        <f t="shared" si="13"/>
        <v>0</v>
      </c>
      <c r="V73" s="261">
        <f t="shared" si="13"/>
        <v>0</v>
      </c>
      <c r="W73" s="75" t="str">
        <f>IF(V73=0, "0,00 €", T73/V73)</f>
        <v>0,00 €</v>
      </c>
      <c r="X73" s="76">
        <f>W73*S73</f>
        <v>0</v>
      </c>
      <c r="Y73" s="388">
        <f>Nav!$M$12</f>
        <v>0.28420000000000001</v>
      </c>
      <c r="Z73" s="277">
        <f>Z59+Z45+Z31+Z15</f>
        <v>0</v>
      </c>
      <c r="AA73" s="77">
        <f>Z73+X73</f>
        <v>0</v>
      </c>
    </row>
    <row r="74" spans="1:27" ht="15" x14ac:dyDescent="0.2">
      <c r="A74" s="844"/>
      <c r="B74" s="74" t="str">
        <f>$B$17</f>
        <v>MA 5</v>
      </c>
      <c r="C74" s="554"/>
      <c r="D74" s="268">
        <f>P17</f>
        <v>0</v>
      </c>
      <c r="E74" s="268">
        <f>P32</f>
        <v>0</v>
      </c>
      <c r="F74" s="268">
        <f>P46</f>
        <v>0</v>
      </c>
      <c r="G74" s="268">
        <f>P60</f>
        <v>0</v>
      </c>
      <c r="H74" s="171">
        <f>SUM(D74:G74)</f>
        <v>0</v>
      </c>
      <c r="I74" s="68"/>
      <c r="J74" s="68"/>
      <c r="K74" s="68"/>
      <c r="L74" s="68"/>
      <c r="M74" s="68"/>
      <c r="N74" s="68"/>
      <c r="O74" s="68"/>
      <c r="R74" s="62" t="str">
        <f>$B$17</f>
        <v>MA 5</v>
      </c>
      <c r="S74" s="269">
        <f>H74*V74/12</f>
        <v>0</v>
      </c>
      <c r="T74" s="173">
        <f t="shared" si="13"/>
        <v>0</v>
      </c>
      <c r="U74" s="259">
        <f t="shared" si="13"/>
        <v>0</v>
      </c>
      <c r="V74" s="261">
        <f t="shared" si="13"/>
        <v>0</v>
      </c>
      <c r="W74" s="75" t="str">
        <f>IF(V74=0, "0,00 €", T74/V74)</f>
        <v>0,00 €</v>
      </c>
      <c r="X74" s="76">
        <f>W74*S74</f>
        <v>0</v>
      </c>
      <c r="Y74" s="388">
        <f>Nav!$M$12</f>
        <v>0.28420000000000001</v>
      </c>
      <c r="Z74" s="277">
        <f>Z60+Z46+Z32+Z17</f>
        <v>0</v>
      </c>
      <c r="AA74" s="77">
        <f>Z74+X74</f>
        <v>0</v>
      </c>
    </row>
    <row r="75" spans="1:27" ht="15" x14ac:dyDescent="0.2">
      <c r="A75" s="844"/>
      <c r="B75" s="74"/>
      <c r="C75" s="554"/>
      <c r="D75" s="171"/>
      <c r="E75" s="171"/>
      <c r="F75" s="171"/>
      <c r="G75" s="171"/>
      <c r="H75" s="171">
        <f>SUM(H70:H74)</f>
        <v>6</v>
      </c>
      <c r="R75" s="62"/>
      <c r="S75" s="62"/>
      <c r="T75" s="78"/>
      <c r="U75" s="78"/>
      <c r="V75" s="62"/>
      <c r="W75" s="62"/>
      <c r="X75" s="422"/>
      <c r="Y75" s="62"/>
      <c r="Z75" s="422" t="s">
        <v>126</v>
      </c>
      <c r="AA75" s="456">
        <f>SUM(AA70:AA74)</f>
        <v>45797.9</v>
      </c>
    </row>
    <row r="76" spans="1:27" x14ac:dyDescent="0.15">
      <c r="A76" s="844"/>
      <c r="B76" s="61"/>
      <c r="X76" s="258"/>
      <c r="Z76" s="258" t="s">
        <v>127</v>
      </c>
      <c r="AA76" s="459">
        <f>IF(AA75=0,"",AA77/AA75)</f>
        <v>1.0297855287396729</v>
      </c>
    </row>
    <row r="77" spans="1:27" ht="14" customHeight="1" thickBot="1" x14ac:dyDescent="0.2">
      <c r="A77" s="845"/>
      <c r="B77" s="58"/>
      <c r="C77" s="555"/>
      <c r="D77" s="57"/>
      <c r="E77" s="57"/>
      <c r="F77" s="57"/>
      <c r="G77" s="57"/>
      <c r="H77" s="57"/>
      <c r="I77" s="57"/>
      <c r="J77" s="57"/>
      <c r="K77" s="57"/>
      <c r="L77" s="57"/>
      <c r="M77" s="57"/>
      <c r="N77" s="57"/>
      <c r="O77" s="57"/>
      <c r="P77" s="57"/>
      <c r="Q77" s="57"/>
      <c r="R77" s="57"/>
      <c r="S77" s="57"/>
      <c r="T77" s="57"/>
      <c r="U77" s="57"/>
      <c r="V77" s="57"/>
      <c r="W77" s="842"/>
      <c r="X77" s="842"/>
      <c r="Y77" s="842" t="s">
        <v>128</v>
      </c>
      <c r="Z77" s="842"/>
      <c r="AA77" s="458">
        <f>AA63+AA49+AA35+AA21</f>
        <v>47162.01466666667</v>
      </c>
    </row>
    <row r="78" spans="1:27" x14ac:dyDescent="0.15">
      <c r="AA78" s="337">
        <f>Nav!E20</f>
        <v>53855</v>
      </c>
    </row>
  </sheetData>
  <mergeCells count="54">
    <mergeCell ref="W9:W10"/>
    <mergeCell ref="W11:W12"/>
    <mergeCell ref="W13:W14"/>
    <mergeCell ref="W15:W16"/>
    <mergeCell ref="W17:W18"/>
    <mergeCell ref="V9:V10"/>
    <mergeCell ref="V11:V12"/>
    <mergeCell ref="V13:V14"/>
    <mergeCell ref="V15:V16"/>
    <mergeCell ref="V17:V18"/>
    <mergeCell ref="T11:T12"/>
    <mergeCell ref="T13:T14"/>
    <mergeCell ref="T15:T16"/>
    <mergeCell ref="T17:T18"/>
    <mergeCell ref="U9:U10"/>
    <mergeCell ref="U11:U12"/>
    <mergeCell ref="U13:U14"/>
    <mergeCell ref="U15:U16"/>
    <mergeCell ref="U17:U18"/>
    <mergeCell ref="Y35:Z35"/>
    <mergeCell ref="Y49:Z49"/>
    <mergeCell ref="Y63:Z63"/>
    <mergeCell ref="W77:X77"/>
    <mergeCell ref="Y77:Z77"/>
    <mergeCell ref="A4:A21"/>
    <mergeCell ref="B5:B6"/>
    <mergeCell ref="D5:O5"/>
    <mergeCell ref="W21:X21"/>
    <mergeCell ref="Y21:Z21"/>
    <mergeCell ref="B9:B10"/>
    <mergeCell ref="B11:B12"/>
    <mergeCell ref="B13:B14"/>
    <mergeCell ref="B15:B16"/>
    <mergeCell ref="B17:B18"/>
    <mergeCell ref="R9:R10"/>
    <mergeCell ref="R11:R12"/>
    <mergeCell ref="R13:R14"/>
    <mergeCell ref="R15:R16"/>
    <mergeCell ref="R17:R18"/>
    <mergeCell ref="T9:T10"/>
    <mergeCell ref="A23:A35"/>
    <mergeCell ref="B24:B25"/>
    <mergeCell ref="D24:O24"/>
    <mergeCell ref="W35:X35"/>
    <mergeCell ref="A37:A49"/>
    <mergeCell ref="B38:B39"/>
    <mergeCell ref="D38:O38"/>
    <mergeCell ref="W49:X49"/>
    <mergeCell ref="A51:A63"/>
    <mergeCell ref="B52:B53"/>
    <mergeCell ref="D52:O52"/>
    <mergeCell ref="W63:X63"/>
    <mergeCell ref="A65:A77"/>
    <mergeCell ref="B66:B67"/>
  </mergeCells>
  <conditionalFormatting sqref="D9:O18">
    <cfRule type="expression" dxfId="1571" priority="41">
      <formula>ISBLANK(D9)</formula>
    </cfRule>
  </conditionalFormatting>
  <conditionalFormatting sqref="D28:O32">
    <cfRule type="expression" dxfId="1570" priority="16">
      <formula>ISBLANK(D28)</formula>
    </cfRule>
  </conditionalFormatting>
  <conditionalFormatting sqref="D42:O46">
    <cfRule type="expression" dxfId="1569" priority="15">
      <formula>ISBLANK(D42)</formula>
    </cfRule>
  </conditionalFormatting>
  <conditionalFormatting sqref="D56:O60">
    <cfRule type="expression" dxfId="1568" priority="17">
      <formula>ISBLANK(D56)</formula>
    </cfRule>
  </conditionalFormatting>
  <conditionalFormatting sqref="T9:U9 T11:U11 T13:U13 T15:U15 T17:U17">
    <cfRule type="cellIs" dxfId="1567" priority="29" operator="equal">
      <formula>0</formula>
    </cfRule>
  </conditionalFormatting>
  <conditionalFormatting sqref="T28:U32">
    <cfRule type="cellIs" dxfId="1566" priority="13" operator="equal">
      <formula>0</formula>
    </cfRule>
  </conditionalFormatting>
  <conditionalFormatting sqref="T42:U46">
    <cfRule type="cellIs" dxfId="1565" priority="5" operator="equal">
      <formula>0</formula>
    </cfRule>
  </conditionalFormatting>
  <conditionalFormatting sqref="T56:U60">
    <cfRule type="cellIs" dxfId="1564" priority="3" operator="equal">
      <formula>0</formula>
    </cfRule>
  </conditionalFormatting>
  <conditionalFormatting sqref="T70:U74">
    <cfRule type="cellIs" dxfId="1563" priority="1" operator="equal">
      <formula>0</formula>
    </cfRule>
  </conditionalFormatting>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C678B-2E7D-4BD5-A6DF-5D80380DE4E0}">
  <sheetPr codeName="Tabelle5">
    <tabColor theme="8" tint="0.59999389629810485"/>
    <pageSetUpPr fitToPage="1"/>
  </sheetPr>
  <dimension ref="A1:AP528"/>
  <sheetViews>
    <sheetView showWhiteSpace="0" view="pageLayout" topLeftCell="A182" zoomScale="110" zoomScaleNormal="70" zoomScalePageLayoutView="110" workbookViewId="0">
      <selection activeCell="Q40" sqref="Q40:S40"/>
    </sheetView>
  </sheetViews>
  <sheetFormatPr baseColWidth="10" defaultColWidth="11.5" defaultRowHeight="13" x14ac:dyDescent="0.15"/>
  <cols>
    <col min="1" max="1" width="7" style="83" customWidth="1"/>
    <col min="2" max="2" width="7.5" style="83" bestFit="1" customWidth="1"/>
    <col min="3" max="3" width="37.33203125" style="83" bestFit="1" customWidth="1"/>
    <col min="4" max="5" width="4.1640625" style="508" customWidth="1"/>
    <col min="6" max="25" width="5.33203125" style="83" customWidth="1"/>
    <col min="26" max="27" width="5.6640625" style="83" bestFit="1" customWidth="1"/>
    <col min="28" max="34" width="5.33203125" style="83" customWidth="1"/>
    <col min="35" max="36" width="5.83203125" style="83" bestFit="1" customWidth="1"/>
    <col min="37" max="37" width="8.6640625" style="83" bestFit="1" customWidth="1"/>
    <col min="38" max="38" width="11.5" style="64"/>
    <col min="39" max="16384" width="11.5" style="83"/>
  </cols>
  <sheetData>
    <row r="1" spans="1:39" ht="12" x14ac:dyDescent="0.15">
      <c r="A1" s="82"/>
      <c r="B1" s="82"/>
      <c r="C1" s="82"/>
      <c r="D1" s="507"/>
      <c r="E1" s="507"/>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3"/>
    </row>
    <row r="2" spans="1:39" s="60" customFormat="1" ht="30" customHeight="1" x14ac:dyDescent="0.15">
      <c r="A2" s="423"/>
      <c r="B2" s="433"/>
      <c r="C2" s="433"/>
      <c r="D2" s="424"/>
      <c r="E2" s="424"/>
      <c r="F2" s="425"/>
      <c r="G2" s="425"/>
      <c r="H2" s="425"/>
      <c r="I2" s="425"/>
      <c r="J2" s="425"/>
      <c r="K2" s="425"/>
      <c r="L2" s="425"/>
      <c r="M2" s="444"/>
      <c r="N2" s="426"/>
      <c r="O2" s="426"/>
      <c r="P2" s="426"/>
      <c r="Q2" s="426"/>
      <c r="R2" s="426"/>
      <c r="S2" s="426"/>
      <c r="T2" s="426"/>
      <c r="U2" s="426"/>
      <c r="V2" s="426"/>
      <c r="W2" s="891" t="s">
        <v>133</v>
      </c>
      <c r="X2" s="891"/>
      <c r="Y2" s="891"/>
      <c r="Z2" s="891"/>
      <c r="AA2" s="892"/>
      <c r="AB2" s="875" t="str">
        <f>Nav!$C$6</f>
        <v>DS200424</v>
      </c>
      <c r="AC2" s="876"/>
      <c r="AD2" s="876"/>
      <c r="AE2" s="876"/>
      <c r="AF2" s="876"/>
      <c r="AG2" s="876"/>
      <c r="AH2" s="876"/>
      <c r="AI2" s="877"/>
      <c r="AJ2" s="426"/>
      <c r="AK2" s="432"/>
    </row>
    <row r="3" spans="1:39" s="60" customFormat="1" ht="18" customHeight="1" x14ac:dyDescent="0.15">
      <c r="A3" s="445"/>
      <c r="B3" s="446"/>
      <c r="C3" s="446"/>
      <c r="D3" s="447"/>
      <c r="E3" s="447"/>
      <c r="F3" s="448"/>
      <c r="G3" s="448"/>
      <c r="H3" s="448"/>
      <c r="I3" s="448"/>
      <c r="J3" s="448"/>
      <c r="K3" s="448"/>
      <c r="L3" s="448"/>
      <c r="M3" s="449"/>
      <c r="AK3" s="434"/>
    </row>
    <row r="4" spans="1:39" ht="23" x14ac:dyDescent="0.25">
      <c r="A4" s="445"/>
      <c r="B4" s="446"/>
      <c r="C4" s="446"/>
      <c r="D4" s="447"/>
      <c r="E4" s="447"/>
      <c r="F4" s="448"/>
      <c r="G4" s="448"/>
      <c r="H4" s="448"/>
      <c r="I4" s="448"/>
      <c r="J4" s="448"/>
      <c r="K4" s="448"/>
      <c r="L4" s="448"/>
      <c r="M4" s="449"/>
      <c r="N4" s="443"/>
      <c r="O4" s="893" t="s">
        <v>134</v>
      </c>
      <c r="P4" s="894"/>
      <c r="Q4" s="894"/>
      <c r="R4" s="894"/>
      <c r="S4" s="894"/>
      <c r="T4" s="894"/>
      <c r="U4" s="894"/>
      <c r="V4" s="894"/>
      <c r="W4" s="894"/>
      <c r="X4" s="894"/>
      <c r="Y4" s="894"/>
      <c r="Z4" s="894"/>
      <c r="AA4" s="894"/>
      <c r="AB4" s="894"/>
      <c r="AC4" s="894"/>
      <c r="AD4" s="894"/>
      <c r="AE4" s="894"/>
      <c r="AF4" s="894"/>
      <c r="AG4" s="894"/>
      <c r="AH4" s="894"/>
      <c r="AI4" s="894"/>
      <c r="AJ4" s="894"/>
      <c r="AK4" s="895"/>
      <c r="AL4"/>
      <c r="AM4"/>
    </row>
    <row r="5" spans="1:39" ht="16" x14ac:dyDescent="0.2">
      <c r="A5" s="445"/>
      <c r="B5" s="446"/>
      <c r="C5" s="446"/>
      <c r="D5" s="447"/>
      <c r="E5" s="447"/>
      <c r="F5" s="448"/>
      <c r="G5" s="448"/>
      <c r="H5" s="448"/>
      <c r="I5" s="448"/>
      <c r="J5" s="448"/>
      <c r="K5" s="448"/>
      <c r="L5" s="448"/>
      <c r="M5" s="449"/>
      <c r="N5" s="442"/>
      <c r="O5" s="730" t="s">
        <v>135</v>
      </c>
      <c r="P5" s="731"/>
      <c r="Q5" s="731"/>
      <c r="R5" s="731"/>
      <c r="S5" s="731"/>
      <c r="T5" s="731"/>
      <c r="U5" s="731"/>
      <c r="V5" s="731"/>
      <c r="W5" s="731"/>
      <c r="X5" s="731"/>
      <c r="Y5" s="731"/>
      <c r="Z5" s="731"/>
      <c r="AA5" s="731"/>
      <c r="AB5" s="731"/>
      <c r="AC5" s="731"/>
      <c r="AD5" s="731"/>
      <c r="AE5" s="731"/>
      <c r="AF5" s="731"/>
      <c r="AG5" s="731"/>
      <c r="AH5" s="731"/>
      <c r="AI5" s="731"/>
      <c r="AJ5" s="731"/>
      <c r="AK5" s="732"/>
      <c r="AL5"/>
      <c r="AM5"/>
    </row>
    <row r="6" spans="1:39" ht="18" customHeight="1" x14ac:dyDescent="0.2">
      <c r="A6" s="885" t="s">
        <v>136</v>
      </c>
      <c r="B6" s="886"/>
      <c r="C6" s="886"/>
      <c r="D6" s="886"/>
      <c r="E6" s="886"/>
      <c r="F6" s="886"/>
      <c r="G6" s="886"/>
      <c r="H6" s="886"/>
      <c r="I6" s="886"/>
      <c r="J6" s="886"/>
      <c r="K6" s="886"/>
      <c r="L6" s="886"/>
      <c r="M6" s="887"/>
      <c r="O6" s="888" t="s">
        <v>137</v>
      </c>
      <c r="P6" s="889"/>
      <c r="Q6" s="889"/>
      <c r="R6" s="889"/>
      <c r="S6" s="889"/>
      <c r="T6" s="889"/>
      <c r="U6" s="889"/>
      <c r="V6" s="889"/>
      <c r="W6" s="889"/>
      <c r="X6" s="889"/>
      <c r="Y6" s="889"/>
      <c r="Z6" s="889"/>
      <c r="AA6" s="889"/>
      <c r="AB6" s="889"/>
      <c r="AC6" s="889"/>
      <c r="AD6" s="889"/>
      <c r="AE6" s="889"/>
      <c r="AF6" s="889"/>
      <c r="AG6" s="889"/>
      <c r="AH6" s="889"/>
      <c r="AI6" s="889"/>
      <c r="AJ6" s="889"/>
      <c r="AK6" s="890"/>
      <c r="AL6"/>
      <c r="AM6"/>
    </row>
    <row r="7" spans="1:39" ht="26.25" customHeight="1" x14ac:dyDescent="0.15">
      <c r="A7" s="84" t="s">
        <v>138</v>
      </c>
      <c r="B7" s="60"/>
      <c r="C7" s="516"/>
      <c r="D7" s="428"/>
      <c r="E7" s="428"/>
      <c r="F7" s="94"/>
      <c r="G7" s="94"/>
      <c r="H7" s="94"/>
      <c r="I7" s="94"/>
      <c r="J7" s="94"/>
      <c r="K7" s="94"/>
      <c r="L7" s="94"/>
      <c r="O7" s="869"/>
      <c r="P7" s="869"/>
      <c r="Q7" s="869"/>
      <c r="R7" s="869"/>
      <c r="S7" s="869"/>
      <c r="T7" s="869"/>
      <c r="AK7" s="91"/>
      <c r="AM7" s="60"/>
    </row>
    <row r="8" spans="1:39"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1"/>
      <c r="AK8" s="872"/>
      <c r="AM8" s="60"/>
    </row>
    <row r="9" spans="1:39" ht="18" customHeight="1" x14ac:dyDescent="0.15">
      <c r="A9" s="85"/>
      <c r="AK9" s="91"/>
      <c r="AM9" s="60"/>
    </row>
    <row r="10" spans="1:39" s="87" customFormat="1" ht="14" x14ac:dyDescent="0.15">
      <c r="A10" s="86" t="s">
        <v>139</v>
      </c>
      <c r="D10" s="428"/>
      <c r="E10" s="428"/>
      <c r="G10" s="83"/>
      <c r="H10" s="83"/>
      <c r="I10" s="83"/>
      <c r="J10" s="83"/>
      <c r="K10" s="83"/>
      <c r="L10" s="83"/>
      <c r="M10" s="88"/>
      <c r="N10" s="87" t="s">
        <v>140</v>
      </c>
      <c r="AI10" s="83"/>
      <c r="AJ10" s="83"/>
      <c r="AK10" s="92"/>
      <c r="AL10" s="68"/>
      <c r="AM10" s="60"/>
    </row>
    <row r="11" spans="1:39" ht="27" customHeight="1" x14ac:dyDescent="0.15">
      <c r="A11" s="873">
        <f>DATE(YEAR(Nav!$L$4),1,1)</f>
        <v>44927</v>
      </c>
      <c r="B11" s="874"/>
      <c r="C11" s="874"/>
      <c r="D11" s="520"/>
      <c r="E11" s="429"/>
      <c r="N11" s="875" t="str">
        <f>'Planung Personal'!$B$9</f>
        <v>Tippl, Mario</v>
      </c>
      <c r="O11" s="876"/>
      <c r="P11" s="876"/>
      <c r="Q11" s="876"/>
      <c r="R11" s="876"/>
      <c r="S11" s="876"/>
      <c r="T11" s="876"/>
      <c r="U11" s="876"/>
      <c r="V11" s="876"/>
      <c r="W11" s="877"/>
      <c r="X11" s="89"/>
      <c r="Y11" s="89"/>
      <c r="Z11" s="89"/>
      <c r="AA11" s="89"/>
      <c r="AB11" s="89"/>
      <c r="AC11" s="89"/>
      <c r="AD11" s="89"/>
      <c r="AE11" s="89"/>
      <c r="AF11" s="89"/>
      <c r="AG11" s="89"/>
      <c r="AH11" s="89"/>
      <c r="AK11" s="93"/>
      <c r="AM11" s="60"/>
    </row>
    <row r="12" spans="1:39" ht="14" x14ac:dyDescent="0.15">
      <c r="A12" s="85"/>
      <c r="AK12" s="91"/>
      <c r="AM12" s="60"/>
    </row>
    <row r="13" spans="1:39"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79"/>
      <c r="AK13" s="880"/>
      <c r="AM13" s="60"/>
    </row>
    <row r="14" spans="1:39" ht="15" thickBot="1" x14ac:dyDescent="0.2">
      <c r="A14" s="85"/>
      <c r="AK14" s="91"/>
      <c r="AM14" s="60"/>
    </row>
    <row r="15" spans="1:39" ht="25" customHeight="1" x14ac:dyDescent="0.15">
      <c r="A15" s="120"/>
      <c r="B15" s="121"/>
      <c r="C15" s="121"/>
      <c r="D15" s="881" t="s">
        <v>30</v>
      </c>
      <c r="E15" s="883" t="s">
        <v>142</v>
      </c>
      <c r="F15" s="122" t="s">
        <v>143</v>
      </c>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856" t="s">
        <v>144</v>
      </c>
      <c r="AL15" s="615" t="s">
        <v>72</v>
      </c>
      <c r="AM15" s="615" t="s">
        <v>73</v>
      </c>
    </row>
    <row r="16" spans="1:39" ht="15" customHeight="1" thickBot="1" x14ac:dyDescent="0.2">
      <c r="A16" s="96" t="s">
        <v>145</v>
      </c>
      <c r="B16" s="97"/>
      <c r="C16" s="97"/>
      <c r="D16" s="882"/>
      <c r="E16" s="882"/>
      <c r="F16" s="98">
        <f>A11</f>
        <v>44927</v>
      </c>
      <c r="G16" s="98">
        <f>F16+1</f>
        <v>44928</v>
      </c>
      <c r="H16" s="98">
        <f t="shared" ref="H16:AJ16" si="0">G16+1</f>
        <v>44929</v>
      </c>
      <c r="I16" s="98">
        <f t="shared" si="0"/>
        <v>44930</v>
      </c>
      <c r="J16" s="98">
        <f t="shared" si="0"/>
        <v>44931</v>
      </c>
      <c r="K16" s="98">
        <f t="shared" si="0"/>
        <v>44932</v>
      </c>
      <c r="L16" s="98">
        <f t="shared" si="0"/>
        <v>44933</v>
      </c>
      <c r="M16" s="98">
        <f t="shared" si="0"/>
        <v>44934</v>
      </c>
      <c r="N16" s="98">
        <f t="shared" si="0"/>
        <v>44935</v>
      </c>
      <c r="O16" s="98">
        <f t="shared" si="0"/>
        <v>44936</v>
      </c>
      <c r="P16" s="98">
        <f t="shared" si="0"/>
        <v>44937</v>
      </c>
      <c r="Q16" s="98">
        <f t="shared" si="0"/>
        <v>44938</v>
      </c>
      <c r="R16" s="98">
        <f t="shared" si="0"/>
        <v>44939</v>
      </c>
      <c r="S16" s="98">
        <f t="shared" si="0"/>
        <v>44940</v>
      </c>
      <c r="T16" s="98">
        <f t="shared" si="0"/>
        <v>44941</v>
      </c>
      <c r="U16" s="98">
        <f t="shared" si="0"/>
        <v>44942</v>
      </c>
      <c r="V16" s="98">
        <f t="shared" si="0"/>
        <v>44943</v>
      </c>
      <c r="W16" s="98">
        <f t="shared" si="0"/>
        <v>44944</v>
      </c>
      <c r="X16" s="98">
        <f t="shared" si="0"/>
        <v>44945</v>
      </c>
      <c r="Y16" s="98">
        <f t="shared" si="0"/>
        <v>44946</v>
      </c>
      <c r="Z16" s="98">
        <f t="shared" si="0"/>
        <v>44947</v>
      </c>
      <c r="AA16" s="98">
        <f t="shared" si="0"/>
        <v>44948</v>
      </c>
      <c r="AB16" s="98">
        <f t="shared" si="0"/>
        <v>44949</v>
      </c>
      <c r="AC16" s="98">
        <f t="shared" si="0"/>
        <v>44950</v>
      </c>
      <c r="AD16" s="98">
        <f t="shared" si="0"/>
        <v>44951</v>
      </c>
      <c r="AE16" s="98">
        <f t="shared" si="0"/>
        <v>44952</v>
      </c>
      <c r="AF16" s="98">
        <f t="shared" si="0"/>
        <v>44953</v>
      </c>
      <c r="AG16" s="98">
        <f t="shared" si="0"/>
        <v>44954</v>
      </c>
      <c r="AH16" s="98">
        <f t="shared" si="0"/>
        <v>44955</v>
      </c>
      <c r="AI16" s="98">
        <f t="shared" si="0"/>
        <v>44956</v>
      </c>
      <c r="AJ16" s="98">
        <f t="shared" si="0"/>
        <v>44957</v>
      </c>
      <c r="AK16" s="857"/>
      <c r="AL16" s="257"/>
      <c r="AM16" s="60"/>
    </row>
    <row r="17" spans="1:39" s="82" customFormat="1" ht="21" customHeight="1" thickBot="1" x14ac:dyDescent="0.2">
      <c r="A17" s="100" t="s">
        <v>146</v>
      </c>
      <c r="B17" s="101" t="s">
        <v>109</v>
      </c>
      <c r="C17" s="102" t="s">
        <v>147</v>
      </c>
      <c r="D17" s="101"/>
      <c r="E17" s="101"/>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03"/>
      <c r="AL17" s="257"/>
      <c r="AM17" s="60"/>
    </row>
    <row r="18" spans="1:39" s="82" customFormat="1" ht="20" customHeight="1" thickBot="1" x14ac:dyDescent="0.2">
      <c r="A18" s="858"/>
      <c r="B18" s="109" t="s">
        <v>66</v>
      </c>
      <c r="C18" s="186" t="s">
        <v>148</v>
      </c>
      <c r="D18" s="510"/>
      <c r="E18" s="435"/>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04"/>
      <c r="AL18" s="257"/>
      <c r="AM18" s="60"/>
    </row>
    <row r="19" spans="1:39" s="82" customFormat="1" ht="14" x14ac:dyDescent="0.15">
      <c r="A19" s="859"/>
      <c r="B19" s="183"/>
      <c r="C19" s="187" t="e">
        <f>VLOOKUP(B19,'AP Übersicht'!$A$8:$B$36,2,FALSE)</f>
        <v>#N/A</v>
      </c>
      <c r="D19" s="511"/>
      <c r="E19" s="430" t="s">
        <v>83</v>
      </c>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04">
        <f t="shared" ref="AK19:AK30" si="1">SUM(F19:AJ19)</f>
        <v>0</v>
      </c>
      <c r="AL19" s="616" t="e">
        <f>VLOOKUP($B19,'AP Übersicht'!$A$8:$R$36,9,FALSE)</f>
        <v>#N/A</v>
      </c>
      <c r="AM19" s="616" t="e">
        <f>VLOOKUP($B19,'AP Übersicht'!$A$8:$R$36,10,FALSE)</f>
        <v>#N/A</v>
      </c>
    </row>
    <row r="20" spans="1:39" s="82" customFormat="1" ht="20" customHeight="1" x14ac:dyDescent="0.15">
      <c r="A20" s="859"/>
      <c r="B20" s="183"/>
      <c r="C20" s="187" t="e">
        <f>VLOOKUP(B20,'AP Übersicht'!$A$8:$B$36,2,FALSE)</f>
        <v>#N/A</v>
      </c>
      <c r="D20" s="511"/>
      <c r="E20" s="430"/>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6"/>
      <c r="AK20" s="104">
        <f t="shared" si="1"/>
        <v>0</v>
      </c>
      <c r="AL20" s="256"/>
      <c r="AM20" s="60"/>
    </row>
    <row r="21" spans="1:39" s="82" customFormat="1" ht="20" customHeight="1" x14ac:dyDescent="0.15">
      <c r="A21" s="859"/>
      <c r="B21" s="183"/>
      <c r="C21" s="187" t="e">
        <f>VLOOKUP(B21,'AP Übersicht'!$A$8:$B$36,2,FALSE)</f>
        <v>#N/A</v>
      </c>
      <c r="D21" s="511"/>
      <c r="E21" s="430"/>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6"/>
      <c r="AK21" s="104">
        <f t="shared" si="1"/>
        <v>0</v>
      </c>
      <c r="AL21" s="256"/>
      <c r="AM21" s="60"/>
    </row>
    <row r="22" spans="1:39" s="82" customFormat="1" ht="20" customHeight="1" x14ac:dyDescent="0.15">
      <c r="A22" s="859"/>
      <c r="B22" s="183"/>
      <c r="C22" s="187" t="e">
        <f>VLOOKUP(B22,'AP Übersicht'!$A$8:$B$36,2,FALSE)</f>
        <v>#N/A</v>
      </c>
      <c r="D22" s="511"/>
      <c r="E22" s="430"/>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6"/>
      <c r="AK22" s="104">
        <f t="shared" si="1"/>
        <v>0</v>
      </c>
      <c r="AL22" s="256"/>
      <c r="AM22" s="60"/>
    </row>
    <row r="23" spans="1:39" s="82" customFormat="1" ht="20" customHeight="1" x14ac:dyDescent="0.15">
      <c r="A23" s="859"/>
      <c r="B23" s="183"/>
      <c r="C23" s="187" t="e">
        <f>VLOOKUP(B23,'AP Übersicht'!$A$8:$B$36,2,FALSE)</f>
        <v>#N/A</v>
      </c>
      <c r="D23" s="511"/>
      <c r="E23" s="430"/>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6"/>
      <c r="AK23" s="104">
        <f t="shared" si="1"/>
        <v>0</v>
      </c>
      <c r="AL23" s="256"/>
      <c r="AM23" s="60"/>
    </row>
    <row r="24" spans="1:39" s="82" customFormat="1" ht="20" customHeight="1" x14ac:dyDescent="0.15">
      <c r="A24" s="859"/>
      <c r="B24" s="183"/>
      <c r="C24" s="187" t="e">
        <f>VLOOKUP(B24,'AP Übersicht'!$A$8:$B$36,2,FALSE)</f>
        <v>#N/A</v>
      </c>
      <c r="D24" s="511"/>
      <c r="E24" s="430"/>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6"/>
      <c r="AK24" s="104">
        <f t="shared" si="1"/>
        <v>0</v>
      </c>
      <c r="AL24" s="256"/>
      <c r="AM24" s="60"/>
    </row>
    <row r="25" spans="1:39" s="82" customFormat="1" ht="20" customHeight="1" x14ac:dyDescent="0.15">
      <c r="A25" s="859"/>
      <c r="B25" s="183"/>
      <c r="C25" s="187" t="e">
        <f>VLOOKUP(B25,'AP Übersicht'!$A$8:$B$36,2,FALSE)</f>
        <v>#N/A</v>
      </c>
      <c r="D25" s="511"/>
      <c r="E25" s="430"/>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6"/>
      <c r="AK25" s="104">
        <f t="shared" si="1"/>
        <v>0</v>
      </c>
      <c r="AL25" s="256"/>
      <c r="AM25" s="60"/>
    </row>
    <row r="26" spans="1:39" s="82" customFormat="1" ht="20" customHeight="1" x14ac:dyDescent="0.15">
      <c r="A26" s="859"/>
      <c r="B26" s="183"/>
      <c r="C26" s="187" t="e">
        <f>VLOOKUP(B26,'AP Übersicht'!$A$8:$B$36,2,FALSE)</f>
        <v>#N/A</v>
      </c>
      <c r="D26" s="511"/>
      <c r="E26" s="430"/>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6"/>
      <c r="AK26" s="104">
        <f t="shared" si="1"/>
        <v>0</v>
      </c>
      <c r="AL26" s="256"/>
      <c r="AM26" s="60"/>
    </row>
    <row r="27" spans="1:39" s="82" customFormat="1" ht="20" customHeight="1" x14ac:dyDescent="0.15">
      <c r="A27" s="859"/>
      <c r="B27" s="183"/>
      <c r="C27" s="187" t="e">
        <f>VLOOKUP(B27,'AP Übersicht'!$A$8:$B$36,2,FALSE)</f>
        <v>#N/A</v>
      </c>
      <c r="D27" s="511"/>
      <c r="E27" s="430"/>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6"/>
      <c r="AK27" s="104">
        <f t="shared" si="1"/>
        <v>0</v>
      </c>
      <c r="AL27" s="256"/>
      <c r="AM27" s="60"/>
    </row>
    <row r="28" spans="1:39" s="82" customFormat="1" ht="20" customHeight="1" x14ac:dyDescent="0.15">
      <c r="A28" s="859"/>
      <c r="B28" s="183"/>
      <c r="C28" s="187" t="e">
        <f>VLOOKUP(B28,'AP Übersicht'!$A$8:$B$36,2,FALSE)</f>
        <v>#N/A</v>
      </c>
      <c r="D28" s="511"/>
      <c r="E28" s="430"/>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6"/>
      <c r="AK28" s="104">
        <f t="shared" si="1"/>
        <v>0</v>
      </c>
      <c r="AL28" s="256"/>
      <c r="AM28" s="60"/>
    </row>
    <row r="29" spans="1:39" s="82" customFormat="1" ht="20" customHeight="1" x14ac:dyDescent="0.15">
      <c r="A29" s="859"/>
      <c r="B29" s="183"/>
      <c r="C29" s="187" t="e">
        <f>VLOOKUP(B29,'AP Übersicht'!$A$8:$B$36,2,FALSE)</f>
        <v>#N/A</v>
      </c>
      <c r="D29" s="511"/>
      <c r="E29" s="430"/>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6"/>
      <c r="AK29" s="104">
        <f t="shared" si="1"/>
        <v>0</v>
      </c>
      <c r="AL29" s="256"/>
      <c r="AM29" s="60"/>
    </row>
    <row r="30" spans="1:39" s="82" customFormat="1" ht="20" customHeight="1" thickBot="1" x14ac:dyDescent="0.2">
      <c r="A30" s="859"/>
      <c r="B30" s="591"/>
      <c r="C30" s="601" t="e">
        <f>VLOOKUP(B30,'AP Übersicht'!$A$8:$B$36,2,FALSE)</f>
        <v>#N/A</v>
      </c>
      <c r="D30" s="592"/>
      <c r="E30" s="593"/>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602"/>
      <c r="AK30" s="104">
        <f t="shared" si="1"/>
        <v>0</v>
      </c>
      <c r="AL30" s="256"/>
      <c r="AM30" s="60"/>
    </row>
    <row r="31" spans="1:39" s="82" customFormat="1" ht="18.5" customHeight="1" thickBot="1" x14ac:dyDescent="0.2">
      <c r="A31" s="603"/>
      <c r="B31" s="604"/>
      <c r="C31" s="896" t="s">
        <v>149</v>
      </c>
      <c r="D31" s="606" t="s">
        <v>83</v>
      </c>
      <c r="E31" s="606"/>
      <c r="F31" s="607">
        <f>SUMIF($D19:$D30,$D31,F19:F30)</f>
        <v>0</v>
      </c>
      <c r="G31" s="607">
        <f t="shared" ref="G31" si="2">SUMIF($D19:$D30,$D31,G19:G30)</f>
        <v>0</v>
      </c>
      <c r="H31" s="607">
        <f t="shared" ref="H31" si="3">SUMIF($D19:$D30,$D31,H19:H30)</f>
        <v>0</v>
      </c>
      <c r="I31" s="607">
        <f t="shared" ref="I31" si="4">SUMIF($D19:$D30,$D31,I19:I30)</f>
        <v>0</v>
      </c>
      <c r="J31" s="607">
        <f t="shared" ref="J31" si="5">SUMIF($D19:$D30,$D31,J19:J30)</f>
        <v>0</v>
      </c>
      <c r="K31" s="607">
        <f t="shared" ref="K31" si="6">SUMIF($D19:$D30,$D31,K19:K30)</f>
        <v>0</v>
      </c>
      <c r="L31" s="607">
        <f t="shared" ref="L31" si="7">SUMIF($D19:$D30,$D31,L19:L30)</f>
        <v>0</v>
      </c>
      <c r="M31" s="607">
        <f t="shared" ref="M31" si="8">SUMIF($D19:$D30,$D31,M19:M30)</f>
        <v>0</v>
      </c>
      <c r="N31" s="607">
        <f t="shared" ref="N31" si="9">SUMIF($D19:$D30,$D31,N19:N30)</f>
        <v>0</v>
      </c>
      <c r="O31" s="607">
        <f t="shared" ref="O31" si="10">SUMIF($D19:$D30,$D31,O19:O30)</f>
        <v>0</v>
      </c>
      <c r="P31" s="607">
        <f t="shared" ref="P31" si="11">SUMIF($D19:$D30,$D31,P19:P30)</f>
        <v>0</v>
      </c>
      <c r="Q31" s="607">
        <f t="shared" ref="Q31" si="12">SUMIF($D19:$D30,$D31,Q19:Q30)</f>
        <v>0</v>
      </c>
      <c r="R31" s="607">
        <f t="shared" ref="R31" si="13">SUMIF($D19:$D30,$D31,R19:R30)</f>
        <v>0</v>
      </c>
      <c r="S31" s="607">
        <f t="shared" ref="S31" si="14">SUMIF($D19:$D30,$D31,S19:S30)</f>
        <v>0</v>
      </c>
      <c r="T31" s="607">
        <f>SUMIF($D19:$D30,$D31,T19:T30)</f>
        <v>0</v>
      </c>
      <c r="U31" s="607">
        <f t="shared" ref="U31" si="15">SUMIF($D19:$D30,$D31,U19:U30)</f>
        <v>0</v>
      </c>
      <c r="V31" s="607">
        <f t="shared" ref="V31" si="16">SUMIF($D19:$D30,$D31,V19:V30)</f>
        <v>0</v>
      </c>
      <c r="W31" s="607">
        <f t="shared" ref="W31" si="17">SUMIF($D19:$D30,$D31,W19:W30)</f>
        <v>0</v>
      </c>
      <c r="X31" s="607">
        <f t="shared" ref="X31" si="18">SUMIF($D19:$D30,$D31,X19:X30)</f>
        <v>0</v>
      </c>
      <c r="Y31" s="607">
        <f t="shared" ref="Y31" si="19">SUMIF($D19:$D30,$D31,Y19:Y30)</f>
        <v>0</v>
      </c>
      <c r="Z31" s="607">
        <f t="shared" ref="Z31" si="20">SUMIF($D19:$D30,$D31,Z19:Z30)</f>
        <v>0</v>
      </c>
      <c r="AA31" s="607">
        <f t="shared" ref="AA31" si="21">SUMIF($D19:$D30,$D31,AA19:AA30)</f>
        <v>0</v>
      </c>
      <c r="AB31" s="607">
        <f t="shared" ref="AB31" si="22">SUMIF($D19:$D30,$D31,AB19:AB30)</f>
        <v>0</v>
      </c>
      <c r="AC31" s="607">
        <f t="shared" ref="AC31" si="23">SUMIF($D19:$D30,$D31,AC19:AC30)</f>
        <v>0</v>
      </c>
      <c r="AD31" s="607">
        <f t="shared" ref="AD31" si="24">SUMIF($D19:$D30,$D31,AD19:AD30)</f>
        <v>0</v>
      </c>
      <c r="AE31" s="607">
        <f t="shared" ref="AE31" si="25">SUMIF($D19:$D30,$D31,AE19:AE30)</f>
        <v>0</v>
      </c>
      <c r="AF31" s="607">
        <f t="shared" ref="AF31" si="26">SUMIF($D19:$D30,$D31,AF19:AF30)</f>
        <v>0</v>
      </c>
      <c r="AG31" s="607">
        <f t="shared" ref="AG31" si="27">SUMIF($D19:$D30,$D31,AG19:AG30)</f>
        <v>0</v>
      </c>
      <c r="AH31" s="607">
        <f t="shared" ref="AH31" si="28">SUMIF($D19:$D30,$D31,AH19:AH30)</f>
        <v>0</v>
      </c>
      <c r="AI31" s="607">
        <f t="shared" ref="AI31:AJ31" si="29">SUMIF($D19:$D30,$D31,AI19:AI30)</f>
        <v>0</v>
      </c>
      <c r="AJ31" s="607">
        <f t="shared" si="29"/>
        <v>0</v>
      </c>
      <c r="AK31" s="608">
        <f>SUM(F31:AJ31)</f>
        <v>0</v>
      </c>
      <c r="AL31" s="256"/>
      <c r="AM31" s="60"/>
    </row>
    <row r="32" spans="1:39" s="82" customFormat="1" ht="18.5" customHeight="1" thickBot="1" x14ac:dyDescent="0.2">
      <c r="A32" s="609"/>
      <c r="B32" s="610"/>
      <c r="C32" s="897"/>
      <c r="D32" s="611"/>
      <c r="E32" s="611" t="s">
        <v>83</v>
      </c>
      <c r="F32" s="607">
        <f>SUMIF($E19:$E30,$E32,F19:F30)</f>
        <v>0</v>
      </c>
      <c r="G32" s="607">
        <f t="shared" ref="G32:AJ32" si="30">SUMIF($E19:$E30,$E32,G19:G30)</f>
        <v>0</v>
      </c>
      <c r="H32" s="607">
        <f t="shared" si="30"/>
        <v>0</v>
      </c>
      <c r="I32" s="607">
        <f t="shared" si="30"/>
        <v>0</v>
      </c>
      <c r="J32" s="607">
        <f t="shared" si="30"/>
        <v>0</v>
      </c>
      <c r="K32" s="607">
        <f t="shared" si="30"/>
        <v>0</v>
      </c>
      <c r="L32" s="607">
        <f t="shared" si="30"/>
        <v>0</v>
      </c>
      <c r="M32" s="607">
        <f t="shared" si="30"/>
        <v>0</v>
      </c>
      <c r="N32" s="607">
        <f t="shared" si="30"/>
        <v>0</v>
      </c>
      <c r="O32" s="607">
        <f t="shared" si="30"/>
        <v>0</v>
      </c>
      <c r="P32" s="607">
        <f t="shared" si="30"/>
        <v>0</v>
      </c>
      <c r="Q32" s="607">
        <f t="shared" si="30"/>
        <v>0</v>
      </c>
      <c r="R32" s="607">
        <f t="shared" si="30"/>
        <v>0</v>
      </c>
      <c r="S32" s="607">
        <f t="shared" si="30"/>
        <v>0</v>
      </c>
      <c r="T32" s="607">
        <f t="shared" si="30"/>
        <v>0</v>
      </c>
      <c r="U32" s="607">
        <f t="shared" si="30"/>
        <v>0</v>
      </c>
      <c r="V32" s="607">
        <f t="shared" si="30"/>
        <v>0</v>
      </c>
      <c r="W32" s="607">
        <f t="shared" si="30"/>
        <v>0</v>
      </c>
      <c r="X32" s="607">
        <f t="shared" si="30"/>
        <v>0</v>
      </c>
      <c r="Y32" s="607">
        <f t="shared" si="30"/>
        <v>0</v>
      </c>
      <c r="Z32" s="607">
        <f t="shared" si="30"/>
        <v>0</v>
      </c>
      <c r="AA32" s="607">
        <f t="shared" si="30"/>
        <v>0</v>
      </c>
      <c r="AB32" s="607">
        <f t="shared" si="30"/>
        <v>0</v>
      </c>
      <c r="AC32" s="607">
        <f t="shared" si="30"/>
        <v>0</v>
      </c>
      <c r="AD32" s="607">
        <f t="shared" si="30"/>
        <v>0</v>
      </c>
      <c r="AE32" s="607">
        <f t="shared" si="30"/>
        <v>0</v>
      </c>
      <c r="AF32" s="607">
        <f t="shared" si="30"/>
        <v>0</v>
      </c>
      <c r="AG32" s="607">
        <f t="shared" si="30"/>
        <v>0</v>
      </c>
      <c r="AH32" s="607">
        <f t="shared" si="30"/>
        <v>0</v>
      </c>
      <c r="AI32" s="607">
        <f>SUMIF($E19:$E30,$E32,AI19:AI30)</f>
        <v>0</v>
      </c>
      <c r="AJ32" s="607">
        <f t="shared" si="30"/>
        <v>0</v>
      </c>
      <c r="AK32" s="612">
        <f>SUM(F32:AJ32)</f>
        <v>0</v>
      </c>
      <c r="AL32" s="256"/>
      <c r="AM32" s="60"/>
    </row>
    <row r="33" spans="1:39" s="82" customFormat="1" ht="20" customHeight="1" x14ac:dyDescent="0.15">
      <c r="A33" s="118" t="s">
        <v>150</v>
      </c>
      <c r="B33" s="99"/>
      <c r="C33" s="114" t="s">
        <v>151</v>
      </c>
      <c r="D33" s="511"/>
      <c r="E33" s="430"/>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9"/>
      <c r="AK33" s="110">
        <f>SUM(F33:AJ33)</f>
        <v>0</v>
      </c>
      <c r="AL33" s="256"/>
      <c r="AM33" s="60"/>
    </row>
    <row r="34" spans="1:39" s="82" customFormat="1" ht="20" customHeight="1" x14ac:dyDescent="0.15">
      <c r="A34" s="861" t="s">
        <v>152</v>
      </c>
      <c r="B34" s="95"/>
      <c r="C34" s="115" t="s">
        <v>153</v>
      </c>
      <c r="D34" s="511"/>
      <c r="E34" s="43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0"/>
      <c r="AI34" s="180"/>
      <c r="AJ34" s="180"/>
      <c r="AK34" s="117">
        <f>SUM(E34:AJ34)</f>
        <v>0</v>
      </c>
      <c r="AL34" s="256"/>
      <c r="AM34" s="60"/>
    </row>
    <row r="35" spans="1:39" s="82" customFormat="1" ht="20" customHeight="1" x14ac:dyDescent="0.15">
      <c r="A35" s="862"/>
      <c r="B35" s="95"/>
      <c r="C35" s="116" t="s">
        <v>154</v>
      </c>
      <c r="D35" s="513"/>
      <c r="E35" s="430"/>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9"/>
      <c r="AK35" s="111">
        <f>SUM(F35:AJ35)</f>
        <v>0</v>
      </c>
      <c r="AL35" s="256"/>
      <c r="AM35" s="60"/>
    </row>
    <row r="36" spans="1:39" s="82" customFormat="1" ht="28" x14ac:dyDescent="0.15">
      <c r="A36" s="862"/>
      <c r="B36" s="95"/>
      <c r="C36" s="115" t="s">
        <v>155</v>
      </c>
      <c r="D36" s="511"/>
      <c r="E36" s="430"/>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9"/>
      <c r="AK36" s="111">
        <f>SUM(F36:AJ36)</f>
        <v>0</v>
      </c>
      <c r="AL36" s="64"/>
      <c r="AM36" s="60"/>
    </row>
    <row r="37" spans="1:39" s="82" customFormat="1" ht="29" thickBot="1" x14ac:dyDescent="0.2">
      <c r="A37" s="863"/>
      <c r="B37" s="105"/>
      <c r="C37" s="119" t="s">
        <v>156</v>
      </c>
      <c r="D37" s="514"/>
      <c r="E37" s="439"/>
      <c r="F37" s="181"/>
      <c r="G37" s="181"/>
      <c r="H37" s="181"/>
      <c r="I37" s="181"/>
      <c r="J37" s="181"/>
      <c r="K37" s="181"/>
      <c r="L37" s="181"/>
      <c r="M37" s="181"/>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2"/>
      <c r="AK37" s="112">
        <f>SUM(F37:AJ37)</f>
        <v>0</v>
      </c>
      <c r="AL37" s="64" t="s">
        <v>157</v>
      </c>
      <c r="AM37" s="60" t="s">
        <v>158</v>
      </c>
    </row>
    <row r="38" spans="1:39" s="82" customFormat="1" ht="14" x14ac:dyDescent="0.15">
      <c r="A38" s="123"/>
      <c r="B38" s="83"/>
      <c r="C38" s="83"/>
      <c r="D38" s="508"/>
      <c r="E38" s="508"/>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124"/>
      <c r="AL38" s="670">
        <f>SUM(AK31:AK37)</f>
        <v>0</v>
      </c>
      <c r="AM38" s="672">
        <f>NETWORKDAYS(F16,EOMONTH(A11,0))*8</f>
        <v>176</v>
      </c>
    </row>
    <row r="39" spans="1:39" s="82" customFormat="1" ht="18" customHeight="1" x14ac:dyDescent="0.15">
      <c r="A39" s="864" t="s">
        <v>159</v>
      </c>
      <c r="B39" s="865"/>
      <c r="C39" s="865"/>
      <c r="D39" s="865"/>
      <c r="E39" s="865"/>
      <c r="F39" s="865"/>
      <c r="G39" s="865"/>
      <c r="H39" s="865"/>
      <c r="I39" s="865"/>
      <c r="J39" s="865"/>
      <c r="K39" s="865"/>
      <c r="L39" s="865"/>
      <c r="M39" s="865"/>
      <c r="N39" s="865"/>
      <c r="O39" s="90"/>
      <c r="P39" s="90"/>
      <c r="Q39" s="90"/>
      <c r="R39" s="90"/>
      <c r="S39" s="90"/>
      <c r="T39" s="90"/>
      <c r="U39" s="90"/>
      <c r="V39" s="90"/>
      <c r="W39" s="90"/>
      <c r="X39" s="90"/>
      <c r="Y39" s="90"/>
      <c r="Z39" s="90"/>
      <c r="AA39" s="90"/>
      <c r="AB39" s="90"/>
      <c r="AC39" s="90"/>
      <c r="AD39" s="90"/>
      <c r="AE39" s="90"/>
      <c r="AF39" s="90"/>
      <c r="AG39" s="90"/>
      <c r="AH39" s="90"/>
      <c r="AI39" s="90"/>
      <c r="AJ39" s="83"/>
      <c r="AK39" s="125"/>
      <c r="AL39" s="64"/>
      <c r="AM39" s="60"/>
    </row>
    <row r="40" spans="1:39" s="82" customFormat="1" ht="18" customHeight="1" x14ac:dyDescent="0.15">
      <c r="A40" s="866"/>
      <c r="B40" s="865"/>
      <c r="C40" s="865"/>
      <c r="D40" s="865"/>
      <c r="E40" s="865"/>
      <c r="F40" s="865"/>
      <c r="G40" s="865"/>
      <c r="H40" s="865"/>
      <c r="I40" s="865"/>
      <c r="J40" s="865"/>
      <c r="K40" s="865"/>
      <c r="L40" s="865"/>
      <c r="M40" s="865"/>
      <c r="N40" s="865"/>
      <c r="O40" s="90"/>
      <c r="P40" s="90"/>
      <c r="Q40" s="884">
        <f>IF(WEEKDAY(EOMONTH(A11,0),2)=7,EOMONTH(A11,0)-2,IF(WEEKDAY(EOMONTH(11,0),2)=6,EOMONTH(A11,0)-1,EOMONTH(A11,0)))</f>
        <v>44957</v>
      </c>
      <c r="R40" s="884"/>
      <c r="S40" s="884"/>
      <c r="T40" s="90"/>
      <c r="U40" s="90"/>
      <c r="V40" s="90"/>
      <c r="W40" s="90"/>
      <c r="X40" s="90"/>
      <c r="Y40" s="90"/>
      <c r="Z40" s="90"/>
      <c r="AA40" s="90"/>
      <c r="AB40" s="90"/>
      <c r="AC40" s="90"/>
      <c r="AD40" s="90"/>
      <c r="AE40" s="90"/>
      <c r="AF40" s="90"/>
      <c r="AG40" s="90"/>
      <c r="AH40" s="90"/>
      <c r="AI40" s="90"/>
      <c r="AJ40" s="83"/>
      <c r="AK40" s="125"/>
      <c r="AL40" s="64"/>
      <c r="AM40" s="60"/>
    </row>
    <row r="41" spans="1:39" s="82" customFormat="1" ht="14" customHeight="1" x14ac:dyDescent="0.15">
      <c r="A41" s="866"/>
      <c r="B41" s="865"/>
      <c r="C41" s="865"/>
      <c r="D41" s="865"/>
      <c r="E41" s="865"/>
      <c r="F41" s="865"/>
      <c r="G41" s="865"/>
      <c r="H41" s="865"/>
      <c r="I41" s="865"/>
      <c r="J41" s="865"/>
      <c r="K41" s="865"/>
      <c r="L41" s="865"/>
      <c r="M41" s="865"/>
      <c r="N41" s="865"/>
      <c r="O41" s="90"/>
      <c r="P41" s="90"/>
      <c r="Q41" s="867" t="s">
        <v>160</v>
      </c>
      <c r="R41" s="867"/>
      <c r="S41" s="867"/>
      <c r="T41" s="867"/>
      <c r="U41" s="867"/>
      <c r="V41" s="867"/>
      <c r="W41" s="867"/>
      <c r="X41" s="867"/>
      <c r="Y41" s="867"/>
      <c r="Z41" s="867"/>
      <c r="AA41" s="867"/>
      <c r="AB41" s="867"/>
      <c r="AC41" s="867"/>
      <c r="AD41" s="867"/>
      <c r="AE41" s="867"/>
      <c r="AF41" s="867"/>
      <c r="AG41" s="867"/>
      <c r="AH41" s="867"/>
      <c r="AI41" s="867"/>
      <c r="AJ41" s="867"/>
      <c r="AK41" s="125"/>
      <c r="AL41" s="64"/>
      <c r="AM41" s="60"/>
    </row>
    <row r="42" spans="1:39" s="82" customFormat="1" ht="35.25" customHeight="1" x14ac:dyDescent="0.15">
      <c r="A42" s="864" t="s">
        <v>161</v>
      </c>
      <c r="B42" s="868"/>
      <c r="C42" s="868"/>
      <c r="D42" s="868"/>
      <c r="E42" s="868"/>
      <c r="F42" s="868"/>
      <c r="G42" s="868"/>
      <c r="H42" s="868"/>
      <c r="I42" s="868"/>
      <c r="J42" s="868"/>
      <c r="K42" s="868"/>
      <c r="L42" s="868"/>
      <c r="M42" s="868"/>
      <c r="N42" s="868"/>
      <c r="O42" s="90"/>
      <c r="P42" s="90"/>
      <c r="Q42" s="884">
        <f>Q40</f>
        <v>44957</v>
      </c>
      <c r="R42" s="884"/>
      <c r="S42" s="884"/>
      <c r="T42" s="90"/>
      <c r="U42" s="90"/>
      <c r="V42" s="90"/>
      <c r="W42" s="90"/>
      <c r="X42" s="90"/>
      <c r="Y42" s="90"/>
      <c r="Z42" s="90"/>
      <c r="AA42" s="90"/>
      <c r="AB42" s="90"/>
      <c r="AC42" s="90"/>
      <c r="AD42" s="90"/>
      <c r="AE42" s="90"/>
      <c r="AF42" s="90"/>
      <c r="AG42" s="90"/>
      <c r="AH42" s="90"/>
      <c r="AI42" s="90"/>
      <c r="AJ42" s="90"/>
      <c r="AK42" s="125"/>
      <c r="AL42" s="64"/>
      <c r="AM42" s="60"/>
    </row>
    <row r="43" spans="1:39" s="82" customFormat="1" ht="14" x14ac:dyDescent="0.15">
      <c r="A43" s="864"/>
      <c r="B43" s="868"/>
      <c r="C43" s="868"/>
      <c r="D43" s="868"/>
      <c r="E43" s="868"/>
      <c r="F43" s="868"/>
      <c r="G43" s="868"/>
      <c r="H43" s="868"/>
      <c r="I43" s="868"/>
      <c r="J43" s="868"/>
      <c r="K43" s="868"/>
      <c r="L43" s="868"/>
      <c r="M43" s="868"/>
      <c r="N43" s="868"/>
      <c r="O43" s="83"/>
      <c r="P43" s="83"/>
      <c r="Q43" s="867" t="s">
        <v>162</v>
      </c>
      <c r="R43" s="867"/>
      <c r="S43" s="867"/>
      <c r="T43" s="867"/>
      <c r="U43" s="867"/>
      <c r="V43" s="867"/>
      <c r="W43" s="867"/>
      <c r="X43" s="867"/>
      <c r="Y43" s="867"/>
      <c r="Z43" s="867"/>
      <c r="AA43" s="867"/>
      <c r="AB43" s="867"/>
      <c r="AC43" s="867"/>
      <c r="AD43" s="867"/>
      <c r="AE43" s="867"/>
      <c r="AF43" s="867"/>
      <c r="AG43" s="867"/>
      <c r="AH43" s="867"/>
      <c r="AI43" s="867"/>
      <c r="AJ43" s="867"/>
      <c r="AK43" s="125"/>
      <c r="AL43" s="64"/>
      <c r="AM43" s="60"/>
    </row>
    <row r="44" spans="1:39" s="82" customFormat="1" ht="14.5" customHeight="1" thickBot="1" x14ac:dyDescent="0.2">
      <c r="A44" s="126"/>
      <c r="B44" s="127"/>
      <c r="C44" s="127"/>
      <c r="D44" s="509"/>
      <c r="E44" s="509"/>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8"/>
      <c r="AL44" s="64"/>
      <c r="AM44" s="60"/>
    </row>
    <row r="45" spans="1:39" ht="12" x14ac:dyDescent="0.15">
      <c r="A45" s="82"/>
      <c r="B45" s="82"/>
      <c r="C45" s="82"/>
      <c r="D45" s="507"/>
      <c r="E45" s="507"/>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3"/>
    </row>
    <row r="46" spans="1:39" s="60" customFormat="1" ht="30" customHeight="1" x14ac:dyDescent="0.15">
      <c r="A46" s="423"/>
      <c r="B46" s="433"/>
      <c r="C46" s="433"/>
      <c r="D46" s="424"/>
      <c r="E46" s="424"/>
      <c r="F46" s="425"/>
      <c r="G46" s="425"/>
      <c r="H46" s="425"/>
      <c r="I46" s="425"/>
      <c r="J46" s="425"/>
      <c r="K46" s="425"/>
      <c r="L46" s="425"/>
      <c r="M46" s="444"/>
      <c r="N46" s="426"/>
      <c r="O46" s="426"/>
      <c r="P46" s="426"/>
      <c r="Q46" s="426"/>
      <c r="R46" s="426"/>
      <c r="S46" s="426"/>
      <c r="T46" s="426"/>
      <c r="U46" s="426"/>
      <c r="V46" s="426"/>
      <c r="W46" s="891" t="s">
        <v>133</v>
      </c>
      <c r="X46" s="891"/>
      <c r="Y46" s="891"/>
      <c r="Z46" s="891"/>
      <c r="AA46" s="892"/>
      <c r="AB46" s="875" t="str">
        <f>Nav!$C$6</f>
        <v>DS200424</v>
      </c>
      <c r="AC46" s="876"/>
      <c r="AD46" s="876"/>
      <c r="AE46" s="876"/>
      <c r="AF46" s="876"/>
      <c r="AG46" s="876"/>
      <c r="AH46" s="876"/>
      <c r="AI46" s="877"/>
      <c r="AJ46" s="426"/>
      <c r="AK46" s="432"/>
    </row>
    <row r="47" spans="1:39" s="60" customFormat="1" ht="18" customHeight="1" x14ac:dyDescent="0.15">
      <c r="A47" s="445"/>
      <c r="B47" s="446"/>
      <c r="C47" s="446"/>
      <c r="D47" s="447"/>
      <c r="E47" s="447"/>
      <c r="F47" s="448"/>
      <c r="G47" s="448"/>
      <c r="H47" s="448"/>
      <c r="I47" s="448"/>
      <c r="J47" s="448"/>
      <c r="K47" s="448"/>
      <c r="L47" s="448"/>
      <c r="M47" s="449"/>
      <c r="AK47" s="434"/>
    </row>
    <row r="48" spans="1:39" ht="23" x14ac:dyDescent="0.25">
      <c r="A48" s="445"/>
      <c r="B48" s="446"/>
      <c r="C48" s="446"/>
      <c r="D48" s="447"/>
      <c r="E48" s="447"/>
      <c r="F48" s="448"/>
      <c r="G48" s="448"/>
      <c r="H48" s="448"/>
      <c r="I48" s="448"/>
      <c r="J48" s="448"/>
      <c r="K48" s="448"/>
      <c r="L48" s="448"/>
      <c r="M48" s="449"/>
      <c r="N48" s="443"/>
      <c r="O48" s="893" t="s">
        <v>134</v>
      </c>
      <c r="P48" s="894"/>
      <c r="Q48" s="894"/>
      <c r="R48" s="894"/>
      <c r="S48" s="894"/>
      <c r="T48" s="894"/>
      <c r="U48" s="894"/>
      <c r="V48" s="894"/>
      <c r="W48" s="894"/>
      <c r="X48" s="894"/>
      <c r="Y48" s="894"/>
      <c r="Z48" s="894"/>
      <c r="AA48" s="894"/>
      <c r="AB48" s="894"/>
      <c r="AC48" s="894"/>
      <c r="AD48" s="894"/>
      <c r="AE48" s="894"/>
      <c r="AF48" s="894"/>
      <c r="AG48" s="894"/>
      <c r="AH48" s="894"/>
      <c r="AI48" s="894"/>
      <c r="AJ48" s="894"/>
      <c r="AK48" s="895"/>
      <c r="AL48"/>
      <c r="AM48"/>
    </row>
    <row r="49" spans="1:42" ht="16" x14ac:dyDescent="0.2">
      <c r="A49" s="445"/>
      <c r="B49" s="446"/>
      <c r="C49" s="446"/>
      <c r="D49" s="447"/>
      <c r="E49" s="447"/>
      <c r="F49" s="448"/>
      <c r="G49" s="448"/>
      <c r="H49" s="448"/>
      <c r="I49" s="448"/>
      <c r="J49" s="448"/>
      <c r="K49" s="448"/>
      <c r="L49" s="448"/>
      <c r="M49" s="449"/>
      <c r="N49" s="442"/>
      <c r="O49" s="730" t="s">
        <v>135</v>
      </c>
      <c r="P49" s="731"/>
      <c r="Q49" s="731"/>
      <c r="R49" s="731"/>
      <c r="S49" s="731"/>
      <c r="T49" s="731"/>
      <c r="U49" s="731"/>
      <c r="V49" s="731"/>
      <c r="W49" s="731"/>
      <c r="X49" s="731"/>
      <c r="Y49" s="731"/>
      <c r="Z49" s="731"/>
      <c r="AA49" s="731"/>
      <c r="AB49" s="731"/>
      <c r="AC49" s="731"/>
      <c r="AD49" s="731"/>
      <c r="AE49" s="731"/>
      <c r="AF49" s="731"/>
      <c r="AG49" s="731"/>
      <c r="AH49" s="731"/>
      <c r="AI49" s="731"/>
      <c r="AJ49" s="731"/>
      <c r="AK49" s="732"/>
      <c r="AL49"/>
      <c r="AM49"/>
      <c r="AN49"/>
      <c r="AO49"/>
      <c r="AP49"/>
    </row>
    <row r="50" spans="1:42" ht="18" customHeight="1" x14ac:dyDescent="0.2">
      <c r="A50" s="885" t="s">
        <v>136</v>
      </c>
      <c r="B50" s="886"/>
      <c r="C50" s="886"/>
      <c r="D50" s="886"/>
      <c r="E50" s="886"/>
      <c r="F50" s="886"/>
      <c r="G50" s="886"/>
      <c r="H50" s="886"/>
      <c r="I50" s="886"/>
      <c r="J50" s="886"/>
      <c r="K50" s="886"/>
      <c r="L50" s="886"/>
      <c r="M50" s="887"/>
      <c r="O50" s="888" t="s">
        <v>137</v>
      </c>
      <c r="P50" s="889"/>
      <c r="Q50" s="889"/>
      <c r="R50" s="889"/>
      <c r="S50" s="889"/>
      <c r="T50" s="889"/>
      <c r="U50" s="889"/>
      <c r="V50" s="889"/>
      <c r="W50" s="889"/>
      <c r="X50" s="889"/>
      <c r="Y50" s="889"/>
      <c r="Z50" s="889"/>
      <c r="AA50" s="889"/>
      <c r="AB50" s="889"/>
      <c r="AC50" s="889"/>
      <c r="AD50" s="889"/>
      <c r="AE50" s="889"/>
      <c r="AF50" s="889"/>
      <c r="AG50" s="889"/>
      <c r="AH50" s="889"/>
      <c r="AI50" s="889"/>
      <c r="AJ50" s="889"/>
      <c r="AK50" s="890"/>
      <c r="AL50"/>
      <c r="AM50"/>
      <c r="AN50"/>
      <c r="AO50"/>
      <c r="AP50"/>
    </row>
    <row r="51" spans="1:42" ht="26.25" customHeight="1" x14ac:dyDescent="0.15">
      <c r="A51" s="84" t="s">
        <v>138</v>
      </c>
      <c r="B51" s="60"/>
      <c r="C51" s="516"/>
      <c r="D51" s="428"/>
      <c r="E51" s="428"/>
      <c r="F51" s="94"/>
      <c r="G51" s="94"/>
      <c r="H51" s="94"/>
      <c r="I51" s="94"/>
      <c r="J51" s="94"/>
      <c r="K51" s="94"/>
      <c r="L51" s="94"/>
      <c r="O51" s="869"/>
      <c r="P51" s="869"/>
      <c r="Q51" s="869"/>
      <c r="R51" s="869"/>
      <c r="S51" s="869"/>
      <c r="T51" s="869"/>
      <c r="AK51" s="91"/>
      <c r="AM51" s="60"/>
      <c r="AN51" s="60"/>
      <c r="AO51" s="60"/>
      <c r="AP51" s="60"/>
    </row>
    <row r="52" spans="1:42" ht="30" customHeight="1" x14ac:dyDescent="0.15">
      <c r="A52" s="870" t="str">
        <f>Nav!$C$3</f>
        <v>Durchführbarkeitsstudie "BioInk"</v>
      </c>
      <c r="B52" s="871"/>
      <c r="C52" s="871"/>
      <c r="D52" s="871"/>
      <c r="E52" s="871"/>
      <c r="F52" s="871"/>
      <c r="G52" s="871"/>
      <c r="H52" s="871"/>
      <c r="I52" s="871"/>
      <c r="J52" s="871"/>
      <c r="K52" s="871"/>
      <c r="L52" s="871"/>
      <c r="M52" s="871"/>
      <c r="N52" s="871"/>
      <c r="O52" s="871"/>
      <c r="P52" s="871"/>
      <c r="Q52" s="871"/>
      <c r="R52" s="871"/>
      <c r="S52" s="871"/>
      <c r="T52" s="871"/>
      <c r="U52" s="871"/>
      <c r="V52" s="871"/>
      <c r="W52" s="871"/>
      <c r="X52" s="871"/>
      <c r="Y52" s="871"/>
      <c r="Z52" s="871"/>
      <c r="AA52" s="871"/>
      <c r="AB52" s="871"/>
      <c r="AC52" s="871"/>
      <c r="AD52" s="871"/>
      <c r="AE52" s="871"/>
      <c r="AF52" s="871"/>
      <c r="AG52" s="871"/>
      <c r="AH52" s="871"/>
      <c r="AI52" s="871"/>
      <c r="AJ52" s="871"/>
      <c r="AK52" s="872"/>
      <c r="AM52" s="60"/>
      <c r="AN52" s="60"/>
      <c r="AO52" s="60"/>
      <c r="AP52" s="60"/>
    </row>
    <row r="53" spans="1:42" ht="18" customHeight="1" x14ac:dyDescent="0.15">
      <c r="A53" s="85"/>
      <c r="AK53" s="91"/>
      <c r="AM53" s="60"/>
      <c r="AN53" s="60"/>
      <c r="AO53" s="60"/>
      <c r="AP53" s="60"/>
    </row>
    <row r="54" spans="1:42" s="87" customFormat="1" ht="14" x14ac:dyDescent="0.15">
      <c r="A54" s="86" t="s">
        <v>139</v>
      </c>
      <c r="D54" s="428"/>
      <c r="E54" s="428"/>
      <c r="G54" s="83"/>
      <c r="H54" s="83"/>
      <c r="I54" s="83"/>
      <c r="J54" s="83"/>
      <c r="K54" s="83"/>
      <c r="L54" s="83"/>
      <c r="M54" s="88"/>
      <c r="N54" s="87" t="s">
        <v>140</v>
      </c>
      <c r="AI54" s="83"/>
      <c r="AJ54" s="83"/>
      <c r="AK54" s="92"/>
      <c r="AL54" s="68"/>
      <c r="AM54" s="60"/>
      <c r="AN54" s="60"/>
      <c r="AO54" s="60"/>
      <c r="AP54" s="60"/>
    </row>
    <row r="55" spans="1:42" ht="27" customHeight="1" x14ac:dyDescent="0.15">
      <c r="A55" s="873">
        <f>A11+31</f>
        <v>44958</v>
      </c>
      <c r="B55" s="874"/>
      <c r="C55" s="874"/>
      <c r="D55" s="520"/>
      <c r="E55" s="429"/>
      <c r="N55" s="875" t="str">
        <f>N11</f>
        <v>Tippl, Mario</v>
      </c>
      <c r="O55" s="876"/>
      <c r="P55" s="876"/>
      <c r="Q55" s="876"/>
      <c r="R55" s="876"/>
      <c r="S55" s="876"/>
      <c r="T55" s="876"/>
      <c r="U55" s="876"/>
      <c r="V55" s="876"/>
      <c r="W55" s="877"/>
      <c r="X55" s="89"/>
      <c r="Y55" s="89"/>
      <c r="Z55" s="89"/>
      <c r="AA55" s="89"/>
      <c r="AB55" s="89"/>
      <c r="AC55" s="89"/>
      <c r="AD55" s="89"/>
      <c r="AE55" s="89"/>
      <c r="AF55" s="89"/>
      <c r="AG55" s="89"/>
      <c r="AH55" s="89"/>
      <c r="AK55" s="93"/>
      <c r="AM55" s="60"/>
      <c r="AN55" s="60"/>
      <c r="AO55" s="60"/>
      <c r="AP55" s="60"/>
    </row>
    <row r="56" spans="1:42" ht="14" x14ac:dyDescent="0.15">
      <c r="A56" s="85"/>
      <c r="AK56" s="91"/>
      <c r="AM56" s="60"/>
      <c r="AN56" s="60"/>
      <c r="AO56" s="60"/>
      <c r="AP56" s="60"/>
    </row>
    <row r="57" spans="1:42" ht="30" customHeight="1" x14ac:dyDescent="0.15">
      <c r="A57" s="878" t="s">
        <v>141</v>
      </c>
      <c r="B57" s="879"/>
      <c r="C57" s="879"/>
      <c r="D57" s="879"/>
      <c r="E57" s="879"/>
      <c r="F57" s="879"/>
      <c r="G57" s="879"/>
      <c r="H57" s="879"/>
      <c r="I57" s="879"/>
      <c r="J57" s="879"/>
      <c r="K57" s="879"/>
      <c r="L57" s="879"/>
      <c r="M57" s="879"/>
      <c r="N57" s="879"/>
      <c r="O57" s="879"/>
      <c r="P57" s="879"/>
      <c r="Q57" s="879"/>
      <c r="R57" s="879"/>
      <c r="S57" s="879"/>
      <c r="T57" s="879"/>
      <c r="U57" s="879"/>
      <c r="V57" s="879"/>
      <c r="W57" s="879"/>
      <c r="X57" s="879"/>
      <c r="Y57" s="879"/>
      <c r="Z57" s="879"/>
      <c r="AA57" s="879"/>
      <c r="AB57" s="879"/>
      <c r="AC57" s="879"/>
      <c r="AD57" s="879"/>
      <c r="AE57" s="879"/>
      <c r="AF57" s="879"/>
      <c r="AG57" s="879"/>
      <c r="AH57" s="879"/>
      <c r="AI57" s="879"/>
      <c r="AJ57" s="879"/>
      <c r="AK57" s="880"/>
      <c r="AM57" s="60"/>
      <c r="AN57" s="60"/>
      <c r="AO57" s="60"/>
      <c r="AP57" s="60"/>
    </row>
    <row r="58" spans="1:42" ht="15" thickBot="1" x14ac:dyDescent="0.2">
      <c r="A58" s="85"/>
      <c r="AK58" s="91"/>
      <c r="AM58" s="60"/>
      <c r="AN58" s="60"/>
      <c r="AO58" s="60"/>
      <c r="AP58" s="60"/>
    </row>
    <row r="59" spans="1:42" ht="25" customHeight="1" x14ac:dyDescent="0.15">
      <c r="A59" s="120"/>
      <c r="B59" s="121"/>
      <c r="C59" s="121"/>
      <c r="D59" s="881" t="s">
        <v>30</v>
      </c>
      <c r="E59" s="883" t="s">
        <v>142</v>
      </c>
      <c r="F59" s="122" t="s">
        <v>143</v>
      </c>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856" t="s">
        <v>144</v>
      </c>
      <c r="AL59" s="615" t="s">
        <v>72</v>
      </c>
      <c r="AM59" s="615" t="s">
        <v>73</v>
      </c>
      <c r="AN59" s="60"/>
      <c r="AO59" s="60"/>
      <c r="AP59" s="60"/>
    </row>
    <row r="60" spans="1:42" ht="15" customHeight="1" thickBot="1" x14ac:dyDescent="0.2">
      <c r="A60" s="96" t="s">
        <v>145</v>
      </c>
      <c r="B60" s="97"/>
      <c r="C60" s="97"/>
      <c r="D60" s="882"/>
      <c r="E60" s="882"/>
      <c r="F60" s="98">
        <f>A55</f>
        <v>44958</v>
      </c>
      <c r="G60" s="98">
        <f>F60+1</f>
        <v>44959</v>
      </c>
      <c r="H60" s="98">
        <f t="shared" ref="H60:AG60" si="31">G60+1</f>
        <v>44960</v>
      </c>
      <c r="I60" s="98">
        <f t="shared" si="31"/>
        <v>44961</v>
      </c>
      <c r="J60" s="98">
        <f t="shared" si="31"/>
        <v>44962</v>
      </c>
      <c r="K60" s="98">
        <f t="shared" si="31"/>
        <v>44963</v>
      </c>
      <c r="L60" s="98">
        <f t="shared" si="31"/>
        <v>44964</v>
      </c>
      <c r="M60" s="98">
        <f t="shared" si="31"/>
        <v>44965</v>
      </c>
      <c r="N60" s="98">
        <f t="shared" si="31"/>
        <v>44966</v>
      </c>
      <c r="O60" s="98">
        <f t="shared" si="31"/>
        <v>44967</v>
      </c>
      <c r="P60" s="98">
        <f t="shared" si="31"/>
        <v>44968</v>
      </c>
      <c r="Q60" s="98">
        <f t="shared" si="31"/>
        <v>44969</v>
      </c>
      <c r="R60" s="98">
        <f t="shared" si="31"/>
        <v>44970</v>
      </c>
      <c r="S60" s="98">
        <f t="shared" si="31"/>
        <v>44971</v>
      </c>
      <c r="T60" s="98">
        <f t="shared" si="31"/>
        <v>44972</v>
      </c>
      <c r="U60" s="98">
        <f t="shared" si="31"/>
        <v>44973</v>
      </c>
      <c r="V60" s="98">
        <f t="shared" si="31"/>
        <v>44974</v>
      </c>
      <c r="W60" s="98">
        <f t="shared" si="31"/>
        <v>44975</v>
      </c>
      <c r="X60" s="98">
        <f t="shared" si="31"/>
        <v>44976</v>
      </c>
      <c r="Y60" s="98">
        <f t="shared" si="31"/>
        <v>44977</v>
      </c>
      <c r="Z60" s="98">
        <f t="shared" si="31"/>
        <v>44978</v>
      </c>
      <c r="AA60" s="98">
        <f t="shared" si="31"/>
        <v>44979</v>
      </c>
      <c r="AB60" s="98">
        <f t="shared" si="31"/>
        <v>44980</v>
      </c>
      <c r="AC60" s="98">
        <f t="shared" si="31"/>
        <v>44981</v>
      </c>
      <c r="AD60" s="98">
        <f t="shared" si="31"/>
        <v>44982</v>
      </c>
      <c r="AE60" s="98">
        <f t="shared" si="31"/>
        <v>44983</v>
      </c>
      <c r="AF60" s="98">
        <f t="shared" si="31"/>
        <v>44984</v>
      </c>
      <c r="AG60" s="98">
        <f t="shared" si="31"/>
        <v>44985</v>
      </c>
      <c r="AH60" s="98" t="str">
        <f>IF(AND(DAY(DATE(YEAR($A$11),3,0))=29,YEAR($A$11)&lt;&gt;1900),29,"")</f>
        <v/>
      </c>
      <c r="AI60" s="98"/>
      <c r="AJ60" s="98"/>
      <c r="AK60" s="857"/>
      <c r="AL60" s="257"/>
      <c r="AM60" s="60"/>
      <c r="AN60" s="60"/>
      <c r="AO60" s="60"/>
      <c r="AP60" s="60" t="str">
        <f>IF(AND(DAY(DATE(YEAR($A$11),3,0))=29,YEAR($A$11)&lt;&gt;1900),29,"")</f>
        <v/>
      </c>
    </row>
    <row r="61" spans="1:42" s="82" customFormat="1" ht="21" customHeight="1" thickBot="1" x14ac:dyDescent="0.2">
      <c r="A61" s="100" t="s">
        <v>146</v>
      </c>
      <c r="B61" s="101" t="s">
        <v>109</v>
      </c>
      <c r="C61" s="102" t="s">
        <v>147</v>
      </c>
      <c r="D61" s="101"/>
      <c r="E61" s="101"/>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03"/>
      <c r="AL61" s="257"/>
      <c r="AM61" s="60"/>
      <c r="AN61" s="60"/>
      <c r="AO61" s="60"/>
      <c r="AP61" s="60"/>
    </row>
    <row r="62" spans="1:42" s="82" customFormat="1" ht="20" customHeight="1" thickBot="1" x14ac:dyDescent="0.2">
      <c r="A62" s="858"/>
      <c r="B62" s="109" t="s">
        <v>66</v>
      </c>
      <c r="C62" s="186" t="s">
        <v>148</v>
      </c>
      <c r="D62" s="510"/>
      <c r="E62" s="435"/>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04"/>
      <c r="AL62" s="257"/>
      <c r="AM62" s="60"/>
      <c r="AN62" s="60"/>
      <c r="AO62" s="60"/>
      <c r="AP62" s="60"/>
    </row>
    <row r="63" spans="1:42" s="82" customFormat="1" ht="14" x14ac:dyDescent="0.15">
      <c r="A63" s="859"/>
      <c r="B63" s="183"/>
      <c r="C63" s="187" t="e">
        <f>VLOOKUP(B63,'AP Übersicht'!$A$8:$B$36,2,FALSE)</f>
        <v>#N/A</v>
      </c>
      <c r="D63" s="511"/>
      <c r="E63" s="430"/>
      <c r="F63" s="174"/>
      <c r="G63" s="174"/>
      <c r="H63" s="174"/>
      <c r="I63" s="174"/>
      <c r="J63" s="174"/>
      <c r="K63" s="174"/>
      <c r="L63" s="174"/>
      <c r="M63" s="174"/>
      <c r="N63" s="174"/>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04">
        <f t="shared" ref="AK63:AK74" si="32">SUM(F63:AJ63)</f>
        <v>0</v>
      </c>
      <c r="AL63" s="616" t="e">
        <f>VLOOKUP($B63,'AP Übersicht'!$A$8:$R$36,9,FALSE)</f>
        <v>#N/A</v>
      </c>
      <c r="AM63" s="616" t="e">
        <f>VLOOKUP($B63,'AP Übersicht'!$A$8:$R$36,10,FALSE)</f>
        <v>#N/A</v>
      </c>
      <c r="AN63" s="60"/>
      <c r="AO63" s="60"/>
      <c r="AP63" s="60"/>
    </row>
    <row r="64" spans="1:42" s="82" customFormat="1" ht="20" customHeight="1" x14ac:dyDescent="0.15">
      <c r="A64" s="859"/>
      <c r="B64" s="183"/>
      <c r="C64" s="187" t="e">
        <f>VLOOKUP(B64,'AP Übersicht'!$A$8:$B$36,2,FALSE)</f>
        <v>#N/A</v>
      </c>
      <c r="D64" s="511"/>
      <c r="E64" s="430"/>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6"/>
      <c r="AK64" s="104">
        <f t="shared" si="32"/>
        <v>0</v>
      </c>
      <c r="AL64" s="256"/>
      <c r="AM64" s="60"/>
      <c r="AN64" s="60"/>
      <c r="AO64" s="60"/>
      <c r="AP64" s="60"/>
    </row>
    <row r="65" spans="1:39" s="82" customFormat="1" ht="20" customHeight="1" x14ac:dyDescent="0.15">
      <c r="A65" s="859"/>
      <c r="B65" s="183"/>
      <c r="C65" s="187" t="e">
        <f>VLOOKUP(B65,'AP Übersicht'!$A$8:$B$36,2,FALSE)</f>
        <v>#N/A</v>
      </c>
      <c r="D65" s="511"/>
      <c r="E65" s="430"/>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6"/>
      <c r="AK65" s="104">
        <f t="shared" si="32"/>
        <v>0</v>
      </c>
      <c r="AL65" s="256"/>
      <c r="AM65" s="60"/>
    </row>
    <row r="66" spans="1:39" s="82" customFormat="1" ht="20" customHeight="1" x14ac:dyDescent="0.15">
      <c r="A66" s="859"/>
      <c r="B66" s="183"/>
      <c r="C66" s="187" t="e">
        <f>VLOOKUP(B66,'AP Übersicht'!$A$8:$B$36,2,FALSE)</f>
        <v>#N/A</v>
      </c>
      <c r="D66" s="511"/>
      <c r="E66" s="430"/>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6"/>
      <c r="AK66" s="104">
        <f t="shared" si="32"/>
        <v>0</v>
      </c>
      <c r="AL66" s="256"/>
      <c r="AM66" s="60"/>
    </row>
    <row r="67" spans="1:39" s="82" customFormat="1" ht="20" customHeight="1" x14ac:dyDescent="0.15">
      <c r="A67" s="859"/>
      <c r="B67" s="183"/>
      <c r="C67" s="187" t="e">
        <f>VLOOKUP(B67,'AP Übersicht'!$A$8:$B$36,2,FALSE)</f>
        <v>#N/A</v>
      </c>
      <c r="D67" s="511"/>
      <c r="E67" s="430"/>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6"/>
      <c r="AK67" s="104">
        <f t="shared" si="32"/>
        <v>0</v>
      </c>
      <c r="AL67" s="256"/>
      <c r="AM67" s="60"/>
    </row>
    <row r="68" spans="1:39" s="82" customFormat="1" ht="20" customHeight="1" x14ac:dyDescent="0.15">
      <c r="A68" s="859"/>
      <c r="B68" s="183"/>
      <c r="C68" s="187" t="e">
        <f>VLOOKUP(B68,'AP Übersicht'!$A$8:$B$36,2,FALSE)</f>
        <v>#N/A</v>
      </c>
      <c r="D68" s="511"/>
      <c r="E68" s="430"/>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6"/>
      <c r="AK68" s="104">
        <f t="shared" si="32"/>
        <v>0</v>
      </c>
      <c r="AL68" s="256"/>
      <c r="AM68" s="60"/>
    </row>
    <row r="69" spans="1:39" s="82" customFormat="1" ht="20" customHeight="1" x14ac:dyDescent="0.15">
      <c r="A69" s="859"/>
      <c r="B69" s="183"/>
      <c r="C69" s="187" t="e">
        <f>VLOOKUP(B69,'AP Übersicht'!$A$8:$B$36,2,FALSE)</f>
        <v>#N/A</v>
      </c>
      <c r="D69" s="511"/>
      <c r="E69" s="430"/>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6"/>
      <c r="AK69" s="104">
        <f t="shared" si="32"/>
        <v>0</v>
      </c>
      <c r="AL69" s="256"/>
      <c r="AM69" s="60"/>
    </row>
    <row r="70" spans="1:39" s="82" customFormat="1" ht="20" customHeight="1" x14ac:dyDescent="0.15">
      <c r="A70" s="859"/>
      <c r="B70" s="183"/>
      <c r="C70" s="187" t="e">
        <f>VLOOKUP(B70,'AP Übersicht'!$A$8:$B$36,2,FALSE)</f>
        <v>#N/A</v>
      </c>
      <c r="D70" s="511"/>
      <c r="E70" s="430"/>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6"/>
      <c r="AK70" s="104">
        <f t="shared" si="32"/>
        <v>0</v>
      </c>
      <c r="AL70" s="256"/>
      <c r="AM70" s="60"/>
    </row>
    <row r="71" spans="1:39" s="82" customFormat="1" ht="20" customHeight="1" x14ac:dyDescent="0.15">
      <c r="A71" s="859"/>
      <c r="B71" s="183"/>
      <c r="C71" s="187" t="e">
        <f>VLOOKUP(B71,'AP Übersicht'!$A$8:$B$36,2,FALSE)</f>
        <v>#N/A</v>
      </c>
      <c r="D71" s="511"/>
      <c r="E71" s="430"/>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6"/>
      <c r="AK71" s="104">
        <f t="shared" si="32"/>
        <v>0</v>
      </c>
      <c r="AL71" s="256"/>
      <c r="AM71" s="60"/>
    </row>
    <row r="72" spans="1:39" s="82" customFormat="1" ht="20" customHeight="1" x14ac:dyDescent="0.15">
      <c r="A72" s="859"/>
      <c r="B72" s="183"/>
      <c r="C72" s="187" t="e">
        <f>VLOOKUP(B72,'AP Übersicht'!$A$8:$B$36,2,FALSE)</f>
        <v>#N/A</v>
      </c>
      <c r="D72" s="511"/>
      <c r="E72" s="430"/>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6"/>
      <c r="AK72" s="104">
        <f t="shared" si="32"/>
        <v>0</v>
      </c>
      <c r="AL72" s="256"/>
      <c r="AM72" s="60"/>
    </row>
    <row r="73" spans="1:39" s="82" customFormat="1" ht="20" customHeight="1" x14ac:dyDescent="0.15">
      <c r="A73" s="859"/>
      <c r="B73" s="183"/>
      <c r="C73" s="187" t="e">
        <f>VLOOKUP(B73,'AP Übersicht'!$A$8:$B$36,2,FALSE)</f>
        <v>#N/A</v>
      </c>
      <c r="D73" s="511"/>
      <c r="E73" s="430"/>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6"/>
      <c r="AK73" s="104">
        <f t="shared" si="32"/>
        <v>0</v>
      </c>
      <c r="AL73" s="256"/>
      <c r="AM73" s="60"/>
    </row>
    <row r="74" spans="1:39" s="82" customFormat="1" ht="20" customHeight="1" thickBot="1" x14ac:dyDescent="0.2">
      <c r="A74" s="860"/>
      <c r="B74" s="184"/>
      <c r="C74" s="252" t="e">
        <f>VLOOKUP(B74,'AP Übersicht'!$A$8:$B$36,2,FALSE)</f>
        <v>#N/A</v>
      </c>
      <c r="D74" s="512"/>
      <c r="E74" s="438"/>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c r="AH74" s="177"/>
      <c r="AI74" s="177"/>
      <c r="AJ74" s="178"/>
      <c r="AK74" s="104">
        <f t="shared" si="32"/>
        <v>0</v>
      </c>
      <c r="AL74" s="256"/>
      <c r="AM74" s="60"/>
    </row>
    <row r="75" spans="1:39" s="82" customFormat="1" ht="18.5" customHeight="1" thickTop="1" thickBot="1" x14ac:dyDescent="0.2">
      <c r="A75" s="603"/>
      <c r="B75" s="604"/>
      <c r="C75" s="605" t="s">
        <v>149</v>
      </c>
      <c r="D75" s="606" t="s">
        <v>83</v>
      </c>
      <c r="E75" s="606"/>
      <c r="F75" s="607">
        <f>SUMIF($D63:$D74,$D75,F63:F74)</f>
        <v>0</v>
      </c>
      <c r="G75" s="607">
        <f t="shared" ref="G75" si="33">SUMIF($D63:$D74,$D75,G63:G74)</f>
        <v>0</v>
      </c>
      <c r="H75" s="607">
        <f t="shared" ref="H75" si="34">SUMIF($D63:$D74,$D75,H63:H74)</f>
        <v>0</v>
      </c>
      <c r="I75" s="607">
        <f t="shared" ref="I75" si="35">SUMIF($D63:$D74,$D75,I63:I74)</f>
        <v>0</v>
      </c>
      <c r="J75" s="607">
        <f t="shared" ref="J75" si="36">SUMIF($D63:$D74,$D75,J63:J74)</f>
        <v>0</v>
      </c>
      <c r="K75" s="607">
        <f t="shared" ref="K75" si="37">SUMIF($D63:$D74,$D75,K63:K74)</f>
        <v>0</v>
      </c>
      <c r="L75" s="607">
        <f t="shared" ref="L75" si="38">SUMIF($D63:$D74,$D75,L63:L74)</f>
        <v>0</v>
      </c>
      <c r="M75" s="607">
        <f t="shared" ref="M75" si="39">SUMIF($D63:$D74,$D75,M63:M74)</f>
        <v>0</v>
      </c>
      <c r="N75" s="607">
        <f t="shared" ref="N75" si="40">SUMIF($D63:$D74,$D75,N63:N74)</f>
        <v>0</v>
      </c>
      <c r="O75" s="607">
        <f t="shared" ref="O75" si="41">SUMIF($D63:$D74,$D75,O63:O74)</f>
        <v>0</v>
      </c>
      <c r="P75" s="607">
        <f t="shared" ref="P75" si="42">SUMIF($D63:$D74,$D75,P63:P74)</f>
        <v>0</v>
      </c>
      <c r="Q75" s="607">
        <f t="shared" ref="Q75" si="43">SUMIF($D63:$D74,$D75,Q63:Q74)</f>
        <v>0</v>
      </c>
      <c r="R75" s="607">
        <f t="shared" ref="R75" si="44">SUMIF($D63:$D74,$D75,R63:R74)</f>
        <v>0</v>
      </c>
      <c r="S75" s="607">
        <f t="shared" ref="S75" si="45">SUMIF($D63:$D74,$D75,S63:S74)</f>
        <v>0</v>
      </c>
      <c r="T75" s="607">
        <f>SUMIF($D63:$D74,$D75,T63:T74)</f>
        <v>0</v>
      </c>
      <c r="U75" s="607">
        <f t="shared" ref="U75" si="46">SUMIF($D63:$D74,$D75,U63:U74)</f>
        <v>0</v>
      </c>
      <c r="V75" s="607">
        <f t="shared" ref="V75" si="47">SUMIF($D63:$D74,$D75,V63:V74)</f>
        <v>0</v>
      </c>
      <c r="W75" s="607">
        <f t="shared" ref="W75" si="48">SUMIF($D63:$D74,$D75,W63:W74)</f>
        <v>0</v>
      </c>
      <c r="X75" s="607">
        <f t="shared" ref="X75" si="49">SUMIF($D63:$D74,$D75,X63:X74)</f>
        <v>0</v>
      </c>
      <c r="Y75" s="607">
        <f t="shared" ref="Y75" si="50">SUMIF($D63:$D74,$D75,Y63:Y74)</f>
        <v>0</v>
      </c>
      <c r="Z75" s="607">
        <f t="shared" ref="Z75" si="51">SUMIF($D63:$D74,$D75,Z63:Z74)</f>
        <v>0</v>
      </c>
      <c r="AA75" s="607">
        <f t="shared" ref="AA75" si="52">SUMIF($D63:$D74,$D75,AA63:AA74)</f>
        <v>0</v>
      </c>
      <c r="AB75" s="607">
        <f t="shared" ref="AB75" si="53">SUMIF($D63:$D74,$D75,AB63:AB74)</f>
        <v>0</v>
      </c>
      <c r="AC75" s="607">
        <f t="shared" ref="AC75" si="54">SUMIF($D63:$D74,$D75,AC63:AC74)</f>
        <v>0</v>
      </c>
      <c r="AD75" s="607">
        <f t="shared" ref="AD75" si="55">SUMIF($D63:$D74,$D75,AD63:AD74)</f>
        <v>0</v>
      </c>
      <c r="AE75" s="607">
        <f t="shared" ref="AE75" si="56">SUMIF($D63:$D74,$D75,AE63:AE74)</f>
        <v>0</v>
      </c>
      <c r="AF75" s="607">
        <f t="shared" ref="AF75" si="57">SUMIF($D63:$D74,$D75,AF63:AF74)</f>
        <v>0</v>
      </c>
      <c r="AG75" s="607">
        <f t="shared" ref="AG75" si="58">SUMIF($D63:$D74,$D75,AG63:AG74)</f>
        <v>0</v>
      </c>
      <c r="AH75" s="607">
        <f t="shared" ref="AH75" si="59">SUMIF($D63:$D74,$D75,AH63:AH74)</f>
        <v>0</v>
      </c>
      <c r="AI75" s="607">
        <f t="shared" ref="AI75" si="60">SUMIF($D63:$D74,$D75,AI63:AI74)</f>
        <v>0</v>
      </c>
      <c r="AJ75" s="607">
        <f ca="1">SUMIF($D63:AH74,$D75,AJ63:AJ74)</f>
        <v>0</v>
      </c>
      <c r="AK75" s="608">
        <f ca="1">SUM(F75:AJ75)</f>
        <v>0</v>
      </c>
      <c r="AL75" s="256"/>
      <c r="AM75" s="60"/>
    </row>
    <row r="76" spans="1:39" s="82" customFormat="1" ht="18.5" customHeight="1" thickBot="1" x14ac:dyDescent="0.2">
      <c r="A76" s="609"/>
      <c r="B76" s="610"/>
      <c r="C76" s="105"/>
      <c r="D76" s="611"/>
      <c r="E76" s="611" t="s">
        <v>83</v>
      </c>
      <c r="F76" s="607">
        <f>SUMIF($E63:$E74,$E76,F63:F74)</f>
        <v>0</v>
      </c>
      <c r="G76" s="607">
        <f t="shared" ref="G76:AJ76" si="61">SUMIF($E63:$E74,$E76,G63:G74)</f>
        <v>0</v>
      </c>
      <c r="H76" s="607">
        <f t="shared" si="61"/>
        <v>0</v>
      </c>
      <c r="I76" s="607">
        <f t="shared" si="61"/>
        <v>0</v>
      </c>
      <c r="J76" s="607">
        <f t="shared" si="61"/>
        <v>0</v>
      </c>
      <c r="K76" s="607">
        <f t="shared" si="61"/>
        <v>0</v>
      </c>
      <c r="L76" s="607">
        <f t="shared" si="61"/>
        <v>0</v>
      </c>
      <c r="M76" s="607">
        <f t="shared" si="61"/>
        <v>0</v>
      </c>
      <c r="N76" s="607">
        <f t="shared" si="61"/>
        <v>0</v>
      </c>
      <c r="O76" s="607">
        <f t="shared" si="61"/>
        <v>0</v>
      </c>
      <c r="P76" s="607">
        <f t="shared" si="61"/>
        <v>0</v>
      </c>
      <c r="Q76" s="607">
        <f t="shared" si="61"/>
        <v>0</v>
      </c>
      <c r="R76" s="607">
        <f t="shared" si="61"/>
        <v>0</v>
      </c>
      <c r="S76" s="607">
        <f t="shared" si="61"/>
        <v>0</v>
      </c>
      <c r="T76" s="607">
        <f t="shared" si="61"/>
        <v>0</v>
      </c>
      <c r="U76" s="607">
        <f t="shared" si="61"/>
        <v>0</v>
      </c>
      <c r="V76" s="607">
        <f t="shared" si="61"/>
        <v>0</v>
      </c>
      <c r="W76" s="607">
        <f t="shared" si="61"/>
        <v>0</v>
      </c>
      <c r="X76" s="607">
        <f t="shared" si="61"/>
        <v>0</v>
      </c>
      <c r="Y76" s="607">
        <f t="shared" si="61"/>
        <v>0</v>
      </c>
      <c r="Z76" s="607">
        <f t="shared" si="61"/>
        <v>0</v>
      </c>
      <c r="AA76" s="607">
        <f t="shared" si="61"/>
        <v>0</v>
      </c>
      <c r="AB76" s="607">
        <f t="shared" si="61"/>
        <v>0</v>
      </c>
      <c r="AC76" s="607">
        <f t="shared" si="61"/>
        <v>0</v>
      </c>
      <c r="AD76" s="607">
        <f t="shared" si="61"/>
        <v>0</v>
      </c>
      <c r="AE76" s="607">
        <f t="shared" si="61"/>
        <v>0</v>
      </c>
      <c r="AF76" s="607">
        <f t="shared" si="61"/>
        <v>0</v>
      </c>
      <c r="AG76" s="607">
        <f t="shared" si="61"/>
        <v>0</v>
      </c>
      <c r="AH76" s="607">
        <f t="shared" si="61"/>
        <v>0</v>
      </c>
      <c r="AI76" s="607">
        <f t="shared" si="61"/>
        <v>0</v>
      </c>
      <c r="AJ76" s="607">
        <f t="shared" si="61"/>
        <v>0</v>
      </c>
      <c r="AK76" s="612">
        <f>SUM(F76:AJ76)</f>
        <v>0</v>
      </c>
      <c r="AL76" s="256"/>
      <c r="AM76" s="60"/>
    </row>
    <row r="77" spans="1:39" s="82" customFormat="1" ht="20" customHeight="1" x14ac:dyDescent="0.15">
      <c r="A77" s="118" t="s">
        <v>150</v>
      </c>
      <c r="B77" s="99"/>
      <c r="C77" s="114" t="s">
        <v>151</v>
      </c>
      <c r="D77" s="511"/>
      <c r="E77" s="430"/>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9"/>
      <c r="AK77" s="110">
        <f>SUM(F77:AJ77)</f>
        <v>0</v>
      </c>
      <c r="AL77" s="256"/>
      <c r="AM77" s="60"/>
    </row>
    <row r="78" spans="1:39" s="82" customFormat="1" ht="20" customHeight="1" x14ac:dyDescent="0.15">
      <c r="A78" s="861" t="s">
        <v>152</v>
      </c>
      <c r="B78" s="95"/>
      <c r="C78" s="115" t="s">
        <v>153</v>
      </c>
      <c r="D78" s="511"/>
      <c r="E78" s="43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17">
        <f>SUM(E78:AJ78)</f>
        <v>0</v>
      </c>
      <c r="AL78" s="256"/>
      <c r="AM78" s="60"/>
    </row>
    <row r="79" spans="1:39" s="82" customFormat="1" ht="20" customHeight="1" x14ac:dyDescent="0.15">
      <c r="A79" s="862"/>
      <c r="B79" s="95"/>
      <c r="C79" s="116" t="s">
        <v>154</v>
      </c>
      <c r="D79" s="513"/>
      <c r="E79" s="430"/>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9"/>
      <c r="AK79" s="111">
        <f>SUM(F79:AJ79)</f>
        <v>0</v>
      </c>
      <c r="AL79" s="256"/>
      <c r="AM79" s="60"/>
    </row>
    <row r="80" spans="1:39" s="82" customFormat="1" ht="28" x14ac:dyDescent="0.15">
      <c r="A80" s="862"/>
      <c r="B80" s="95"/>
      <c r="C80" s="115" t="s">
        <v>155</v>
      </c>
      <c r="D80" s="511"/>
      <c r="E80" s="430"/>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9"/>
      <c r="AK80" s="111">
        <f>SUM(F80:AJ80)</f>
        <v>0</v>
      </c>
      <c r="AL80" s="64"/>
      <c r="AM80" s="60"/>
    </row>
    <row r="81" spans="1:39" s="82" customFormat="1" ht="29" thickBot="1" x14ac:dyDescent="0.2">
      <c r="A81" s="863"/>
      <c r="B81" s="105"/>
      <c r="C81" s="119" t="s">
        <v>156</v>
      </c>
      <c r="D81" s="514"/>
      <c r="E81" s="439"/>
      <c r="F81" s="181"/>
      <c r="G81" s="181"/>
      <c r="H81" s="181"/>
      <c r="I81" s="181"/>
      <c r="J81" s="181"/>
      <c r="K81" s="181"/>
      <c r="L81" s="181"/>
      <c r="M81" s="181"/>
      <c r="N81" s="181"/>
      <c r="O81" s="181"/>
      <c r="P81" s="181"/>
      <c r="Q81" s="181"/>
      <c r="R81" s="181"/>
      <c r="S81" s="181"/>
      <c r="T81" s="181"/>
      <c r="U81" s="181"/>
      <c r="V81" s="181"/>
      <c r="W81" s="181"/>
      <c r="X81" s="181"/>
      <c r="Y81" s="181"/>
      <c r="Z81" s="181"/>
      <c r="AA81" s="181"/>
      <c r="AB81" s="181"/>
      <c r="AC81" s="181"/>
      <c r="AD81" s="181"/>
      <c r="AE81" s="181"/>
      <c r="AF81" s="181"/>
      <c r="AG81" s="181"/>
      <c r="AH81" s="181"/>
      <c r="AI81" s="181"/>
      <c r="AJ81" s="182"/>
      <c r="AK81" s="112">
        <f>SUM(F81:AJ81)</f>
        <v>0</v>
      </c>
      <c r="AL81" s="64" t="s">
        <v>157</v>
      </c>
      <c r="AM81" s="60" t="s">
        <v>158</v>
      </c>
    </row>
    <row r="82" spans="1:39" s="82" customFormat="1" ht="14" x14ac:dyDescent="0.15">
      <c r="A82" s="123"/>
      <c r="B82" s="83"/>
      <c r="C82" s="83"/>
      <c r="D82" s="508"/>
      <c r="E82" s="508"/>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124"/>
      <c r="AL82" s="670">
        <f ca="1">SUM(AK75:AK81)</f>
        <v>0</v>
      </c>
      <c r="AM82" s="672">
        <f>NETWORKDAYS(F60,EOMONTH(A55,0))*8</f>
        <v>160</v>
      </c>
    </row>
    <row r="83" spans="1:39" s="82" customFormat="1" ht="18" customHeight="1" x14ac:dyDescent="0.15">
      <c r="A83" s="864" t="s">
        <v>159</v>
      </c>
      <c r="B83" s="865"/>
      <c r="C83" s="865"/>
      <c r="D83" s="865"/>
      <c r="E83" s="865"/>
      <c r="F83" s="865"/>
      <c r="G83" s="865"/>
      <c r="H83" s="865"/>
      <c r="I83" s="865"/>
      <c r="J83" s="865"/>
      <c r="K83" s="865"/>
      <c r="L83" s="865"/>
      <c r="M83" s="865"/>
      <c r="N83" s="865"/>
      <c r="O83" s="90"/>
      <c r="P83" s="90"/>
      <c r="Q83" s="90"/>
      <c r="R83" s="90"/>
      <c r="S83" s="90"/>
      <c r="T83" s="90"/>
      <c r="U83" s="90"/>
      <c r="V83" s="90"/>
      <c r="W83" s="90"/>
      <c r="X83" s="90"/>
      <c r="Y83" s="90"/>
      <c r="Z83" s="90"/>
      <c r="AA83" s="90"/>
      <c r="AB83" s="90"/>
      <c r="AC83" s="90"/>
      <c r="AD83" s="90"/>
      <c r="AE83" s="90"/>
      <c r="AF83" s="90"/>
      <c r="AG83" s="90"/>
      <c r="AH83" s="90"/>
      <c r="AI83" s="90"/>
      <c r="AJ83" s="83"/>
      <c r="AK83" s="125"/>
      <c r="AL83" s="64"/>
      <c r="AM83" s="60"/>
    </row>
    <row r="84" spans="1:39" s="82" customFormat="1" ht="18" customHeight="1" thickBot="1" x14ac:dyDescent="0.2">
      <c r="A84" s="866"/>
      <c r="B84" s="865"/>
      <c r="C84" s="865"/>
      <c r="D84" s="865"/>
      <c r="E84" s="865"/>
      <c r="F84" s="865"/>
      <c r="G84" s="865"/>
      <c r="H84" s="865"/>
      <c r="I84" s="865"/>
      <c r="J84" s="865"/>
      <c r="K84" s="865"/>
      <c r="L84" s="865"/>
      <c r="M84" s="865"/>
      <c r="N84" s="865"/>
      <c r="O84" s="90"/>
      <c r="P84" s="90"/>
      <c r="Q84" s="884">
        <f>IF(WEEKDAY(EOMONTH(A55,0),2)=7,EOMONTH(A55,0)-2,IF(WEEKDAY(EOMONTH(11,0),2)=6,EOMONTH(A55,0)-1,EOMONTH(A55,0)))</f>
        <v>44985</v>
      </c>
      <c r="R84" s="884"/>
      <c r="S84" s="90"/>
      <c r="T84" s="90"/>
      <c r="U84" s="90"/>
      <c r="V84" s="90"/>
      <c r="W84" s="90"/>
      <c r="X84" s="90"/>
      <c r="Y84" s="90"/>
      <c r="Z84" s="90"/>
      <c r="AA84" s="90"/>
      <c r="AB84" s="90"/>
      <c r="AC84" s="90"/>
      <c r="AD84" s="90"/>
      <c r="AE84" s="90"/>
      <c r="AF84" s="90"/>
      <c r="AG84" s="90"/>
      <c r="AH84" s="90"/>
      <c r="AI84" s="90"/>
      <c r="AJ84" s="83"/>
      <c r="AK84" s="125"/>
      <c r="AL84" s="64"/>
      <c r="AM84" s="60"/>
    </row>
    <row r="85" spans="1:39" s="82" customFormat="1" ht="14" customHeight="1" x14ac:dyDescent="0.15">
      <c r="A85" s="866"/>
      <c r="B85" s="865"/>
      <c r="C85" s="865"/>
      <c r="D85" s="865"/>
      <c r="E85" s="865"/>
      <c r="F85" s="865"/>
      <c r="G85" s="865"/>
      <c r="H85" s="865"/>
      <c r="I85" s="865"/>
      <c r="J85" s="865"/>
      <c r="K85" s="865"/>
      <c r="L85" s="865"/>
      <c r="M85" s="865"/>
      <c r="N85" s="865"/>
      <c r="O85" s="90"/>
      <c r="P85" s="90"/>
      <c r="Q85" s="867" t="s">
        <v>160</v>
      </c>
      <c r="R85" s="867"/>
      <c r="S85" s="867"/>
      <c r="T85" s="867"/>
      <c r="U85" s="867"/>
      <c r="V85" s="867"/>
      <c r="W85" s="867"/>
      <c r="X85" s="867"/>
      <c r="Y85" s="867"/>
      <c r="Z85" s="867"/>
      <c r="AA85" s="867"/>
      <c r="AB85" s="867"/>
      <c r="AC85" s="867"/>
      <c r="AD85" s="867"/>
      <c r="AE85" s="867"/>
      <c r="AF85" s="867"/>
      <c r="AG85" s="867"/>
      <c r="AH85" s="867"/>
      <c r="AI85" s="867"/>
      <c r="AJ85" s="867"/>
      <c r="AK85" s="125"/>
      <c r="AL85" s="64"/>
      <c r="AM85" s="60"/>
    </row>
    <row r="86" spans="1:39" s="82" customFormat="1" ht="35.25" customHeight="1" thickBot="1" x14ac:dyDescent="0.2">
      <c r="A86" s="864" t="s">
        <v>161</v>
      </c>
      <c r="B86" s="868"/>
      <c r="C86" s="868"/>
      <c r="D86" s="868"/>
      <c r="E86" s="868"/>
      <c r="F86" s="868"/>
      <c r="G86" s="868"/>
      <c r="H86" s="868"/>
      <c r="I86" s="868"/>
      <c r="J86" s="868"/>
      <c r="K86" s="868"/>
      <c r="L86" s="868"/>
      <c r="M86" s="868"/>
      <c r="N86" s="868"/>
      <c r="O86" s="90"/>
      <c r="P86" s="90"/>
      <c r="Q86" s="884">
        <f>Q84</f>
        <v>44985</v>
      </c>
      <c r="R86" s="884"/>
      <c r="S86" s="90"/>
      <c r="T86" s="90"/>
      <c r="U86" s="90"/>
      <c r="V86" s="90"/>
      <c r="W86" s="90"/>
      <c r="X86" s="90"/>
      <c r="Y86" s="90"/>
      <c r="Z86" s="90"/>
      <c r="AA86" s="90"/>
      <c r="AB86" s="90"/>
      <c r="AC86" s="90"/>
      <c r="AD86" s="90"/>
      <c r="AE86" s="90"/>
      <c r="AF86" s="90"/>
      <c r="AG86" s="90"/>
      <c r="AH86" s="90"/>
      <c r="AI86" s="90"/>
      <c r="AJ86" s="90"/>
      <c r="AK86" s="125"/>
      <c r="AL86" s="64"/>
      <c r="AM86" s="60"/>
    </row>
    <row r="87" spans="1:39" s="82" customFormat="1" ht="14" x14ac:dyDescent="0.15">
      <c r="A87" s="864"/>
      <c r="B87" s="868"/>
      <c r="C87" s="868"/>
      <c r="D87" s="868"/>
      <c r="E87" s="868"/>
      <c r="F87" s="868"/>
      <c r="G87" s="868"/>
      <c r="H87" s="868"/>
      <c r="I87" s="868"/>
      <c r="J87" s="868"/>
      <c r="K87" s="868"/>
      <c r="L87" s="868"/>
      <c r="M87" s="868"/>
      <c r="N87" s="868"/>
      <c r="O87" s="83"/>
      <c r="P87" s="83"/>
      <c r="Q87" s="867" t="s">
        <v>162</v>
      </c>
      <c r="R87" s="867"/>
      <c r="S87" s="867"/>
      <c r="T87" s="867"/>
      <c r="U87" s="867"/>
      <c r="V87" s="867"/>
      <c r="W87" s="867"/>
      <c r="X87" s="867"/>
      <c r="Y87" s="867"/>
      <c r="Z87" s="867"/>
      <c r="AA87" s="867"/>
      <c r="AB87" s="867"/>
      <c r="AC87" s="867"/>
      <c r="AD87" s="867"/>
      <c r="AE87" s="867"/>
      <c r="AF87" s="867"/>
      <c r="AG87" s="867"/>
      <c r="AH87" s="867"/>
      <c r="AI87" s="867"/>
      <c r="AJ87" s="867"/>
      <c r="AK87" s="125"/>
      <c r="AL87" s="64"/>
      <c r="AM87" s="60"/>
    </row>
    <row r="88" spans="1:39" s="82" customFormat="1" ht="14.5" customHeight="1" thickBot="1" x14ac:dyDescent="0.2">
      <c r="A88" s="126"/>
      <c r="B88" s="127"/>
      <c r="C88" s="127"/>
      <c r="D88" s="509"/>
      <c r="E88" s="509"/>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8"/>
      <c r="AL88" s="64"/>
      <c r="AM88" s="60"/>
    </row>
    <row r="89" spans="1:39" ht="12" x14ac:dyDescent="0.15">
      <c r="A89" s="82"/>
      <c r="B89" s="82"/>
      <c r="C89" s="82"/>
      <c r="D89" s="507"/>
      <c r="E89" s="507"/>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82"/>
      <c r="AL89" s="83"/>
    </row>
    <row r="90" spans="1:39" s="60" customFormat="1" ht="30" customHeight="1" x14ac:dyDescent="0.15">
      <c r="A90" s="423"/>
      <c r="B90" s="433"/>
      <c r="C90" s="433"/>
      <c r="D90" s="424"/>
      <c r="E90" s="424"/>
      <c r="F90" s="425"/>
      <c r="G90" s="425"/>
      <c r="H90" s="425"/>
      <c r="I90" s="425"/>
      <c r="J90" s="425"/>
      <c r="K90" s="425"/>
      <c r="L90" s="425"/>
      <c r="M90" s="444"/>
      <c r="N90" s="426"/>
      <c r="O90" s="426"/>
      <c r="P90" s="426"/>
      <c r="Q90" s="426"/>
      <c r="R90" s="426"/>
      <c r="S90" s="426"/>
      <c r="T90" s="426"/>
      <c r="U90" s="426"/>
      <c r="V90" s="426"/>
      <c r="W90" s="891" t="s">
        <v>133</v>
      </c>
      <c r="X90" s="891"/>
      <c r="Y90" s="891"/>
      <c r="Z90" s="891"/>
      <c r="AA90" s="892"/>
      <c r="AB90" s="875" t="str">
        <f>Nav!$C$6</f>
        <v>DS200424</v>
      </c>
      <c r="AC90" s="876"/>
      <c r="AD90" s="876"/>
      <c r="AE90" s="876"/>
      <c r="AF90" s="876"/>
      <c r="AG90" s="876"/>
      <c r="AH90" s="876"/>
      <c r="AI90" s="877"/>
      <c r="AJ90" s="426"/>
      <c r="AK90" s="432"/>
    </row>
    <row r="91" spans="1:39" s="60" customFormat="1" ht="18" customHeight="1" x14ac:dyDescent="0.15">
      <c r="A91" s="445"/>
      <c r="B91" s="446"/>
      <c r="C91" s="446"/>
      <c r="D91" s="447"/>
      <c r="E91" s="447"/>
      <c r="F91" s="448"/>
      <c r="G91" s="448"/>
      <c r="H91" s="448"/>
      <c r="I91" s="448"/>
      <c r="J91" s="448"/>
      <c r="K91" s="448"/>
      <c r="L91" s="448"/>
      <c r="M91" s="449"/>
      <c r="AK91" s="434"/>
    </row>
    <row r="92" spans="1:39" ht="23" x14ac:dyDescent="0.25">
      <c r="A92" s="445"/>
      <c r="B92" s="446"/>
      <c r="C92" s="446"/>
      <c r="D92" s="447"/>
      <c r="E92" s="447"/>
      <c r="F92" s="448"/>
      <c r="G92" s="448"/>
      <c r="H92" s="448"/>
      <c r="I92" s="448"/>
      <c r="J92" s="448"/>
      <c r="K92" s="448"/>
      <c r="L92" s="448"/>
      <c r="M92" s="449"/>
      <c r="N92" s="443"/>
      <c r="O92" s="893" t="s">
        <v>134</v>
      </c>
      <c r="P92" s="894"/>
      <c r="Q92" s="894"/>
      <c r="R92" s="894"/>
      <c r="S92" s="894"/>
      <c r="T92" s="894"/>
      <c r="U92" s="894"/>
      <c r="V92" s="894"/>
      <c r="W92" s="894"/>
      <c r="X92" s="894"/>
      <c r="Y92" s="894"/>
      <c r="Z92" s="894"/>
      <c r="AA92" s="894"/>
      <c r="AB92" s="894"/>
      <c r="AC92" s="894"/>
      <c r="AD92" s="894"/>
      <c r="AE92" s="894"/>
      <c r="AF92" s="894"/>
      <c r="AG92" s="894"/>
      <c r="AH92" s="894"/>
      <c r="AI92" s="894"/>
      <c r="AJ92" s="894"/>
      <c r="AK92" s="895"/>
      <c r="AL92"/>
      <c r="AM92"/>
    </row>
    <row r="93" spans="1:39" ht="16" x14ac:dyDescent="0.2">
      <c r="A93" s="445"/>
      <c r="B93" s="446"/>
      <c r="C93" s="446"/>
      <c r="D93" s="447"/>
      <c r="E93" s="447"/>
      <c r="F93" s="448"/>
      <c r="G93" s="448"/>
      <c r="H93" s="448"/>
      <c r="I93" s="448"/>
      <c r="J93" s="448"/>
      <c r="K93" s="448"/>
      <c r="L93" s="448"/>
      <c r="M93" s="449"/>
      <c r="N93" s="442"/>
      <c r="O93" s="730" t="s">
        <v>135</v>
      </c>
      <c r="P93" s="731"/>
      <c r="Q93" s="731"/>
      <c r="R93" s="731"/>
      <c r="S93" s="731"/>
      <c r="T93" s="731"/>
      <c r="U93" s="731"/>
      <c r="V93" s="731"/>
      <c r="W93" s="731"/>
      <c r="X93" s="731"/>
      <c r="Y93" s="731"/>
      <c r="Z93" s="731"/>
      <c r="AA93" s="731"/>
      <c r="AB93" s="731"/>
      <c r="AC93" s="731"/>
      <c r="AD93" s="731"/>
      <c r="AE93" s="731"/>
      <c r="AF93" s="731"/>
      <c r="AG93" s="731"/>
      <c r="AH93" s="731"/>
      <c r="AI93" s="731"/>
      <c r="AJ93" s="731"/>
      <c r="AK93" s="732"/>
      <c r="AL93"/>
      <c r="AM93"/>
    </row>
    <row r="94" spans="1:39" ht="18" customHeight="1" x14ac:dyDescent="0.2">
      <c r="A94" s="885" t="s">
        <v>136</v>
      </c>
      <c r="B94" s="886"/>
      <c r="C94" s="886"/>
      <c r="D94" s="886"/>
      <c r="E94" s="886"/>
      <c r="F94" s="886"/>
      <c r="G94" s="886"/>
      <c r="H94" s="886"/>
      <c r="I94" s="886"/>
      <c r="J94" s="886"/>
      <c r="K94" s="886"/>
      <c r="L94" s="886"/>
      <c r="M94" s="887"/>
      <c r="O94" s="888" t="s">
        <v>137</v>
      </c>
      <c r="P94" s="889"/>
      <c r="Q94" s="889"/>
      <c r="R94" s="889"/>
      <c r="S94" s="889"/>
      <c r="T94" s="889"/>
      <c r="U94" s="889"/>
      <c r="V94" s="889"/>
      <c r="W94" s="889"/>
      <c r="X94" s="889"/>
      <c r="Y94" s="889"/>
      <c r="Z94" s="889"/>
      <c r="AA94" s="889"/>
      <c r="AB94" s="889"/>
      <c r="AC94" s="889"/>
      <c r="AD94" s="889"/>
      <c r="AE94" s="889"/>
      <c r="AF94" s="889"/>
      <c r="AG94" s="889"/>
      <c r="AH94" s="889"/>
      <c r="AI94" s="889"/>
      <c r="AJ94" s="889"/>
      <c r="AK94" s="890"/>
      <c r="AL94"/>
      <c r="AM94"/>
    </row>
    <row r="95" spans="1:39" ht="26.25" customHeight="1" x14ac:dyDescent="0.15">
      <c r="A95" s="84" t="s">
        <v>138</v>
      </c>
      <c r="B95" s="60"/>
      <c r="C95" s="516"/>
      <c r="D95" s="428"/>
      <c r="E95" s="428"/>
      <c r="F95" s="94"/>
      <c r="G95" s="94"/>
      <c r="H95" s="94"/>
      <c r="I95" s="94"/>
      <c r="J95" s="94"/>
      <c r="K95" s="94"/>
      <c r="L95" s="94"/>
      <c r="O95" s="869"/>
      <c r="P95" s="869"/>
      <c r="Q95" s="869"/>
      <c r="R95" s="869"/>
      <c r="S95" s="869"/>
      <c r="T95" s="869"/>
      <c r="AK95" s="91"/>
      <c r="AM95" s="60"/>
    </row>
    <row r="96" spans="1:39" ht="30" customHeight="1" x14ac:dyDescent="0.15">
      <c r="A96" s="870" t="str">
        <f>Nav!$C$3</f>
        <v>Durchführbarkeitsstudie "BioInk"</v>
      </c>
      <c r="B96" s="871"/>
      <c r="C96" s="871"/>
      <c r="D96" s="871"/>
      <c r="E96" s="871"/>
      <c r="F96" s="871"/>
      <c r="G96" s="871"/>
      <c r="H96" s="871"/>
      <c r="I96" s="871"/>
      <c r="J96" s="871"/>
      <c r="K96" s="871"/>
      <c r="L96" s="871"/>
      <c r="M96" s="871"/>
      <c r="N96" s="871"/>
      <c r="O96" s="871"/>
      <c r="P96" s="871"/>
      <c r="Q96" s="871"/>
      <c r="R96" s="871"/>
      <c r="S96" s="871"/>
      <c r="T96" s="871"/>
      <c r="U96" s="871"/>
      <c r="V96" s="871"/>
      <c r="W96" s="871"/>
      <c r="X96" s="871"/>
      <c r="Y96" s="871"/>
      <c r="Z96" s="871"/>
      <c r="AA96" s="871"/>
      <c r="AB96" s="871"/>
      <c r="AC96" s="871"/>
      <c r="AD96" s="871"/>
      <c r="AE96" s="871"/>
      <c r="AF96" s="871"/>
      <c r="AG96" s="871"/>
      <c r="AH96" s="871"/>
      <c r="AI96" s="871"/>
      <c r="AJ96" s="871"/>
      <c r="AK96" s="872"/>
      <c r="AM96" s="60"/>
    </row>
    <row r="97" spans="1:39" ht="18" customHeight="1" x14ac:dyDescent="0.15">
      <c r="A97" s="85"/>
      <c r="AK97" s="91"/>
      <c r="AM97" s="60"/>
    </row>
    <row r="98" spans="1:39" s="87" customFormat="1" ht="14" x14ac:dyDescent="0.15">
      <c r="A98" s="86" t="s">
        <v>139</v>
      </c>
      <c r="D98" s="428"/>
      <c r="E98" s="428"/>
      <c r="G98" s="83"/>
      <c r="H98" s="83"/>
      <c r="I98" s="83"/>
      <c r="J98" s="83"/>
      <c r="K98" s="83"/>
      <c r="L98" s="83"/>
      <c r="M98" s="88"/>
      <c r="N98" s="87" t="s">
        <v>140</v>
      </c>
      <c r="AI98" s="83"/>
      <c r="AJ98" s="83"/>
      <c r="AK98" s="92"/>
      <c r="AL98" s="68"/>
      <c r="AM98" s="60"/>
    </row>
    <row r="99" spans="1:39" ht="27" customHeight="1" x14ac:dyDescent="0.15">
      <c r="A99" s="873">
        <f>IF(AND(DAY(DATE(YEAR($A$11),3,0))=29,YEAR($A$11)&lt;&gt;1900),A55+29,A55+28)</f>
        <v>44986</v>
      </c>
      <c r="B99" s="874"/>
      <c r="C99" s="874"/>
      <c r="D99" s="520"/>
      <c r="E99" s="429"/>
      <c r="N99" s="875" t="str">
        <f>N55</f>
        <v>Tippl, Mario</v>
      </c>
      <c r="O99" s="876"/>
      <c r="P99" s="876"/>
      <c r="Q99" s="876"/>
      <c r="R99" s="876"/>
      <c r="S99" s="876"/>
      <c r="T99" s="876"/>
      <c r="U99" s="876"/>
      <c r="V99" s="876"/>
      <c r="W99" s="877"/>
      <c r="X99" s="89"/>
      <c r="Y99" s="89"/>
      <c r="Z99" s="89"/>
      <c r="AA99" s="89"/>
      <c r="AB99" s="89"/>
      <c r="AC99" s="89"/>
      <c r="AD99" s="89"/>
      <c r="AE99" s="89"/>
      <c r="AF99" s="89"/>
      <c r="AG99" s="89"/>
      <c r="AH99" s="89"/>
      <c r="AK99" s="93"/>
      <c r="AM99" s="60"/>
    </row>
    <row r="100" spans="1:39" ht="14" x14ac:dyDescent="0.15">
      <c r="A100" s="85"/>
      <c r="AK100" s="91"/>
      <c r="AM100" s="60"/>
    </row>
    <row r="101" spans="1:39" ht="30" customHeight="1" x14ac:dyDescent="0.15">
      <c r="A101" s="878" t="s">
        <v>141</v>
      </c>
      <c r="B101" s="879"/>
      <c r="C101" s="879"/>
      <c r="D101" s="879"/>
      <c r="E101" s="879"/>
      <c r="F101" s="879"/>
      <c r="G101" s="879"/>
      <c r="H101" s="879"/>
      <c r="I101" s="879"/>
      <c r="J101" s="879"/>
      <c r="K101" s="879"/>
      <c r="L101" s="879"/>
      <c r="M101" s="879"/>
      <c r="N101" s="879"/>
      <c r="O101" s="879"/>
      <c r="P101" s="879"/>
      <c r="Q101" s="879"/>
      <c r="R101" s="879"/>
      <c r="S101" s="879"/>
      <c r="T101" s="879"/>
      <c r="U101" s="879"/>
      <c r="V101" s="879"/>
      <c r="W101" s="879"/>
      <c r="X101" s="879"/>
      <c r="Y101" s="879"/>
      <c r="Z101" s="879"/>
      <c r="AA101" s="879"/>
      <c r="AB101" s="879"/>
      <c r="AC101" s="879"/>
      <c r="AD101" s="879"/>
      <c r="AE101" s="879"/>
      <c r="AF101" s="879"/>
      <c r="AG101" s="879"/>
      <c r="AH101" s="879"/>
      <c r="AI101" s="879"/>
      <c r="AJ101" s="879"/>
      <c r="AK101" s="880"/>
      <c r="AM101" s="60"/>
    </row>
    <row r="102" spans="1:39" ht="15" thickBot="1" x14ac:dyDescent="0.2">
      <c r="A102" s="85"/>
      <c r="AK102" s="91"/>
      <c r="AM102" s="60"/>
    </row>
    <row r="103" spans="1:39" ht="25" customHeight="1" x14ac:dyDescent="0.15">
      <c r="A103" s="120"/>
      <c r="B103" s="121"/>
      <c r="C103" s="121"/>
      <c r="D103" s="881" t="s">
        <v>30</v>
      </c>
      <c r="E103" s="883" t="s">
        <v>142</v>
      </c>
      <c r="F103" s="122" t="s">
        <v>143</v>
      </c>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856" t="s">
        <v>144</v>
      </c>
      <c r="AL103" s="615" t="s">
        <v>72</v>
      </c>
      <c r="AM103" s="615" t="s">
        <v>73</v>
      </c>
    </row>
    <row r="104" spans="1:39" ht="15" customHeight="1" thickBot="1" x14ac:dyDescent="0.2">
      <c r="A104" s="96" t="s">
        <v>145</v>
      </c>
      <c r="B104" s="97"/>
      <c r="C104" s="97"/>
      <c r="D104" s="882"/>
      <c r="E104" s="882"/>
      <c r="F104" s="98">
        <f>A99</f>
        <v>44986</v>
      </c>
      <c r="G104" s="98">
        <f>F104+1</f>
        <v>44987</v>
      </c>
      <c r="H104" s="98">
        <f t="shared" ref="H104:AJ104" si="62">G104+1</f>
        <v>44988</v>
      </c>
      <c r="I104" s="98">
        <f t="shared" si="62"/>
        <v>44989</v>
      </c>
      <c r="J104" s="98">
        <f t="shared" si="62"/>
        <v>44990</v>
      </c>
      <c r="K104" s="98">
        <f t="shared" si="62"/>
        <v>44991</v>
      </c>
      <c r="L104" s="98">
        <f t="shared" si="62"/>
        <v>44992</v>
      </c>
      <c r="M104" s="98">
        <f t="shared" si="62"/>
        <v>44993</v>
      </c>
      <c r="N104" s="98">
        <f t="shared" si="62"/>
        <v>44994</v>
      </c>
      <c r="O104" s="98">
        <f t="shared" si="62"/>
        <v>44995</v>
      </c>
      <c r="P104" s="98">
        <f t="shared" si="62"/>
        <v>44996</v>
      </c>
      <c r="Q104" s="98">
        <f t="shared" si="62"/>
        <v>44997</v>
      </c>
      <c r="R104" s="98">
        <f t="shared" si="62"/>
        <v>44998</v>
      </c>
      <c r="S104" s="98">
        <f t="shared" si="62"/>
        <v>44999</v>
      </c>
      <c r="T104" s="98">
        <f t="shared" si="62"/>
        <v>45000</v>
      </c>
      <c r="U104" s="98">
        <f t="shared" si="62"/>
        <v>45001</v>
      </c>
      <c r="V104" s="98">
        <f t="shared" si="62"/>
        <v>45002</v>
      </c>
      <c r="W104" s="98">
        <f t="shared" si="62"/>
        <v>45003</v>
      </c>
      <c r="X104" s="98">
        <f t="shared" si="62"/>
        <v>45004</v>
      </c>
      <c r="Y104" s="98">
        <f t="shared" si="62"/>
        <v>45005</v>
      </c>
      <c r="Z104" s="98">
        <f t="shared" si="62"/>
        <v>45006</v>
      </c>
      <c r="AA104" s="98">
        <f t="shared" si="62"/>
        <v>45007</v>
      </c>
      <c r="AB104" s="98">
        <f t="shared" si="62"/>
        <v>45008</v>
      </c>
      <c r="AC104" s="98">
        <f t="shared" si="62"/>
        <v>45009</v>
      </c>
      <c r="AD104" s="98">
        <f t="shared" si="62"/>
        <v>45010</v>
      </c>
      <c r="AE104" s="98">
        <f t="shared" si="62"/>
        <v>45011</v>
      </c>
      <c r="AF104" s="98">
        <f t="shared" si="62"/>
        <v>45012</v>
      </c>
      <c r="AG104" s="98">
        <f t="shared" si="62"/>
        <v>45013</v>
      </c>
      <c r="AH104" s="98">
        <f t="shared" si="62"/>
        <v>45014</v>
      </c>
      <c r="AI104" s="98">
        <f t="shared" si="62"/>
        <v>45015</v>
      </c>
      <c r="AJ104" s="98">
        <f t="shared" si="62"/>
        <v>45016</v>
      </c>
      <c r="AK104" s="857"/>
      <c r="AL104" s="257"/>
      <c r="AM104" s="60"/>
    </row>
    <row r="105" spans="1:39" s="82" customFormat="1" ht="21" customHeight="1" thickBot="1" x14ac:dyDescent="0.2">
      <c r="A105" s="100" t="s">
        <v>146</v>
      </c>
      <c r="B105" s="101" t="s">
        <v>109</v>
      </c>
      <c r="C105" s="102" t="s">
        <v>147</v>
      </c>
      <c r="D105" s="101"/>
      <c r="E105" s="101"/>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03"/>
      <c r="AL105" s="257"/>
      <c r="AM105" s="60"/>
    </row>
    <row r="106" spans="1:39" s="82" customFormat="1" ht="20" customHeight="1" thickBot="1" x14ac:dyDescent="0.2">
      <c r="A106" s="858"/>
      <c r="B106" s="109" t="s">
        <v>66</v>
      </c>
      <c r="C106" s="186" t="s">
        <v>148</v>
      </c>
      <c r="D106" s="510"/>
      <c r="E106" s="435"/>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04"/>
      <c r="AL106" s="257"/>
      <c r="AM106" s="60"/>
    </row>
    <row r="107" spans="1:39" s="82" customFormat="1" ht="14" x14ac:dyDescent="0.15">
      <c r="A107" s="859"/>
      <c r="B107" s="183"/>
      <c r="C107" s="187" t="e">
        <f>VLOOKUP(B107,'AP Übersicht'!$A$8:$B$36,2,FALSE)</f>
        <v>#N/A</v>
      </c>
      <c r="D107" s="511"/>
      <c r="E107" s="430"/>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04">
        <f t="shared" ref="AK107:AK118" si="63">SUM(F107:AJ107)</f>
        <v>0</v>
      </c>
      <c r="AL107" s="616" t="e">
        <f>VLOOKUP($B107,'AP Übersicht'!$A$8:$R$36,9,FALSE)</f>
        <v>#N/A</v>
      </c>
      <c r="AM107" s="616" t="e">
        <f>VLOOKUP($B107,'AP Übersicht'!$A$8:$R$36,10,FALSE)</f>
        <v>#N/A</v>
      </c>
    </row>
    <row r="108" spans="1:39" s="82" customFormat="1" ht="20" customHeight="1" x14ac:dyDescent="0.15">
      <c r="A108" s="859"/>
      <c r="B108" s="183"/>
      <c r="C108" s="187" t="e">
        <f>VLOOKUP(B108,'AP Übersicht'!$A$8:$B$36,2,FALSE)</f>
        <v>#N/A</v>
      </c>
      <c r="D108" s="511"/>
      <c r="E108" s="430"/>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6"/>
      <c r="AK108" s="104">
        <f t="shared" si="63"/>
        <v>0</v>
      </c>
      <c r="AL108" s="256"/>
      <c r="AM108" s="60"/>
    </row>
    <row r="109" spans="1:39" s="82" customFormat="1" ht="20" customHeight="1" x14ac:dyDescent="0.15">
      <c r="A109" s="859"/>
      <c r="B109" s="183"/>
      <c r="C109" s="187" t="e">
        <f>VLOOKUP(B109,'AP Übersicht'!$A$8:$B$36,2,FALSE)</f>
        <v>#N/A</v>
      </c>
      <c r="D109" s="511"/>
      <c r="E109" s="430"/>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6"/>
      <c r="AK109" s="104">
        <f t="shared" si="63"/>
        <v>0</v>
      </c>
      <c r="AL109" s="256"/>
      <c r="AM109" s="60"/>
    </row>
    <row r="110" spans="1:39" s="82" customFormat="1" ht="20" customHeight="1" x14ac:dyDescent="0.15">
      <c r="A110" s="859"/>
      <c r="B110" s="183"/>
      <c r="C110" s="187" t="e">
        <f>VLOOKUP(B110,'AP Übersicht'!$A$8:$B$36,2,FALSE)</f>
        <v>#N/A</v>
      </c>
      <c r="D110" s="511"/>
      <c r="E110" s="430"/>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6"/>
      <c r="AK110" s="104">
        <f t="shared" si="63"/>
        <v>0</v>
      </c>
      <c r="AL110" s="256"/>
      <c r="AM110" s="60"/>
    </row>
    <row r="111" spans="1:39" s="82" customFormat="1" ht="20" customHeight="1" x14ac:dyDescent="0.15">
      <c r="A111" s="859"/>
      <c r="B111" s="183"/>
      <c r="C111" s="187" t="e">
        <f>VLOOKUP(B111,'AP Übersicht'!$A$8:$B$36,2,FALSE)</f>
        <v>#N/A</v>
      </c>
      <c r="D111" s="511"/>
      <c r="E111" s="430"/>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6"/>
      <c r="AK111" s="104">
        <f t="shared" si="63"/>
        <v>0</v>
      </c>
      <c r="AL111" s="256"/>
      <c r="AM111" s="60"/>
    </row>
    <row r="112" spans="1:39" s="82" customFormat="1" ht="20" customHeight="1" x14ac:dyDescent="0.15">
      <c r="A112" s="859"/>
      <c r="B112" s="183"/>
      <c r="C112" s="187" t="e">
        <f>VLOOKUP(B112,'AP Übersicht'!$A$8:$B$36,2,FALSE)</f>
        <v>#N/A</v>
      </c>
      <c r="D112" s="511"/>
      <c r="E112" s="430"/>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6"/>
      <c r="AK112" s="104">
        <f t="shared" si="63"/>
        <v>0</v>
      </c>
      <c r="AL112" s="256"/>
      <c r="AM112" s="60"/>
    </row>
    <row r="113" spans="1:39" s="82" customFormat="1" ht="20" customHeight="1" x14ac:dyDescent="0.15">
      <c r="A113" s="859"/>
      <c r="B113" s="183"/>
      <c r="C113" s="187" t="e">
        <f>VLOOKUP(B113,'AP Übersicht'!$A$8:$B$36,2,FALSE)</f>
        <v>#N/A</v>
      </c>
      <c r="D113" s="511"/>
      <c r="E113" s="430"/>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6"/>
      <c r="AK113" s="104">
        <f t="shared" si="63"/>
        <v>0</v>
      </c>
      <c r="AL113" s="256"/>
      <c r="AM113" s="60"/>
    </row>
    <row r="114" spans="1:39" s="82" customFormat="1" ht="20" customHeight="1" x14ac:dyDescent="0.15">
      <c r="A114" s="859"/>
      <c r="B114" s="183"/>
      <c r="C114" s="187" t="e">
        <f>VLOOKUP(B114,'AP Übersicht'!$A$8:$B$36,2,FALSE)</f>
        <v>#N/A</v>
      </c>
      <c r="D114" s="511"/>
      <c r="E114" s="430"/>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6"/>
      <c r="AK114" s="104">
        <f t="shared" si="63"/>
        <v>0</v>
      </c>
      <c r="AL114" s="256"/>
      <c r="AM114" s="60"/>
    </row>
    <row r="115" spans="1:39" s="82" customFormat="1" ht="20" customHeight="1" x14ac:dyDescent="0.15">
      <c r="A115" s="859"/>
      <c r="B115" s="183"/>
      <c r="C115" s="187" t="e">
        <f>VLOOKUP(B115,'AP Übersicht'!$A$8:$B$36,2,FALSE)</f>
        <v>#N/A</v>
      </c>
      <c r="D115" s="511"/>
      <c r="E115" s="430"/>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6"/>
      <c r="AK115" s="104">
        <f t="shared" si="63"/>
        <v>0</v>
      </c>
      <c r="AL115" s="256"/>
      <c r="AM115" s="60"/>
    </row>
    <row r="116" spans="1:39" s="82" customFormat="1" ht="20" customHeight="1" x14ac:dyDescent="0.15">
      <c r="A116" s="859"/>
      <c r="B116" s="183"/>
      <c r="C116" s="187" t="e">
        <f>VLOOKUP(B116,'AP Übersicht'!$A$8:$B$36,2,FALSE)</f>
        <v>#N/A</v>
      </c>
      <c r="D116" s="511"/>
      <c r="E116" s="430"/>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6"/>
      <c r="AK116" s="104">
        <f t="shared" si="63"/>
        <v>0</v>
      </c>
      <c r="AL116" s="256"/>
      <c r="AM116" s="60"/>
    </row>
    <row r="117" spans="1:39" s="82" customFormat="1" ht="20" customHeight="1" x14ac:dyDescent="0.15">
      <c r="A117" s="859"/>
      <c r="B117" s="183"/>
      <c r="C117" s="187" t="e">
        <f>VLOOKUP(B117,'AP Übersicht'!$A$8:$B$36,2,FALSE)</f>
        <v>#N/A</v>
      </c>
      <c r="D117" s="511"/>
      <c r="E117" s="430"/>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6"/>
      <c r="AK117" s="104">
        <f t="shared" si="63"/>
        <v>0</v>
      </c>
      <c r="AL117" s="256"/>
      <c r="AM117" s="60"/>
    </row>
    <row r="118" spans="1:39" s="82" customFormat="1" ht="20" customHeight="1" thickBot="1" x14ac:dyDescent="0.2">
      <c r="A118" s="860"/>
      <c r="B118" s="184"/>
      <c r="C118" s="252" t="e">
        <f>VLOOKUP(B118,'AP Übersicht'!$A$8:$B$36,2,FALSE)</f>
        <v>#N/A</v>
      </c>
      <c r="D118" s="512"/>
      <c r="E118" s="438"/>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c r="AF118" s="177"/>
      <c r="AG118" s="177"/>
      <c r="AH118" s="177"/>
      <c r="AI118" s="177"/>
      <c r="AJ118" s="178"/>
      <c r="AK118" s="104">
        <f t="shared" si="63"/>
        <v>0</v>
      </c>
      <c r="AL118" s="256"/>
      <c r="AM118" s="60"/>
    </row>
    <row r="119" spans="1:39" s="82" customFormat="1" ht="18.5" customHeight="1" thickTop="1" thickBot="1" x14ac:dyDescent="0.2">
      <c r="A119" s="603"/>
      <c r="B119" s="604"/>
      <c r="C119" s="605" t="s">
        <v>149</v>
      </c>
      <c r="D119" s="606" t="s">
        <v>83</v>
      </c>
      <c r="E119" s="606"/>
      <c r="F119" s="607">
        <f>SUMIF($D107:$D118,$D119,F107:F118)</f>
        <v>0</v>
      </c>
      <c r="G119" s="607">
        <f t="shared" ref="G119" si="64">SUMIF($D107:$D118,$D119,G107:G118)</f>
        <v>0</v>
      </c>
      <c r="H119" s="607">
        <f t="shared" ref="H119" si="65">SUMIF($D107:$D118,$D119,H107:H118)</f>
        <v>0</v>
      </c>
      <c r="I119" s="607">
        <f t="shared" ref="I119" si="66">SUMIF($D107:$D118,$D119,I107:I118)</f>
        <v>0</v>
      </c>
      <c r="J119" s="607">
        <f t="shared" ref="J119" si="67">SUMIF($D107:$D118,$D119,J107:J118)</f>
        <v>0</v>
      </c>
      <c r="K119" s="607">
        <f t="shared" ref="K119" si="68">SUMIF($D107:$D118,$D119,K107:K118)</f>
        <v>0</v>
      </c>
      <c r="L119" s="607">
        <f t="shared" ref="L119" si="69">SUMIF($D107:$D118,$D119,L107:L118)</f>
        <v>0</v>
      </c>
      <c r="M119" s="607">
        <f t="shared" ref="M119" si="70">SUMIF($D107:$D118,$D119,M107:M118)</f>
        <v>0</v>
      </c>
      <c r="N119" s="607">
        <f t="shared" ref="N119" si="71">SUMIF($D107:$D118,$D119,N107:N118)</f>
        <v>0</v>
      </c>
      <c r="O119" s="607">
        <f t="shared" ref="O119" si="72">SUMIF($D107:$D118,$D119,O107:O118)</f>
        <v>0</v>
      </c>
      <c r="P119" s="607">
        <f t="shared" ref="P119" si="73">SUMIF($D107:$D118,$D119,P107:P118)</f>
        <v>0</v>
      </c>
      <c r="Q119" s="607">
        <f t="shared" ref="Q119" si="74">SUMIF($D107:$D118,$D119,Q107:Q118)</f>
        <v>0</v>
      </c>
      <c r="R119" s="607">
        <f t="shared" ref="R119" si="75">SUMIF($D107:$D118,$D119,R107:R118)</f>
        <v>0</v>
      </c>
      <c r="S119" s="607">
        <f t="shared" ref="S119" si="76">SUMIF($D107:$D118,$D119,S107:S118)</f>
        <v>0</v>
      </c>
      <c r="T119" s="607">
        <f>SUMIF($D107:$D118,$D119,T107:T118)</f>
        <v>0</v>
      </c>
      <c r="U119" s="607">
        <f t="shared" ref="U119" si="77">SUMIF($D107:$D118,$D119,U107:U118)</f>
        <v>0</v>
      </c>
      <c r="V119" s="607">
        <f t="shared" ref="V119" si="78">SUMIF($D107:$D118,$D119,V107:V118)</f>
        <v>0</v>
      </c>
      <c r="W119" s="607">
        <f t="shared" ref="W119" si="79">SUMIF($D107:$D118,$D119,W107:W118)</f>
        <v>0</v>
      </c>
      <c r="X119" s="607">
        <f t="shared" ref="X119" si="80">SUMIF($D107:$D118,$D119,X107:X118)</f>
        <v>0</v>
      </c>
      <c r="Y119" s="607">
        <f t="shared" ref="Y119" si="81">SUMIF($D107:$D118,$D119,Y107:Y118)</f>
        <v>0</v>
      </c>
      <c r="Z119" s="607">
        <f t="shared" ref="Z119" si="82">SUMIF($D107:$D118,$D119,Z107:Z118)</f>
        <v>0</v>
      </c>
      <c r="AA119" s="607">
        <f t="shared" ref="AA119" si="83">SUMIF($D107:$D118,$D119,AA107:AA118)</f>
        <v>0</v>
      </c>
      <c r="AB119" s="607">
        <f t="shared" ref="AB119" si="84">SUMIF($D107:$D118,$D119,AB107:AB118)</f>
        <v>0</v>
      </c>
      <c r="AC119" s="607">
        <f t="shared" ref="AC119" si="85">SUMIF($D107:$D118,$D119,AC107:AC118)</f>
        <v>0</v>
      </c>
      <c r="AD119" s="607">
        <f t="shared" ref="AD119" si="86">SUMIF($D107:$D118,$D119,AD107:AD118)</f>
        <v>0</v>
      </c>
      <c r="AE119" s="607">
        <f t="shared" ref="AE119" si="87">SUMIF($D107:$D118,$D119,AE107:AE118)</f>
        <v>0</v>
      </c>
      <c r="AF119" s="607">
        <f t="shared" ref="AF119" si="88">SUMIF($D107:$D118,$D119,AF107:AF118)</f>
        <v>0</v>
      </c>
      <c r="AG119" s="607">
        <f t="shared" ref="AG119" si="89">SUMIF($D107:$D118,$D119,AG107:AG118)</f>
        <v>0</v>
      </c>
      <c r="AH119" s="607">
        <f t="shared" ref="AH119" si="90">SUMIF($D107:$D118,$D119,AH107:AH118)</f>
        <v>0</v>
      </c>
      <c r="AI119" s="607">
        <f t="shared" ref="AI119" si="91">SUMIF($D107:$D118,$D119,AI107:AI118)</f>
        <v>0</v>
      </c>
      <c r="AJ119" s="607">
        <f ca="1">SUMIF($D107:AH118,$D119,AJ107:AJ118)</f>
        <v>0</v>
      </c>
      <c r="AK119" s="608">
        <f ca="1">SUM(F119:AJ119)</f>
        <v>0</v>
      </c>
      <c r="AL119" s="256"/>
      <c r="AM119" s="60"/>
    </row>
    <row r="120" spans="1:39" s="82" customFormat="1" ht="18.5" customHeight="1" thickBot="1" x14ac:dyDescent="0.2">
      <c r="A120" s="609"/>
      <c r="B120" s="610"/>
      <c r="C120" s="105"/>
      <c r="D120" s="611"/>
      <c r="E120" s="611" t="s">
        <v>83</v>
      </c>
      <c r="F120" s="607">
        <f>SUMIF($E107:$E118,$E120,F107:F118)</f>
        <v>0</v>
      </c>
      <c r="G120" s="607">
        <f t="shared" ref="G120:AJ120" si="92">SUMIF($E107:$E118,$E120,G107:G118)</f>
        <v>0</v>
      </c>
      <c r="H120" s="607">
        <f t="shared" si="92"/>
        <v>0</v>
      </c>
      <c r="I120" s="607">
        <f t="shared" si="92"/>
        <v>0</v>
      </c>
      <c r="J120" s="607">
        <f t="shared" si="92"/>
        <v>0</v>
      </c>
      <c r="K120" s="607">
        <f t="shared" si="92"/>
        <v>0</v>
      </c>
      <c r="L120" s="607">
        <f t="shared" si="92"/>
        <v>0</v>
      </c>
      <c r="M120" s="607">
        <f t="shared" si="92"/>
        <v>0</v>
      </c>
      <c r="N120" s="607">
        <f t="shared" si="92"/>
        <v>0</v>
      </c>
      <c r="O120" s="607">
        <f t="shared" si="92"/>
        <v>0</v>
      </c>
      <c r="P120" s="607">
        <f t="shared" si="92"/>
        <v>0</v>
      </c>
      <c r="Q120" s="607">
        <f t="shared" si="92"/>
        <v>0</v>
      </c>
      <c r="R120" s="607">
        <f t="shared" si="92"/>
        <v>0</v>
      </c>
      <c r="S120" s="607">
        <f t="shared" si="92"/>
        <v>0</v>
      </c>
      <c r="T120" s="607">
        <f t="shared" si="92"/>
        <v>0</v>
      </c>
      <c r="U120" s="607">
        <f t="shared" si="92"/>
        <v>0</v>
      </c>
      <c r="V120" s="607">
        <f t="shared" si="92"/>
        <v>0</v>
      </c>
      <c r="W120" s="607">
        <f t="shared" si="92"/>
        <v>0</v>
      </c>
      <c r="X120" s="607">
        <f t="shared" si="92"/>
        <v>0</v>
      </c>
      <c r="Y120" s="607">
        <f t="shared" si="92"/>
        <v>0</v>
      </c>
      <c r="Z120" s="607">
        <f t="shared" si="92"/>
        <v>0</v>
      </c>
      <c r="AA120" s="607">
        <f t="shared" si="92"/>
        <v>0</v>
      </c>
      <c r="AB120" s="607">
        <f t="shared" si="92"/>
        <v>0</v>
      </c>
      <c r="AC120" s="607">
        <f t="shared" si="92"/>
        <v>0</v>
      </c>
      <c r="AD120" s="607">
        <f t="shared" si="92"/>
        <v>0</v>
      </c>
      <c r="AE120" s="607">
        <f t="shared" si="92"/>
        <v>0</v>
      </c>
      <c r="AF120" s="607">
        <f t="shared" si="92"/>
        <v>0</v>
      </c>
      <c r="AG120" s="607">
        <f t="shared" si="92"/>
        <v>0</v>
      </c>
      <c r="AH120" s="607">
        <f t="shared" si="92"/>
        <v>0</v>
      </c>
      <c r="AI120" s="607">
        <f t="shared" si="92"/>
        <v>0</v>
      </c>
      <c r="AJ120" s="607">
        <f t="shared" si="92"/>
        <v>0</v>
      </c>
      <c r="AK120" s="612">
        <f>SUM(F120:AJ120)</f>
        <v>0</v>
      </c>
      <c r="AL120" s="256"/>
      <c r="AM120" s="60"/>
    </row>
    <row r="121" spans="1:39" s="82" customFormat="1" ht="20" customHeight="1" x14ac:dyDescent="0.15">
      <c r="A121" s="118" t="s">
        <v>150</v>
      </c>
      <c r="B121" s="99"/>
      <c r="C121" s="114" t="s">
        <v>151</v>
      </c>
      <c r="D121" s="511"/>
      <c r="E121" s="430"/>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9"/>
      <c r="AK121" s="110">
        <f>SUM(F121:AJ121)</f>
        <v>0</v>
      </c>
      <c r="AL121" s="256"/>
      <c r="AM121" s="60"/>
    </row>
    <row r="122" spans="1:39" s="82" customFormat="1" ht="20" customHeight="1" x14ac:dyDescent="0.15">
      <c r="A122" s="861" t="s">
        <v>152</v>
      </c>
      <c r="B122" s="95"/>
      <c r="C122" s="115" t="s">
        <v>153</v>
      </c>
      <c r="D122" s="511"/>
      <c r="E122" s="430"/>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80"/>
      <c r="AF122" s="180"/>
      <c r="AG122" s="180"/>
      <c r="AH122" s="180"/>
      <c r="AI122" s="180"/>
      <c r="AJ122" s="180"/>
      <c r="AK122" s="117">
        <f>SUM(E122:AJ122)</f>
        <v>0</v>
      </c>
      <c r="AL122" s="256"/>
      <c r="AM122" s="60"/>
    </row>
    <row r="123" spans="1:39" s="82" customFormat="1" ht="20" customHeight="1" x14ac:dyDescent="0.15">
      <c r="A123" s="862"/>
      <c r="B123" s="95"/>
      <c r="C123" s="116" t="s">
        <v>154</v>
      </c>
      <c r="D123" s="513"/>
      <c r="E123" s="430"/>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9"/>
      <c r="AK123" s="111">
        <f>SUM(F123:AJ123)</f>
        <v>0</v>
      </c>
      <c r="AL123" s="256"/>
      <c r="AM123" s="60"/>
    </row>
    <row r="124" spans="1:39" s="82" customFormat="1" ht="28" x14ac:dyDescent="0.15">
      <c r="A124" s="862"/>
      <c r="B124" s="95"/>
      <c r="C124" s="115" t="s">
        <v>155</v>
      </c>
      <c r="D124" s="511"/>
      <c r="E124" s="430"/>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9"/>
      <c r="AK124" s="111">
        <f>SUM(F124:AJ124)</f>
        <v>0</v>
      </c>
      <c r="AL124" s="64"/>
      <c r="AM124" s="60"/>
    </row>
    <row r="125" spans="1:39" s="82" customFormat="1" ht="29" thickBot="1" x14ac:dyDescent="0.2">
      <c r="A125" s="863"/>
      <c r="B125" s="105"/>
      <c r="C125" s="119" t="s">
        <v>156</v>
      </c>
      <c r="D125" s="514"/>
      <c r="E125" s="439"/>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81"/>
      <c r="AB125" s="181"/>
      <c r="AC125" s="181"/>
      <c r="AD125" s="181"/>
      <c r="AE125" s="181"/>
      <c r="AF125" s="181"/>
      <c r="AG125" s="181"/>
      <c r="AH125" s="181"/>
      <c r="AI125" s="181"/>
      <c r="AJ125" s="182"/>
      <c r="AK125" s="112">
        <f>SUM(F125:AJ125)</f>
        <v>0</v>
      </c>
      <c r="AL125" s="64" t="s">
        <v>157</v>
      </c>
      <c r="AM125" s="60" t="s">
        <v>158</v>
      </c>
    </row>
    <row r="126" spans="1:39" s="82" customFormat="1" ht="14" x14ac:dyDescent="0.15">
      <c r="A126" s="123"/>
      <c r="B126" s="83"/>
      <c r="C126" s="83"/>
      <c r="D126" s="508"/>
      <c r="E126" s="508"/>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124"/>
      <c r="AL126" s="670">
        <f ca="1">SUM(AK119:AK125)</f>
        <v>0</v>
      </c>
      <c r="AM126" s="672">
        <f>NETWORKDAYS(F104,EOMONTH(A99,0))*8</f>
        <v>184</v>
      </c>
    </row>
    <row r="127" spans="1:39" s="82" customFormat="1" ht="18" customHeight="1" x14ac:dyDescent="0.15">
      <c r="A127" s="864" t="s">
        <v>159</v>
      </c>
      <c r="B127" s="865"/>
      <c r="C127" s="865"/>
      <c r="D127" s="865"/>
      <c r="E127" s="865"/>
      <c r="F127" s="865"/>
      <c r="G127" s="865"/>
      <c r="H127" s="865"/>
      <c r="I127" s="865"/>
      <c r="J127" s="865"/>
      <c r="K127" s="865"/>
      <c r="L127" s="865"/>
      <c r="M127" s="865"/>
      <c r="N127" s="865"/>
      <c r="O127" s="90"/>
      <c r="P127" s="90"/>
      <c r="Q127" s="90"/>
      <c r="R127" s="90"/>
      <c r="S127" s="90"/>
      <c r="T127" s="90"/>
      <c r="U127" s="90"/>
      <c r="V127" s="90"/>
      <c r="W127" s="90"/>
      <c r="X127" s="90"/>
      <c r="Y127" s="90"/>
      <c r="Z127" s="90"/>
      <c r="AA127" s="90"/>
      <c r="AB127" s="90"/>
      <c r="AC127" s="90"/>
      <c r="AD127" s="90"/>
      <c r="AE127" s="90"/>
      <c r="AF127" s="90"/>
      <c r="AG127" s="90"/>
      <c r="AH127" s="90"/>
      <c r="AI127" s="90"/>
      <c r="AJ127" s="83"/>
      <c r="AK127" s="125"/>
      <c r="AL127" s="64"/>
      <c r="AM127" s="60"/>
    </row>
    <row r="128" spans="1:39" s="82" customFormat="1" ht="18" customHeight="1" thickBot="1" x14ac:dyDescent="0.2">
      <c r="A128" s="866"/>
      <c r="B128" s="865"/>
      <c r="C128" s="865"/>
      <c r="D128" s="865"/>
      <c r="E128" s="865"/>
      <c r="F128" s="865"/>
      <c r="G128" s="865"/>
      <c r="H128" s="865"/>
      <c r="I128" s="865"/>
      <c r="J128" s="865"/>
      <c r="K128" s="865"/>
      <c r="L128" s="865"/>
      <c r="M128" s="865"/>
      <c r="N128" s="865"/>
      <c r="O128" s="90"/>
      <c r="P128" s="90"/>
      <c r="Q128" s="884">
        <f>IF(WEEKDAY(EOMONTH(A99,0),2)=7,EOMONTH(A99,0)-2,IF(WEEKDAY(EOMONTH(11,0),2)=6,EOMONTH(A99,0)-1,EOMONTH(A99,0)))</f>
        <v>45016</v>
      </c>
      <c r="R128" s="884"/>
      <c r="S128" s="90"/>
      <c r="T128" s="90"/>
      <c r="U128" s="90"/>
      <c r="V128" s="90"/>
      <c r="W128" s="90"/>
      <c r="X128" s="90"/>
      <c r="Y128" s="90"/>
      <c r="Z128" s="90"/>
      <c r="AA128" s="90"/>
      <c r="AB128" s="90"/>
      <c r="AC128" s="90"/>
      <c r="AD128" s="90"/>
      <c r="AE128" s="90"/>
      <c r="AF128" s="90"/>
      <c r="AG128" s="90"/>
      <c r="AH128" s="90"/>
      <c r="AI128" s="90"/>
      <c r="AJ128" s="83"/>
      <c r="AK128" s="125"/>
      <c r="AL128" s="64"/>
      <c r="AM128" s="60"/>
    </row>
    <row r="129" spans="1:39" s="82" customFormat="1" ht="14" customHeight="1" x14ac:dyDescent="0.15">
      <c r="A129" s="866"/>
      <c r="B129" s="865"/>
      <c r="C129" s="865"/>
      <c r="D129" s="865"/>
      <c r="E129" s="865"/>
      <c r="F129" s="865"/>
      <c r="G129" s="865"/>
      <c r="H129" s="865"/>
      <c r="I129" s="865"/>
      <c r="J129" s="865"/>
      <c r="K129" s="865"/>
      <c r="L129" s="865"/>
      <c r="M129" s="865"/>
      <c r="N129" s="865"/>
      <c r="O129" s="90"/>
      <c r="P129" s="90"/>
      <c r="Q129" s="867" t="s">
        <v>160</v>
      </c>
      <c r="R129" s="867"/>
      <c r="S129" s="867"/>
      <c r="T129" s="867"/>
      <c r="U129" s="867"/>
      <c r="V129" s="867"/>
      <c r="W129" s="867"/>
      <c r="X129" s="867"/>
      <c r="Y129" s="867"/>
      <c r="Z129" s="867"/>
      <c r="AA129" s="867"/>
      <c r="AB129" s="867"/>
      <c r="AC129" s="867"/>
      <c r="AD129" s="867"/>
      <c r="AE129" s="867"/>
      <c r="AF129" s="867"/>
      <c r="AG129" s="867"/>
      <c r="AH129" s="867"/>
      <c r="AI129" s="867"/>
      <c r="AJ129" s="867"/>
      <c r="AK129" s="125"/>
      <c r="AL129" s="64"/>
      <c r="AM129" s="60"/>
    </row>
    <row r="130" spans="1:39" s="82" customFormat="1" ht="35.25" customHeight="1" thickBot="1" x14ac:dyDescent="0.2">
      <c r="A130" s="864" t="s">
        <v>161</v>
      </c>
      <c r="B130" s="868"/>
      <c r="C130" s="868"/>
      <c r="D130" s="868"/>
      <c r="E130" s="868"/>
      <c r="F130" s="868"/>
      <c r="G130" s="868"/>
      <c r="H130" s="868"/>
      <c r="I130" s="868"/>
      <c r="J130" s="868"/>
      <c r="K130" s="868"/>
      <c r="L130" s="868"/>
      <c r="M130" s="868"/>
      <c r="N130" s="868"/>
      <c r="O130" s="90"/>
      <c r="P130" s="90"/>
      <c r="Q130" s="884">
        <f>Q128</f>
        <v>45016</v>
      </c>
      <c r="R130" s="884"/>
      <c r="S130" s="90"/>
      <c r="T130" s="90"/>
      <c r="U130" s="90"/>
      <c r="V130" s="90"/>
      <c r="W130" s="90"/>
      <c r="X130" s="90"/>
      <c r="Y130" s="90"/>
      <c r="Z130" s="90"/>
      <c r="AA130" s="90"/>
      <c r="AB130" s="90"/>
      <c r="AC130" s="90"/>
      <c r="AD130" s="90"/>
      <c r="AE130" s="90"/>
      <c r="AF130" s="90"/>
      <c r="AG130" s="90"/>
      <c r="AH130" s="90"/>
      <c r="AI130" s="90"/>
      <c r="AJ130" s="90"/>
      <c r="AK130" s="125"/>
      <c r="AL130" s="64"/>
      <c r="AM130" s="60"/>
    </row>
    <row r="131" spans="1:39" s="82" customFormat="1" ht="14" x14ac:dyDescent="0.15">
      <c r="A131" s="864"/>
      <c r="B131" s="868"/>
      <c r="C131" s="868"/>
      <c r="D131" s="868"/>
      <c r="E131" s="868"/>
      <c r="F131" s="868"/>
      <c r="G131" s="868"/>
      <c r="H131" s="868"/>
      <c r="I131" s="868"/>
      <c r="J131" s="868"/>
      <c r="K131" s="868"/>
      <c r="L131" s="868"/>
      <c r="M131" s="868"/>
      <c r="N131" s="868"/>
      <c r="O131" s="83"/>
      <c r="P131" s="83"/>
      <c r="Q131" s="867" t="s">
        <v>162</v>
      </c>
      <c r="R131" s="867"/>
      <c r="S131" s="867"/>
      <c r="T131" s="867"/>
      <c r="U131" s="867"/>
      <c r="V131" s="867"/>
      <c r="W131" s="867"/>
      <c r="X131" s="867"/>
      <c r="Y131" s="867"/>
      <c r="Z131" s="867"/>
      <c r="AA131" s="867"/>
      <c r="AB131" s="867"/>
      <c r="AC131" s="867"/>
      <c r="AD131" s="867"/>
      <c r="AE131" s="867"/>
      <c r="AF131" s="867"/>
      <c r="AG131" s="867"/>
      <c r="AH131" s="867"/>
      <c r="AI131" s="867"/>
      <c r="AJ131" s="867"/>
      <c r="AK131" s="125"/>
      <c r="AL131" s="64"/>
      <c r="AM131" s="60"/>
    </row>
    <row r="132" spans="1:39" s="82" customFormat="1" ht="14.5" customHeight="1" thickBot="1" x14ac:dyDescent="0.2">
      <c r="A132" s="126"/>
      <c r="B132" s="127"/>
      <c r="C132" s="127"/>
      <c r="D132" s="509"/>
      <c r="E132" s="509"/>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c r="AK132" s="128"/>
      <c r="AL132" s="64"/>
      <c r="AM132" s="60"/>
    </row>
    <row r="133" spans="1:39" ht="12" x14ac:dyDescent="0.15">
      <c r="A133" s="82"/>
      <c r="B133" s="82"/>
      <c r="C133" s="82"/>
      <c r="D133" s="507"/>
      <c r="E133" s="507"/>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3"/>
    </row>
    <row r="134" spans="1:39" s="60" customFormat="1" ht="30" customHeight="1" x14ac:dyDescent="0.15">
      <c r="A134" s="423"/>
      <c r="B134" s="433"/>
      <c r="C134" s="433"/>
      <c r="D134" s="424"/>
      <c r="E134" s="424"/>
      <c r="F134" s="425"/>
      <c r="G134" s="425"/>
      <c r="H134" s="425"/>
      <c r="I134" s="425"/>
      <c r="J134" s="425"/>
      <c r="K134" s="425"/>
      <c r="L134" s="425"/>
      <c r="M134" s="444"/>
      <c r="N134" s="426"/>
      <c r="O134" s="426"/>
      <c r="P134" s="426"/>
      <c r="Q134" s="426"/>
      <c r="R134" s="426"/>
      <c r="S134" s="426"/>
      <c r="T134" s="426"/>
      <c r="U134" s="426"/>
      <c r="V134" s="426"/>
      <c r="W134" s="891" t="s">
        <v>133</v>
      </c>
      <c r="X134" s="891"/>
      <c r="Y134" s="891"/>
      <c r="Z134" s="891"/>
      <c r="AA134" s="892"/>
      <c r="AB134" s="875" t="str">
        <f>Nav!$C$6</f>
        <v>DS200424</v>
      </c>
      <c r="AC134" s="876"/>
      <c r="AD134" s="876"/>
      <c r="AE134" s="876"/>
      <c r="AF134" s="876"/>
      <c r="AG134" s="876"/>
      <c r="AH134" s="876"/>
      <c r="AI134" s="877"/>
      <c r="AJ134" s="426"/>
      <c r="AK134" s="432"/>
    </row>
    <row r="135" spans="1:39" s="60" customFormat="1" ht="18" customHeight="1" x14ac:dyDescent="0.15">
      <c r="A135" s="445"/>
      <c r="B135" s="446"/>
      <c r="C135" s="446"/>
      <c r="D135" s="447"/>
      <c r="E135" s="447"/>
      <c r="F135" s="448"/>
      <c r="G135" s="448"/>
      <c r="H135" s="448"/>
      <c r="I135" s="448"/>
      <c r="J135" s="448"/>
      <c r="K135" s="448"/>
      <c r="L135" s="448"/>
      <c r="M135" s="449"/>
      <c r="AK135" s="434"/>
    </row>
    <row r="136" spans="1:39" ht="23" x14ac:dyDescent="0.25">
      <c r="A136" s="445"/>
      <c r="B136" s="446"/>
      <c r="C136" s="446"/>
      <c r="D136" s="447"/>
      <c r="E136" s="447"/>
      <c r="F136" s="448"/>
      <c r="G136" s="448"/>
      <c r="H136" s="448"/>
      <c r="I136" s="448"/>
      <c r="J136" s="448"/>
      <c r="K136" s="448"/>
      <c r="L136" s="448"/>
      <c r="M136" s="449"/>
      <c r="N136" s="443"/>
      <c r="O136" s="893" t="s">
        <v>134</v>
      </c>
      <c r="P136" s="894"/>
      <c r="Q136" s="894"/>
      <c r="R136" s="894"/>
      <c r="S136" s="894"/>
      <c r="T136" s="894"/>
      <c r="U136" s="894"/>
      <c r="V136" s="894"/>
      <c r="W136" s="894"/>
      <c r="X136" s="894"/>
      <c r="Y136" s="894"/>
      <c r="Z136" s="894"/>
      <c r="AA136" s="894"/>
      <c r="AB136" s="894"/>
      <c r="AC136" s="894"/>
      <c r="AD136" s="894"/>
      <c r="AE136" s="894"/>
      <c r="AF136" s="894"/>
      <c r="AG136" s="894"/>
      <c r="AH136" s="894"/>
      <c r="AI136" s="894"/>
      <c r="AJ136" s="894"/>
      <c r="AK136" s="895"/>
      <c r="AL136"/>
      <c r="AM136"/>
    </row>
    <row r="137" spans="1:39" ht="16" x14ac:dyDescent="0.2">
      <c r="A137" s="445"/>
      <c r="B137" s="446"/>
      <c r="C137" s="446"/>
      <c r="D137" s="447"/>
      <c r="E137" s="447"/>
      <c r="F137" s="448"/>
      <c r="G137" s="448"/>
      <c r="H137" s="448"/>
      <c r="I137" s="448"/>
      <c r="J137" s="448"/>
      <c r="K137" s="448"/>
      <c r="L137" s="448"/>
      <c r="M137" s="449"/>
      <c r="N137" s="442"/>
      <c r="O137" s="730" t="s">
        <v>135</v>
      </c>
      <c r="P137" s="731"/>
      <c r="Q137" s="731"/>
      <c r="R137" s="731"/>
      <c r="S137" s="731"/>
      <c r="T137" s="731"/>
      <c r="U137" s="731"/>
      <c r="V137" s="731"/>
      <c r="W137" s="731"/>
      <c r="X137" s="731"/>
      <c r="Y137" s="731"/>
      <c r="Z137" s="731"/>
      <c r="AA137" s="731"/>
      <c r="AB137" s="731"/>
      <c r="AC137" s="731"/>
      <c r="AD137" s="731"/>
      <c r="AE137" s="731"/>
      <c r="AF137" s="731"/>
      <c r="AG137" s="731"/>
      <c r="AH137" s="731"/>
      <c r="AI137" s="731"/>
      <c r="AJ137" s="731"/>
      <c r="AK137" s="732"/>
      <c r="AL137"/>
      <c r="AM137"/>
    </row>
    <row r="138" spans="1:39" ht="18" customHeight="1" x14ac:dyDescent="0.2">
      <c r="A138" s="885" t="s">
        <v>136</v>
      </c>
      <c r="B138" s="886"/>
      <c r="C138" s="886"/>
      <c r="D138" s="886"/>
      <c r="E138" s="886"/>
      <c r="F138" s="886"/>
      <c r="G138" s="886"/>
      <c r="H138" s="886"/>
      <c r="I138" s="886"/>
      <c r="J138" s="886"/>
      <c r="K138" s="886"/>
      <c r="L138" s="886"/>
      <c r="M138" s="887"/>
      <c r="O138" s="888" t="s">
        <v>137</v>
      </c>
      <c r="P138" s="889"/>
      <c r="Q138" s="889"/>
      <c r="R138" s="889"/>
      <c r="S138" s="889"/>
      <c r="T138" s="889"/>
      <c r="U138" s="889"/>
      <c r="V138" s="889"/>
      <c r="W138" s="889"/>
      <c r="X138" s="889"/>
      <c r="Y138" s="889"/>
      <c r="Z138" s="889"/>
      <c r="AA138" s="889"/>
      <c r="AB138" s="889"/>
      <c r="AC138" s="889"/>
      <c r="AD138" s="889"/>
      <c r="AE138" s="889"/>
      <c r="AF138" s="889"/>
      <c r="AG138" s="889"/>
      <c r="AH138" s="889"/>
      <c r="AI138" s="889"/>
      <c r="AJ138" s="889"/>
      <c r="AK138" s="890"/>
      <c r="AL138"/>
      <c r="AM138"/>
    </row>
    <row r="139" spans="1:39" ht="26.25" customHeight="1" x14ac:dyDescent="0.15">
      <c r="A139" s="84" t="s">
        <v>138</v>
      </c>
      <c r="B139" s="60"/>
      <c r="C139" s="516"/>
      <c r="D139" s="428"/>
      <c r="E139" s="428"/>
      <c r="F139" s="94"/>
      <c r="G139" s="94"/>
      <c r="H139" s="94"/>
      <c r="I139" s="94"/>
      <c r="J139" s="94"/>
      <c r="K139" s="94"/>
      <c r="L139" s="94"/>
      <c r="O139" s="869"/>
      <c r="P139" s="869"/>
      <c r="Q139" s="869"/>
      <c r="R139" s="869"/>
      <c r="S139" s="869"/>
      <c r="T139" s="869"/>
      <c r="AK139" s="91"/>
      <c r="AM139" s="60"/>
    </row>
    <row r="140" spans="1:39" ht="30" customHeight="1" x14ac:dyDescent="0.15">
      <c r="A140" s="870" t="str">
        <f>Nav!$C$3</f>
        <v>Durchführbarkeitsstudie "BioInk"</v>
      </c>
      <c r="B140" s="871"/>
      <c r="C140" s="871"/>
      <c r="D140" s="871"/>
      <c r="E140" s="871"/>
      <c r="F140" s="871"/>
      <c r="G140" s="871"/>
      <c r="H140" s="871"/>
      <c r="I140" s="871"/>
      <c r="J140" s="871"/>
      <c r="K140" s="871"/>
      <c r="L140" s="871"/>
      <c r="M140" s="871"/>
      <c r="N140" s="871"/>
      <c r="O140" s="871"/>
      <c r="P140" s="871"/>
      <c r="Q140" s="871"/>
      <c r="R140" s="871"/>
      <c r="S140" s="871"/>
      <c r="T140" s="871"/>
      <c r="U140" s="871"/>
      <c r="V140" s="871"/>
      <c r="W140" s="871"/>
      <c r="X140" s="871"/>
      <c r="Y140" s="871"/>
      <c r="Z140" s="871"/>
      <c r="AA140" s="871"/>
      <c r="AB140" s="871"/>
      <c r="AC140" s="871"/>
      <c r="AD140" s="871"/>
      <c r="AE140" s="871"/>
      <c r="AF140" s="871"/>
      <c r="AG140" s="871"/>
      <c r="AH140" s="871"/>
      <c r="AI140" s="871"/>
      <c r="AJ140" s="871"/>
      <c r="AK140" s="872"/>
      <c r="AM140" s="60"/>
    </row>
    <row r="141" spans="1:39" ht="18" customHeight="1" x14ac:dyDescent="0.15">
      <c r="A141" s="85"/>
      <c r="AK141" s="91"/>
      <c r="AM141" s="60"/>
    </row>
    <row r="142" spans="1:39" s="87" customFormat="1" ht="14" x14ac:dyDescent="0.15">
      <c r="A142" s="86" t="s">
        <v>139</v>
      </c>
      <c r="D142" s="428"/>
      <c r="E142" s="428"/>
      <c r="G142" s="83"/>
      <c r="H142" s="83"/>
      <c r="I142" s="83"/>
      <c r="J142" s="83"/>
      <c r="K142" s="83"/>
      <c r="L142" s="83"/>
      <c r="M142" s="88"/>
      <c r="N142" s="87" t="s">
        <v>140</v>
      </c>
      <c r="AI142" s="83"/>
      <c r="AJ142" s="83"/>
      <c r="AK142" s="92"/>
      <c r="AL142" s="68"/>
      <c r="AM142" s="60"/>
    </row>
    <row r="143" spans="1:39" ht="27" customHeight="1" x14ac:dyDescent="0.15">
      <c r="A143" s="873">
        <f>A99+31</f>
        <v>45017</v>
      </c>
      <c r="B143" s="874"/>
      <c r="C143" s="874"/>
      <c r="D143" s="520"/>
      <c r="E143" s="429"/>
      <c r="N143" s="875" t="str">
        <f>N99</f>
        <v>Tippl, Mario</v>
      </c>
      <c r="O143" s="876"/>
      <c r="P143" s="876"/>
      <c r="Q143" s="876"/>
      <c r="R143" s="876"/>
      <c r="S143" s="876"/>
      <c r="T143" s="876"/>
      <c r="U143" s="876"/>
      <c r="V143" s="876"/>
      <c r="W143" s="877"/>
      <c r="X143" s="89"/>
      <c r="Y143" s="89"/>
      <c r="Z143" s="89"/>
      <c r="AA143" s="89"/>
      <c r="AB143" s="89"/>
      <c r="AC143" s="89"/>
      <c r="AD143" s="89"/>
      <c r="AE143" s="89"/>
      <c r="AF143" s="89"/>
      <c r="AG143" s="89"/>
      <c r="AH143" s="89"/>
      <c r="AK143" s="93"/>
      <c r="AM143" s="60"/>
    </row>
    <row r="144" spans="1:39" ht="14" x14ac:dyDescent="0.15">
      <c r="A144" s="85"/>
      <c r="AK144" s="91"/>
      <c r="AM144" s="60"/>
    </row>
    <row r="145" spans="1:39" ht="30" customHeight="1" x14ac:dyDescent="0.15">
      <c r="A145" s="878" t="s">
        <v>141</v>
      </c>
      <c r="B145" s="879"/>
      <c r="C145" s="879"/>
      <c r="D145" s="879"/>
      <c r="E145" s="879"/>
      <c r="F145" s="879"/>
      <c r="G145" s="879"/>
      <c r="H145" s="879"/>
      <c r="I145" s="879"/>
      <c r="J145" s="879"/>
      <c r="K145" s="879"/>
      <c r="L145" s="879"/>
      <c r="M145" s="879"/>
      <c r="N145" s="879"/>
      <c r="O145" s="879"/>
      <c r="P145" s="879"/>
      <c r="Q145" s="879"/>
      <c r="R145" s="879"/>
      <c r="S145" s="879"/>
      <c r="T145" s="879"/>
      <c r="U145" s="879"/>
      <c r="V145" s="879"/>
      <c r="W145" s="879"/>
      <c r="X145" s="879"/>
      <c r="Y145" s="879"/>
      <c r="Z145" s="879"/>
      <c r="AA145" s="879"/>
      <c r="AB145" s="879"/>
      <c r="AC145" s="879"/>
      <c r="AD145" s="879"/>
      <c r="AE145" s="879"/>
      <c r="AF145" s="879"/>
      <c r="AG145" s="879"/>
      <c r="AH145" s="879"/>
      <c r="AI145" s="879"/>
      <c r="AJ145" s="879"/>
      <c r="AK145" s="880"/>
      <c r="AM145" s="60"/>
    </row>
    <row r="146" spans="1:39" ht="15" thickBot="1" x14ac:dyDescent="0.2">
      <c r="A146" s="85"/>
      <c r="AK146" s="91"/>
      <c r="AM146" s="60"/>
    </row>
    <row r="147" spans="1:39" ht="25" customHeight="1" x14ac:dyDescent="0.15">
      <c r="A147" s="120"/>
      <c r="B147" s="121"/>
      <c r="C147" s="121"/>
      <c r="D147" s="881" t="s">
        <v>30</v>
      </c>
      <c r="E147" s="883" t="s">
        <v>142</v>
      </c>
      <c r="F147" s="122" t="s">
        <v>143</v>
      </c>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856" t="s">
        <v>144</v>
      </c>
      <c r="AL147" s="615" t="s">
        <v>72</v>
      </c>
      <c r="AM147" s="615" t="s">
        <v>73</v>
      </c>
    </row>
    <row r="148" spans="1:39" ht="15" customHeight="1" thickBot="1" x14ac:dyDescent="0.2">
      <c r="A148" s="96" t="s">
        <v>145</v>
      </c>
      <c r="B148" s="97"/>
      <c r="C148" s="97"/>
      <c r="D148" s="882"/>
      <c r="E148" s="882"/>
      <c r="F148" s="98">
        <f>A143</f>
        <v>45017</v>
      </c>
      <c r="G148" s="98">
        <f>F148+1</f>
        <v>45018</v>
      </c>
      <c r="H148" s="98">
        <f t="shared" ref="H148:AI148" si="93">G148+1</f>
        <v>45019</v>
      </c>
      <c r="I148" s="98">
        <f t="shared" si="93"/>
        <v>45020</v>
      </c>
      <c r="J148" s="98">
        <f t="shared" si="93"/>
        <v>45021</v>
      </c>
      <c r="K148" s="98">
        <f t="shared" si="93"/>
        <v>45022</v>
      </c>
      <c r="L148" s="98">
        <f t="shared" si="93"/>
        <v>45023</v>
      </c>
      <c r="M148" s="98">
        <f t="shared" si="93"/>
        <v>45024</v>
      </c>
      <c r="N148" s="98">
        <f t="shared" si="93"/>
        <v>45025</v>
      </c>
      <c r="O148" s="98">
        <f t="shared" si="93"/>
        <v>45026</v>
      </c>
      <c r="P148" s="98">
        <f t="shared" si="93"/>
        <v>45027</v>
      </c>
      <c r="Q148" s="98">
        <f t="shared" si="93"/>
        <v>45028</v>
      </c>
      <c r="R148" s="98">
        <f t="shared" si="93"/>
        <v>45029</v>
      </c>
      <c r="S148" s="98">
        <f t="shared" si="93"/>
        <v>45030</v>
      </c>
      <c r="T148" s="98">
        <f t="shared" si="93"/>
        <v>45031</v>
      </c>
      <c r="U148" s="98">
        <f t="shared" si="93"/>
        <v>45032</v>
      </c>
      <c r="V148" s="98">
        <f t="shared" si="93"/>
        <v>45033</v>
      </c>
      <c r="W148" s="98">
        <f t="shared" si="93"/>
        <v>45034</v>
      </c>
      <c r="X148" s="98">
        <f t="shared" si="93"/>
        <v>45035</v>
      </c>
      <c r="Y148" s="98">
        <f t="shared" si="93"/>
        <v>45036</v>
      </c>
      <c r="Z148" s="98">
        <f t="shared" si="93"/>
        <v>45037</v>
      </c>
      <c r="AA148" s="98">
        <f t="shared" si="93"/>
        <v>45038</v>
      </c>
      <c r="AB148" s="98">
        <f t="shared" si="93"/>
        <v>45039</v>
      </c>
      <c r="AC148" s="98">
        <f t="shared" si="93"/>
        <v>45040</v>
      </c>
      <c r="AD148" s="98">
        <f t="shared" si="93"/>
        <v>45041</v>
      </c>
      <c r="AE148" s="98">
        <f t="shared" si="93"/>
        <v>45042</v>
      </c>
      <c r="AF148" s="98">
        <f t="shared" si="93"/>
        <v>45043</v>
      </c>
      <c r="AG148" s="98">
        <f t="shared" si="93"/>
        <v>45044</v>
      </c>
      <c r="AH148" s="98">
        <f t="shared" si="93"/>
        <v>45045</v>
      </c>
      <c r="AI148" s="98">
        <f t="shared" si="93"/>
        <v>45046</v>
      </c>
      <c r="AJ148" s="98"/>
      <c r="AK148" s="857"/>
      <c r="AL148" s="257"/>
      <c r="AM148" s="60"/>
    </row>
    <row r="149" spans="1:39" s="82" customFormat="1" ht="21" customHeight="1" thickBot="1" x14ac:dyDescent="0.2">
      <c r="A149" s="100" t="s">
        <v>146</v>
      </c>
      <c r="B149" s="101" t="s">
        <v>109</v>
      </c>
      <c r="C149" s="102" t="s">
        <v>147</v>
      </c>
      <c r="D149" s="101"/>
      <c r="E149" s="101"/>
      <c r="F149" s="174"/>
      <c r="G149" s="174"/>
      <c r="H149" s="174"/>
      <c r="I149" s="174"/>
      <c r="J149" s="174"/>
      <c r="K149" s="174"/>
      <c r="L149" s="174"/>
      <c r="M149" s="174"/>
      <c r="N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03"/>
      <c r="AL149" s="257"/>
      <c r="AM149" s="60"/>
    </row>
    <row r="150" spans="1:39" s="82" customFormat="1" ht="20" customHeight="1" thickBot="1" x14ac:dyDescent="0.2">
      <c r="A150" s="858"/>
      <c r="B150" s="109" t="s">
        <v>66</v>
      </c>
      <c r="C150" s="186" t="s">
        <v>148</v>
      </c>
      <c r="D150" s="510"/>
      <c r="E150" s="435"/>
      <c r="F150" s="174"/>
      <c r="G150" s="174"/>
      <c r="H150" s="174"/>
      <c r="I150" s="174"/>
      <c r="J150" s="174"/>
      <c r="K150" s="174"/>
      <c r="L150" s="174"/>
      <c r="M150" s="174"/>
      <c r="N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04"/>
      <c r="AL150" s="257"/>
      <c r="AM150" s="60"/>
    </row>
    <row r="151" spans="1:39" s="82" customFormat="1" ht="14" x14ac:dyDescent="0.15">
      <c r="A151" s="859"/>
      <c r="B151" s="183"/>
      <c r="C151" s="187" t="e">
        <f>VLOOKUP(B151,'AP Übersicht'!$A$8:$B$36,2,FALSE)</f>
        <v>#N/A</v>
      </c>
      <c r="D151" s="511"/>
      <c r="E151" s="430"/>
      <c r="F151" s="174"/>
      <c r="G151" s="174"/>
      <c r="H151" s="174"/>
      <c r="I151" s="174"/>
      <c r="J151" s="174"/>
      <c r="K151" s="174"/>
      <c r="L151" s="174"/>
      <c r="M151" s="174"/>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04">
        <f t="shared" ref="AK151:AK162" si="94">SUM(F151:AJ151)</f>
        <v>0</v>
      </c>
      <c r="AL151" s="616" t="e">
        <f>VLOOKUP($B151,'AP Übersicht'!$A$8:$R$36,9,FALSE)</f>
        <v>#N/A</v>
      </c>
      <c r="AM151" s="616" t="e">
        <f>VLOOKUP($B151,'AP Übersicht'!$A$8:$R$36,10,FALSE)</f>
        <v>#N/A</v>
      </c>
    </row>
    <row r="152" spans="1:39" s="82" customFormat="1" ht="14" x14ac:dyDescent="0.15">
      <c r="A152" s="859"/>
      <c r="B152" s="183"/>
      <c r="C152" s="187" t="e">
        <f>VLOOKUP(B152,'AP Übersicht'!$A$8:$B$36,2,FALSE)</f>
        <v>#N/A</v>
      </c>
      <c r="D152" s="511"/>
      <c r="E152" s="430"/>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6"/>
      <c r="AK152" s="104">
        <f t="shared" si="94"/>
        <v>0</v>
      </c>
      <c r="AL152" s="256"/>
      <c r="AM152" s="60"/>
    </row>
    <row r="153" spans="1:39" s="82" customFormat="1" ht="14" x14ac:dyDescent="0.15">
      <c r="A153" s="859"/>
      <c r="B153" s="183"/>
      <c r="C153" s="187" t="e">
        <f>VLOOKUP(B153,'AP Übersicht'!$A$8:$B$36,2,FALSE)</f>
        <v>#N/A</v>
      </c>
      <c r="D153" s="511"/>
      <c r="E153" s="430"/>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6"/>
      <c r="AK153" s="104">
        <f t="shared" si="94"/>
        <v>0</v>
      </c>
      <c r="AL153" s="256"/>
      <c r="AM153" s="60"/>
    </row>
    <row r="154" spans="1:39" s="82" customFormat="1" ht="14" x14ac:dyDescent="0.15">
      <c r="A154" s="859"/>
      <c r="B154" s="183"/>
      <c r="C154" s="187" t="e">
        <f>VLOOKUP(B154,'AP Übersicht'!$A$8:$B$36,2,FALSE)</f>
        <v>#N/A</v>
      </c>
      <c r="D154" s="511"/>
      <c r="E154" s="430"/>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6"/>
      <c r="AK154" s="104">
        <f t="shared" si="94"/>
        <v>0</v>
      </c>
      <c r="AL154" s="256"/>
      <c r="AM154" s="60"/>
    </row>
    <row r="155" spans="1:39" s="82" customFormat="1" ht="14" x14ac:dyDescent="0.15">
      <c r="A155" s="859"/>
      <c r="B155" s="183"/>
      <c r="C155" s="187" t="e">
        <f>VLOOKUP(B155,'AP Übersicht'!$A$8:$B$36,2,FALSE)</f>
        <v>#N/A</v>
      </c>
      <c r="D155" s="511"/>
      <c r="E155" s="430"/>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6"/>
      <c r="AK155" s="104">
        <f t="shared" si="94"/>
        <v>0</v>
      </c>
      <c r="AL155" s="256"/>
      <c r="AM155" s="60"/>
    </row>
    <row r="156" spans="1:39" s="82" customFormat="1" ht="14" x14ac:dyDescent="0.15">
      <c r="A156" s="859"/>
      <c r="B156" s="183"/>
      <c r="C156" s="187" t="e">
        <f>VLOOKUP(B156,'AP Übersicht'!$A$8:$B$36,2,FALSE)</f>
        <v>#N/A</v>
      </c>
      <c r="D156" s="511"/>
      <c r="E156" s="430"/>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6"/>
      <c r="AK156" s="104">
        <f t="shared" si="94"/>
        <v>0</v>
      </c>
      <c r="AL156" s="256"/>
      <c r="AM156" s="60"/>
    </row>
    <row r="157" spans="1:39" s="82" customFormat="1" ht="14" x14ac:dyDescent="0.15">
      <c r="A157" s="859"/>
      <c r="B157" s="183"/>
      <c r="C157" s="187" t="e">
        <f>VLOOKUP(B157,'AP Übersicht'!$A$8:$B$36,2,FALSE)</f>
        <v>#N/A</v>
      </c>
      <c r="D157" s="511"/>
      <c r="E157" s="430"/>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6"/>
      <c r="AK157" s="104">
        <f t="shared" si="94"/>
        <v>0</v>
      </c>
      <c r="AL157" s="256"/>
      <c r="AM157" s="60"/>
    </row>
    <row r="158" spans="1:39" s="82" customFormat="1" ht="14" x14ac:dyDescent="0.15">
      <c r="A158" s="859"/>
      <c r="B158" s="183"/>
      <c r="C158" s="187" t="e">
        <f>VLOOKUP(B158,'AP Übersicht'!$A$8:$B$36,2,FALSE)</f>
        <v>#N/A</v>
      </c>
      <c r="D158" s="511"/>
      <c r="E158" s="430"/>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6"/>
      <c r="AK158" s="104">
        <f t="shared" si="94"/>
        <v>0</v>
      </c>
      <c r="AL158" s="256"/>
      <c r="AM158" s="60"/>
    </row>
    <row r="159" spans="1:39" s="82" customFormat="1" ht="14" x14ac:dyDescent="0.15">
      <c r="A159" s="859"/>
      <c r="B159" s="183"/>
      <c r="C159" s="187" t="e">
        <f>VLOOKUP(B159,'AP Übersicht'!$A$8:$B$36,2,FALSE)</f>
        <v>#N/A</v>
      </c>
      <c r="D159" s="511"/>
      <c r="E159" s="430"/>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6"/>
      <c r="AK159" s="104">
        <f t="shared" si="94"/>
        <v>0</v>
      </c>
      <c r="AL159" s="256"/>
      <c r="AM159" s="60"/>
    </row>
    <row r="160" spans="1:39" s="82" customFormat="1" ht="14" x14ac:dyDescent="0.15">
      <c r="A160" s="859"/>
      <c r="B160" s="183"/>
      <c r="C160" s="187" t="e">
        <f>VLOOKUP(B160,'AP Übersicht'!$A$8:$B$36,2,FALSE)</f>
        <v>#N/A</v>
      </c>
      <c r="D160" s="511"/>
      <c r="E160" s="430"/>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6"/>
      <c r="AK160" s="104">
        <f t="shared" si="94"/>
        <v>0</v>
      </c>
      <c r="AL160" s="256"/>
      <c r="AM160" s="60"/>
    </row>
    <row r="161" spans="1:39" s="82" customFormat="1" ht="14" x14ac:dyDescent="0.15">
      <c r="A161" s="859"/>
      <c r="B161" s="183"/>
      <c r="C161" s="187" t="e">
        <f>VLOOKUP(B161,'AP Übersicht'!$A$8:$B$36,2,FALSE)</f>
        <v>#N/A</v>
      </c>
      <c r="D161" s="511"/>
      <c r="E161" s="430"/>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6"/>
      <c r="AK161" s="104">
        <f t="shared" si="94"/>
        <v>0</v>
      </c>
      <c r="AL161" s="256"/>
      <c r="AM161" s="60"/>
    </row>
    <row r="162" spans="1:39" s="82" customFormat="1" ht="15" thickBot="1" x14ac:dyDescent="0.2">
      <c r="A162" s="860"/>
      <c r="B162" s="184"/>
      <c r="C162" s="252" t="e">
        <f>VLOOKUP(B162,'AP Übersicht'!$A$8:$B$36,2,FALSE)</f>
        <v>#N/A</v>
      </c>
      <c r="D162" s="512"/>
      <c r="E162" s="438"/>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c r="AG162" s="177"/>
      <c r="AH162" s="177"/>
      <c r="AI162" s="177"/>
      <c r="AJ162" s="178"/>
      <c r="AK162" s="104">
        <f t="shared" si="94"/>
        <v>0</v>
      </c>
      <c r="AL162" s="256"/>
      <c r="AM162" s="60"/>
    </row>
    <row r="163" spans="1:39" s="82" customFormat="1" ht="18.5" customHeight="1" thickTop="1" thickBot="1" x14ac:dyDescent="0.2">
      <c r="A163" s="603"/>
      <c r="B163" s="604"/>
      <c r="C163" s="605" t="s">
        <v>149</v>
      </c>
      <c r="D163" s="606" t="s">
        <v>83</v>
      </c>
      <c r="E163" s="606"/>
      <c r="F163" s="607">
        <f>SUMIF($D151:$D162,$D163,F151:F162)</f>
        <v>0</v>
      </c>
      <c r="G163" s="607">
        <f t="shared" ref="G163" si="95">SUMIF($D151:$D162,$D163,G151:G162)</f>
        <v>0</v>
      </c>
      <c r="H163" s="607">
        <f t="shared" ref="H163" si="96">SUMIF($D151:$D162,$D163,H151:H162)</f>
        <v>0</v>
      </c>
      <c r="I163" s="607">
        <f t="shared" ref="I163" si="97">SUMIF($D151:$D162,$D163,I151:I162)</f>
        <v>0</v>
      </c>
      <c r="J163" s="607">
        <f t="shared" ref="J163" si="98">SUMIF($D151:$D162,$D163,J151:J162)</f>
        <v>0</v>
      </c>
      <c r="K163" s="607">
        <f t="shared" ref="K163" si="99">SUMIF($D151:$D162,$D163,K151:K162)</f>
        <v>0</v>
      </c>
      <c r="L163" s="607">
        <f t="shared" ref="L163" si="100">SUMIF($D151:$D162,$D163,L151:L162)</f>
        <v>0</v>
      </c>
      <c r="M163" s="607">
        <f t="shared" ref="M163" si="101">SUMIF($D151:$D162,$D163,M151:M162)</f>
        <v>0</v>
      </c>
      <c r="N163" s="607">
        <f t="shared" ref="N163" si="102">SUMIF($D151:$D162,$D163,N151:N162)</f>
        <v>0</v>
      </c>
      <c r="O163" s="607">
        <f t="shared" ref="O163" si="103">SUMIF($D151:$D162,$D163,O151:O162)</f>
        <v>0</v>
      </c>
      <c r="P163" s="607">
        <f t="shared" ref="P163" si="104">SUMIF($D151:$D162,$D163,P151:P162)</f>
        <v>0</v>
      </c>
      <c r="Q163" s="607">
        <f t="shared" ref="Q163" si="105">SUMIF($D151:$D162,$D163,Q151:Q162)</f>
        <v>0</v>
      </c>
      <c r="R163" s="607">
        <f t="shared" ref="R163" si="106">SUMIF($D151:$D162,$D163,R151:R162)</f>
        <v>0</v>
      </c>
      <c r="S163" s="607">
        <f t="shared" ref="S163" si="107">SUMIF($D151:$D162,$D163,S151:S162)</f>
        <v>0</v>
      </c>
      <c r="T163" s="607">
        <f>SUMIF($D151:$D162,$D163,T151:T162)</f>
        <v>0</v>
      </c>
      <c r="U163" s="607">
        <f t="shared" ref="U163" si="108">SUMIF($D151:$D162,$D163,U151:U162)</f>
        <v>0</v>
      </c>
      <c r="V163" s="607">
        <f t="shared" ref="V163" si="109">SUMIF($D151:$D162,$D163,V151:V162)</f>
        <v>0</v>
      </c>
      <c r="W163" s="607">
        <f t="shared" ref="W163" si="110">SUMIF($D151:$D162,$D163,W151:W162)</f>
        <v>0</v>
      </c>
      <c r="X163" s="607">
        <f t="shared" ref="X163" si="111">SUMIF($D151:$D162,$D163,X151:X162)</f>
        <v>0</v>
      </c>
      <c r="Y163" s="607">
        <f t="shared" ref="Y163" si="112">SUMIF($D151:$D162,$D163,Y151:Y162)</f>
        <v>0</v>
      </c>
      <c r="Z163" s="607">
        <f t="shared" ref="Z163" si="113">SUMIF($D151:$D162,$D163,Z151:Z162)</f>
        <v>0</v>
      </c>
      <c r="AA163" s="607">
        <f t="shared" ref="AA163" si="114">SUMIF($D151:$D162,$D163,AA151:AA162)</f>
        <v>0</v>
      </c>
      <c r="AB163" s="607">
        <f t="shared" ref="AB163" si="115">SUMIF($D151:$D162,$D163,AB151:AB162)</f>
        <v>0</v>
      </c>
      <c r="AC163" s="607">
        <f t="shared" ref="AC163" si="116">SUMIF($D151:$D162,$D163,AC151:AC162)</f>
        <v>0</v>
      </c>
      <c r="AD163" s="607">
        <f t="shared" ref="AD163" si="117">SUMIF($D151:$D162,$D163,AD151:AD162)</f>
        <v>0</v>
      </c>
      <c r="AE163" s="607">
        <f t="shared" ref="AE163" si="118">SUMIF($D151:$D162,$D163,AE151:AE162)</f>
        <v>0</v>
      </c>
      <c r="AF163" s="607">
        <f t="shared" ref="AF163" si="119">SUMIF($D151:$D162,$D163,AF151:AF162)</f>
        <v>0</v>
      </c>
      <c r="AG163" s="607">
        <f t="shared" ref="AG163" si="120">SUMIF($D151:$D162,$D163,AG151:AG162)</f>
        <v>0</v>
      </c>
      <c r="AH163" s="607">
        <f t="shared" ref="AH163" si="121">SUMIF($D151:$D162,$D163,AH151:AH162)</f>
        <v>0</v>
      </c>
      <c r="AI163" s="607">
        <f>SUMIF($D151:$D162,$D163,AI151:AI162)</f>
        <v>0</v>
      </c>
      <c r="AJ163" s="607">
        <f>SUMIF($D151:D162,$D163,AJ151:AJ162)</f>
        <v>0</v>
      </c>
      <c r="AK163" s="608">
        <f>SUM(F163:AJ163)</f>
        <v>0</v>
      </c>
      <c r="AL163" s="256"/>
      <c r="AM163" s="60"/>
    </row>
    <row r="164" spans="1:39" s="82" customFormat="1" ht="18.5" customHeight="1" thickBot="1" x14ac:dyDescent="0.2">
      <c r="A164" s="609"/>
      <c r="B164" s="610"/>
      <c r="C164" s="105"/>
      <c r="D164" s="611"/>
      <c r="E164" s="611" t="s">
        <v>83</v>
      </c>
      <c r="F164" s="607">
        <f>SUMIF($E151:$E162,$E164,F151:F162)</f>
        <v>0</v>
      </c>
      <c r="G164" s="607">
        <f t="shared" ref="G164:AH164" si="122">SUMIF($E151:$E162,$E164,G151:G162)</f>
        <v>0</v>
      </c>
      <c r="H164" s="607">
        <f t="shared" si="122"/>
        <v>0</v>
      </c>
      <c r="I164" s="607">
        <f t="shared" si="122"/>
        <v>0</v>
      </c>
      <c r="J164" s="607">
        <f t="shared" si="122"/>
        <v>0</v>
      </c>
      <c r="K164" s="607">
        <f t="shared" si="122"/>
        <v>0</v>
      </c>
      <c r="L164" s="607">
        <f t="shared" si="122"/>
        <v>0</v>
      </c>
      <c r="M164" s="607">
        <f t="shared" si="122"/>
        <v>0</v>
      </c>
      <c r="N164" s="607">
        <f t="shared" si="122"/>
        <v>0</v>
      </c>
      <c r="O164" s="607">
        <f t="shared" si="122"/>
        <v>0</v>
      </c>
      <c r="P164" s="607">
        <f t="shared" si="122"/>
        <v>0</v>
      </c>
      <c r="Q164" s="607">
        <f t="shared" si="122"/>
        <v>0</v>
      </c>
      <c r="R164" s="607">
        <f t="shared" si="122"/>
        <v>0</v>
      </c>
      <c r="S164" s="607">
        <f t="shared" si="122"/>
        <v>0</v>
      </c>
      <c r="T164" s="607">
        <f t="shared" si="122"/>
        <v>0</v>
      </c>
      <c r="U164" s="607">
        <f t="shared" si="122"/>
        <v>0</v>
      </c>
      <c r="V164" s="607">
        <f t="shared" si="122"/>
        <v>0</v>
      </c>
      <c r="W164" s="607">
        <f t="shared" si="122"/>
        <v>0</v>
      </c>
      <c r="X164" s="607">
        <f t="shared" si="122"/>
        <v>0</v>
      </c>
      <c r="Y164" s="607">
        <f t="shared" si="122"/>
        <v>0</v>
      </c>
      <c r="Z164" s="607">
        <f t="shared" si="122"/>
        <v>0</v>
      </c>
      <c r="AA164" s="607">
        <f t="shared" si="122"/>
        <v>0</v>
      </c>
      <c r="AB164" s="607">
        <f t="shared" si="122"/>
        <v>0</v>
      </c>
      <c r="AC164" s="607">
        <f t="shared" si="122"/>
        <v>0</v>
      </c>
      <c r="AD164" s="607">
        <f t="shared" si="122"/>
        <v>0</v>
      </c>
      <c r="AE164" s="607">
        <f t="shared" si="122"/>
        <v>0</v>
      </c>
      <c r="AF164" s="607">
        <f t="shared" si="122"/>
        <v>0</v>
      </c>
      <c r="AG164" s="607">
        <f t="shared" si="122"/>
        <v>0</v>
      </c>
      <c r="AH164" s="607">
        <f t="shared" si="122"/>
        <v>0</v>
      </c>
      <c r="AI164" s="607">
        <f>SUMIF($E151:$E162,$E164,AI151:AI162)</f>
        <v>0</v>
      </c>
      <c r="AJ164" s="607">
        <f>SUMIF($E151:$E162,$E164,AJ151:AJ162)</f>
        <v>0</v>
      </c>
      <c r="AK164" s="612">
        <f>SUM(F164:AJ164)</f>
        <v>0</v>
      </c>
      <c r="AL164" s="256"/>
      <c r="AM164" s="60"/>
    </row>
    <row r="165" spans="1:39" s="82" customFormat="1" ht="20" customHeight="1" x14ac:dyDescent="0.15">
      <c r="A165" s="118" t="s">
        <v>150</v>
      </c>
      <c r="B165" s="99"/>
      <c r="C165" s="114" t="s">
        <v>151</v>
      </c>
      <c r="D165" s="511"/>
      <c r="E165" s="430"/>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9"/>
      <c r="AK165" s="110">
        <f>SUM(F165:AJ165)</f>
        <v>0</v>
      </c>
      <c r="AL165" s="256"/>
      <c r="AM165" s="60"/>
    </row>
    <row r="166" spans="1:39" s="82" customFormat="1" ht="20" customHeight="1" x14ac:dyDescent="0.15">
      <c r="A166" s="861" t="s">
        <v>152</v>
      </c>
      <c r="B166" s="95"/>
      <c r="C166" s="115" t="s">
        <v>153</v>
      </c>
      <c r="D166" s="511"/>
      <c r="E166" s="43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80"/>
      <c r="AF166" s="180"/>
      <c r="AG166" s="180"/>
      <c r="AH166" s="180"/>
      <c r="AI166" s="180"/>
      <c r="AJ166" s="180"/>
      <c r="AK166" s="117">
        <f>SUM(E166:AJ166)</f>
        <v>0</v>
      </c>
      <c r="AL166" s="256"/>
      <c r="AM166" s="60"/>
    </row>
    <row r="167" spans="1:39" s="82" customFormat="1" ht="20" customHeight="1" x14ac:dyDescent="0.15">
      <c r="A167" s="862"/>
      <c r="B167" s="95"/>
      <c r="C167" s="116" t="s">
        <v>154</v>
      </c>
      <c r="D167" s="513"/>
      <c r="E167" s="430"/>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9"/>
      <c r="AK167" s="111">
        <f>SUM(F167:AJ167)</f>
        <v>0</v>
      </c>
      <c r="AL167" s="256"/>
      <c r="AM167" s="60"/>
    </row>
    <row r="168" spans="1:39" s="82" customFormat="1" ht="28" x14ac:dyDescent="0.15">
      <c r="A168" s="862"/>
      <c r="B168" s="95"/>
      <c r="C168" s="115" t="s">
        <v>155</v>
      </c>
      <c r="D168" s="511"/>
      <c r="E168" s="430"/>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9"/>
      <c r="AK168" s="111">
        <f>SUM(F168:AJ168)</f>
        <v>0</v>
      </c>
      <c r="AL168" s="64"/>
      <c r="AM168" s="60"/>
    </row>
    <row r="169" spans="1:39" s="82" customFormat="1" ht="29" thickBot="1" x14ac:dyDescent="0.2">
      <c r="A169" s="863"/>
      <c r="B169" s="105"/>
      <c r="C169" s="119" t="s">
        <v>156</v>
      </c>
      <c r="D169" s="514"/>
      <c r="E169" s="439"/>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81"/>
      <c r="AB169" s="181"/>
      <c r="AC169" s="181"/>
      <c r="AD169" s="181"/>
      <c r="AE169" s="181"/>
      <c r="AF169" s="181"/>
      <c r="AG169" s="181"/>
      <c r="AH169" s="181"/>
      <c r="AI169" s="181"/>
      <c r="AJ169" s="182"/>
      <c r="AK169" s="112">
        <f>SUM(F169:AJ169)</f>
        <v>0</v>
      </c>
      <c r="AL169" s="64" t="s">
        <v>157</v>
      </c>
      <c r="AM169" s="60" t="s">
        <v>158</v>
      </c>
    </row>
    <row r="170" spans="1:39" s="82" customFormat="1" ht="14" x14ac:dyDescent="0.15">
      <c r="A170" s="123"/>
      <c r="B170" s="83"/>
      <c r="C170" s="83"/>
      <c r="D170" s="508"/>
      <c r="E170" s="508"/>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124"/>
      <c r="AL170" s="670">
        <f>SUM(AK163:AK169)</f>
        <v>0</v>
      </c>
      <c r="AM170" s="672">
        <f>NETWORKDAYS(F148,EOMONTH(A143,0))*8</f>
        <v>160</v>
      </c>
    </row>
    <row r="171" spans="1:39" s="82" customFormat="1" ht="18" customHeight="1" x14ac:dyDescent="0.15">
      <c r="A171" s="864" t="s">
        <v>159</v>
      </c>
      <c r="B171" s="865"/>
      <c r="C171" s="865"/>
      <c r="D171" s="865"/>
      <c r="E171" s="865"/>
      <c r="F171" s="865"/>
      <c r="G171" s="865"/>
      <c r="H171" s="865"/>
      <c r="I171" s="865"/>
      <c r="J171" s="865"/>
      <c r="K171" s="865"/>
      <c r="L171" s="865"/>
      <c r="M171" s="865"/>
      <c r="N171" s="865"/>
      <c r="O171" s="90"/>
      <c r="P171" s="90"/>
      <c r="Q171" s="90"/>
      <c r="R171" s="90"/>
      <c r="S171" s="90"/>
      <c r="T171" s="90"/>
      <c r="U171" s="90"/>
      <c r="V171" s="90"/>
      <c r="W171" s="90"/>
      <c r="X171" s="90"/>
      <c r="Y171" s="90"/>
      <c r="Z171" s="90"/>
      <c r="AA171" s="90"/>
      <c r="AB171" s="90"/>
      <c r="AC171" s="90"/>
      <c r="AD171" s="90"/>
      <c r="AE171" s="90"/>
      <c r="AF171" s="90"/>
      <c r="AG171" s="90"/>
      <c r="AH171" s="90"/>
      <c r="AI171" s="90"/>
      <c r="AJ171" s="83"/>
      <c r="AK171" s="125"/>
      <c r="AL171" s="64"/>
      <c r="AM171" s="60"/>
    </row>
    <row r="172" spans="1:39" s="82" customFormat="1" ht="18" customHeight="1" thickBot="1" x14ac:dyDescent="0.2">
      <c r="A172" s="866"/>
      <c r="B172" s="865"/>
      <c r="C172" s="865"/>
      <c r="D172" s="865"/>
      <c r="E172" s="865"/>
      <c r="F172" s="865"/>
      <c r="G172" s="865"/>
      <c r="H172" s="865"/>
      <c r="I172" s="865"/>
      <c r="J172" s="865"/>
      <c r="K172" s="865"/>
      <c r="L172" s="865"/>
      <c r="M172" s="865"/>
      <c r="N172" s="865"/>
      <c r="O172" s="90"/>
      <c r="P172" s="90"/>
      <c r="Q172" s="884">
        <f>IF(WEEKDAY(EOMONTH(A143,0),2)=7,EOMONTH(A143,0)-2,IF(WEEKDAY(EOMONTH(11,0),2)=6,EOMONTH(A143,0)-1,EOMONTH(A143,0)))</f>
        <v>45044</v>
      </c>
      <c r="R172" s="884"/>
      <c r="S172" s="90"/>
      <c r="T172" s="90"/>
      <c r="U172" s="90"/>
      <c r="V172" s="90"/>
      <c r="W172" s="90"/>
      <c r="X172" s="90"/>
      <c r="Y172" s="90"/>
      <c r="Z172" s="90"/>
      <c r="AA172" s="90"/>
      <c r="AB172" s="90"/>
      <c r="AC172" s="90"/>
      <c r="AD172" s="90"/>
      <c r="AE172" s="90"/>
      <c r="AF172" s="90"/>
      <c r="AG172" s="90"/>
      <c r="AH172" s="90"/>
      <c r="AI172" s="90"/>
      <c r="AJ172" s="83"/>
      <c r="AK172" s="125"/>
      <c r="AL172" s="64"/>
      <c r="AM172" s="673"/>
    </row>
    <row r="173" spans="1:39" s="82" customFormat="1" ht="14" customHeight="1" x14ac:dyDescent="0.15">
      <c r="A173" s="866"/>
      <c r="B173" s="865"/>
      <c r="C173" s="865"/>
      <c r="D173" s="865"/>
      <c r="E173" s="865"/>
      <c r="F173" s="865"/>
      <c r="G173" s="865"/>
      <c r="H173" s="865"/>
      <c r="I173" s="865"/>
      <c r="J173" s="865"/>
      <c r="K173" s="865"/>
      <c r="L173" s="865"/>
      <c r="M173" s="865"/>
      <c r="N173" s="865"/>
      <c r="O173" s="90"/>
      <c r="P173" s="90"/>
      <c r="Q173" s="867" t="s">
        <v>160</v>
      </c>
      <c r="R173" s="867"/>
      <c r="S173" s="867"/>
      <c r="T173" s="867"/>
      <c r="U173" s="867"/>
      <c r="V173" s="867"/>
      <c r="W173" s="867"/>
      <c r="X173" s="867"/>
      <c r="Y173" s="867"/>
      <c r="Z173" s="867"/>
      <c r="AA173" s="867"/>
      <c r="AB173" s="867"/>
      <c r="AC173" s="867"/>
      <c r="AD173" s="867"/>
      <c r="AE173" s="867"/>
      <c r="AF173" s="867"/>
      <c r="AG173" s="867"/>
      <c r="AH173" s="867"/>
      <c r="AI173" s="867"/>
      <c r="AJ173" s="867"/>
      <c r="AK173" s="125"/>
      <c r="AL173" s="64"/>
      <c r="AM173" s="60"/>
    </row>
    <row r="174" spans="1:39" s="82" customFormat="1" ht="35.25" customHeight="1" thickBot="1" x14ac:dyDescent="0.2">
      <c r="A174" s="864" t="s">
        <v>161</v>
      </c>
      <c r="B174" s="868"/>
      <c r="C174" s="868"/>
      <c r="D174" s="868"/>
      <c r="E174" s="868"/>
      <c r="F174" s="868"/>
      <c r="G174" s="868"/>
      <c r="H174" s="868"/>
      <c r="I174" s="868"/>
      <c r="J174" s="868"/>
      <c r="K174" s="868"/>
      <c r="L174" s="868"/>
      <c r="M174" s="868"/>
      <c r="N174" s="868"/>
      <c r="O174" s="90"/>
      <c r="P174" s="90"/>
      <c r="Q174" s="884">
        <f>Q172</f>
        <v>45044</v>
      </c>
      <c r="R174" s="884"/>
      <c r="S174" s="90"/>
      <c r="T174" s="90"/>
      <c r="U174" s="90"/>
      <c r="V174" s="90"/>
      <c r="W174" s="90"/>
      <c r="X174" s="90"/>
      <c r="Y174" s="90"/>
      <c r="Z174" s="90"/>
      <c r="AA174" s="90"/>
      <c r="AB174" s="90"/>
      <c r="AC174" s="90"/>
      <c r="AD174" s="90"/>
      <c r="AE174" s="90"/>
      <c r="AF174" s="90"/>
      <c r="AG174" s="90"/>
      <c r="AH174" s="90"/>
      <c r="AI174" s="90"/>
      <c r="AJ174" s="90"/>
      <c r="AK174" s="125"/>
      <c r="AL174" s="64"/>
      <c r="AM174" s="60"/>
    </row>
    <row r="175" spans="1:39" s="82" customFormat="1" ht="14" x14ac:dyDescent="0.15">
      <c r="A175" s="864"/>
      <c r="B175" s="868"/>
      <c r="C175" s="868"/>
      <c r="D175" s="868"/>
      <c r="E175" s="868"/>
      <c r="F175" s="868"/>
      <c r="G175" s="868"/>
      <c r="H175" s="868"/>
      <c r="I175" s="868"/>
      <c r="J175" s="868"/>
      <c r="K175" s="868"/>
      <c r="L175" s="868"/>
      <c r="M175" s="868"/>
      <c r="N175" s="868"/>
      <c r="O175" s="83"/>
      <c r="P175" s="83"/>
      <c r="Q175" s="867" t="s">
        <v>162</v>
      </c>
      <c r="R175" s="867"/>
      <c r="S175" s="867"/>
      <c r="T175" s="867"/>
      <c r="U175" s="867"/>
      <c r="V175" s="867"/>
      <c r="W175" s="867"/>
      <c r="X175" s="867"/>
      <c r="Y175" s="867"/>
      <c r="Z175" s="867"/>
      <c r="AA175" s="867"/>
      <c r="AB175" s="867"/>
      <c r="AC175" s="867"/>
      <c r="AD175" s="867"/>
      <c r="AE175" s="867"/>
      <c r="AF175" s="867"/>
      <c r="AG175" s="867"/>
      <c r="AH175" s="867"/>
      <c r="AI175" s="867"/>
      <c r="AJ175" s="867"/>
      <c r="AK175" s="125"/>
      <c r="AL175" s="64"/>
      <c r="AM175" s="60"/>
    </row>
    <row r="176" spans="1:39" s="82" customFormat="1" ht="14.5" customHeight="1" thickBot="1" x14ac:dyDescent="0.2">
      <c r="A176" s="126"/>
      <c r="B176" s="127"/>
      <c r="C176" s="127"/>
      <c r="D176" s="509"/>
      <c r="E176" s="509"/>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8"/>
      <c r="AL176" s="64"/>
      <c r="AM176" s="60"/>
    </row>
    <row r="177" spans="1:39" ht="12" x14ac:dyDescent="0.15">
      <c r="A177" s="82"/>
      <c r="B177" s="82"/>
      <c r="C177" s="82"/>
      <c r="D177" s="507"/>
      <c r="E177" s="507"/>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3"/>
    </row>
    <row r="178" spans="1:39" s="60" customFormat="1" ht="30" customHeight="1" x14ac:dyDescent="0.15">
      <c r="A178" s="423"/>
      <c r="B178" s="433"/>
      <c r="C178" s="433"/>
      <c r="D178" s="424"/>
      <c r="E178" s="424"/>
      <c r="F178" s="425"/>
      <c r="G178" s="425"/>
      <c r="H178" s="425"/>
      <c r="I178" s="425"/>
      <c r="J178" s="425"/>
      <c r="K178" s="425"/>
      <c r="L178" s="425"/>
      <c r="M178" s="444"/>
      <c r="N178" s="426"/>
      <c r="O178" s="426"/>
      <c r="P178" s="426"/>
      <c r="Q178" s="426"/>
      <c r="R178" s="426"/>
      <c r="S178" s="426"/>
      <c r="T178" s="426"/>
      <c r="U178" s="426"/>
      <c r="V178" s="426"/>
      <c r="W178" s="891" t="s">
        <v>133</v>
      </c>
      <c r="X178" s="891"/>
      <c r="Y178" s="891"/>
      <c r="Z178" s="891"/>
      <c r="AA178" s="892"/>
      <c r="AB178" s="875" t="str">
        <f>Nav!$C$6</f>
        <v>DS200424</v>
      </c>
      <c r="AC178" s="876"/>
      <c r="AD178" s="876"/>
      <c r="AE178" s="876"/>
      <c r="AF178" s="876"/>
      <c r="AG178" s="876"/>
      <c r="AH178" s="876"/>
      <c r="AI178" s="877"/>
      <c r="AJ178" s="426"/>
      <c r="AK178" s="432"/>
    </row>
    <row r="179" spans="1:39" s="60" customFormat="1" ht="18" customHeight="1" x14ac:dyDescent="0.15">
      <c r="A179" s="445"/>
      <c r="B179" s="446"/>
      <c r="C179" s="446"/>
      <c r="D179" s="447"/>
      <c r="E179" s="447"/>
      <c r="F179" s="448"/>
      <c r="G179" s="448"/>
      <c r="H179" s="448"/>
      <c r="I179" s="448"/>
      <c r="J179" s="448"/>
      <c r="K179" s="448"/>
      <c r="L179" s="448"/>
      <c r="M179" s="449"/>
      <c r="AK179" s="434"/>
    </row>
    <row r="180" spans="1:39" ht="23" x14ac:dyDescent="0.25">
      <c r="A180" s="445"/>
      <c r="B180" s="446"/>
      <c r="C180" s="446"/>
      <c r="D180" s="447"/>
      <c r="E180" s="447"/>
      <c r="F180" s="448"/>
      <c r="G180" s="448"/>
      <c r="H180" s="448"/>
      <c r="I180" s="448"/>
      <c r="J180" s="448"/>
      <c r="K180" s="448"/>
      <c r="L180" s="448"/>
      <c r="M180" s="449"/>
      <c r="N180" s="443"/>
      <c r="O180" s="893" t="s">
        <v>134</v>
      </c>
      <c r="P180" s="894"/>
      <c r="Q180" s="894"/>
      <c r="R180" s="894"/>
      <c r="S180" s="894"/>
      <c r="T180" s="894"/>
      <c r="U180" s="894"/>
      <c r="V180" s="894"/>
      <c r="W180" s="894"/>
      <c r="X180" s="894"/>
      <c r="Y180" s="894"/>
      <c r="Z180" s="894"/>
      <c r="AA180" s="894"/>
      <c r="AB180" s="894"/>
      <c r="AC180" s="894"/>
      <c r="AD180" s="894"/>
      <c r="AE180" s="894"/>
      <c r="AF180" s="894"/>
      <c r="AG180" s="894"/>
      <c r="AH180" s="894"/>
      <c r="AI180" s="894"/>
      <c r="AJ180" s="894"/>
      <c r="AK180" s="895"/>
      <c r="AL180"/>
      <c r="AM180"/>
    </row>
    <row r="181" spans="1:39" ht="16" x14ac:dyDescent="0.2">
      <c r="A181" s="445"/>
      <c r="B181" s="446"/>
      <c r="C181" s="446"/>
      <c r="D181" s="447"/>
      <c r="E181" s="447"/>
      <c r="F181" s="448"/>
      <c r="G181" s="448"/>
      <c r="H181" s="448"/>
      <c r="I181" s="448"/>
      <c r="J181" s="448"/>
      <c r="K181" s="448"/>
      <c r="L181" s="448"/>
      <c r="M181" s="449"/>
      <c r="N181" s="442"/>
      <c r="O181" s="730" t="s">
        <v>135</v>
      </c>
      <c r="P181" s="731"/>
      <c r="Q181" s="731"/>
      <c r="R181" s="731"/>
      <c r="S181" s="731"/>
      <c r="T181" s="731"/>
      <c r="U181" s="731"/>
      <c r="V181" s="731"/>
      <c r="W181" s="731"/>
      <c r="X181" s="731"/>
      <c r="Y181" s="731"/>
      <c r="Z181" s="731"/>
      <c r="AA181" s="731"/>
      <c r="AB181" s="731"/>
      <c r="AC181" s="731"/>
      <c r="AD181" s="731"/>
      <c r="AE181" s="731"/>
      <c r="AF181" s="731"/>
      <c r="AG181" s="731"/>
      <c r="AH181" s="731"/>
      <c r="AI181" s="731"/>
      <c r="AJ181" s="731"/>
      <c r="AK181" s="732"/>
      <c r="AL181"/>
      <c r="AM181"/>
    </row>
    <row r="182" spans="1:39" ht="18" customHeight="1" x14ac:dyDescent="0.2">
      <c r="A182" s="885" t="s">
        <v>136</v>
      </c>
      <c r="B182" s="886"/>
      <c r="C182" s="886"/>
      <c r="D182" s="886"/>
      <c r="E182" s="886"/>
      <c r="F182" s="886"/>
      <c r="G182" s="886"/>
      <c r="H182" s="886"/>
      <c r="I182" s="886"/>
      <c r="J182" s="886"/>
      <c r="K182" s="886"/>
      <c r="L182" s="886"/>
      <c r="M182" s="887"/>
      <c r="O182" s="888" t="s">
        <v>137</v>
      </c>
      <c r="P182" s="889"/>
      <c r="Q182" s="889"/>
      <c r="R182" s="889"/>
      <c r="S182" s="889"/>
      <c r="T182" s="889"/>
      <c r="U182" s="889"/>
      <c r="V182" s="889"/>
      <c r="W182" s="889"/>
      <c r="X182" s="889"/>
      <c r="Y182" s="889"/>
      <c r="Z182" s="889"/>
      <c r="AA182" s="889"/>
      <c r="AB182" s="889"/>
      <c r="AC182" s="889"/>
      <c r="AD182" s="889"/>
      <c r="AE182" s="889"/>
      <c r="AF182" s="889"/>
      <c r="AG182" s="889"/>
      <c r="AH182" s="889"/>
      <c r="AI182" s="889"/>
      <c r="AJ182" s="889"/>
      <c r="AK182" s="890"/>
      <c r="AL182"/>
      <c r="AM182"/>
    </row>
    <row r="183" spans="1:39" ht="26.25" customHeight="1" x14ac:dyDescent="0.15">
      <c r="A183" s="84" t="s">
        <v>138</v>
      </c>
      <c r="B183" s="60"/>
      <c r="C183" s="516"/>
      <c r="D183" s="428"/>
      <c r="E183" s="428"/>
      <c r="F183" s="94"/>
      <c r="G183" s="94"/>
      <c r="H183" s="94"/>
      <c r="I183" s="94"/>
      <c r="J183" s="94"/>
      <c r="K183" s="94"/>
      <c r="L183" s="94"/>
      <c r="O183" s="869"/>
      <c r="P183" s="869"/>
      <c r="Q183" s="869"/>
      <c r="R183" s="869"/>
      <c r="S183" s="869"/>
      <c r="T183" s="869"/>
      <c r="AK183" s="91"/>
      <c r="AM183" s="60"/>
    </row>
    <row r="184" spans="1:39" ht="30" customHeight="1" x14ac:dyDescent="0.15">
      <c r="A184" s="870" t="str">
        <f>Nav!$C$3</f>
        <v>Durchführbarkeitsstudie "BioInk"</v>
      </c>
      <c r="B184" s="871"/>
      <c r="C184" s="871"/>
      <c r="D184" s="871"/>
      <c r="E184" s="871"/>
      <c r="F184" s="871"/>
      <c r="G184" s="871"/>
      <c r="H184" s="871"/>
      <c r="I184" s="871"/>
      <c r="J184" s="871"/>
      <c r="K184" s="871"/>
      <c r="L184" s="871"/>
      <c r="M184" s="871"/>
      <c r="N184" s="871"/>
      <c r="O184" s="871"/>
      <c r="P184" s="871"/>
      <c r="Q184" s="871"/>
      <c r="R184" s="871"/>
      <c r="S184" s="871"/>
      <c r="T184" s="871"/>
      <c r="U184" s="871"/>
      <c r="V184" s="871"/>
      <c r="W184" s="871"/>
      <c r="X184" s="871"/>
      <c r="Y184" s="871"/>
      <c r="Z184" s="871"/>
      <c r="AA184" s="871"/>
      <c r="AB184" s="871"/>
      <c r="AC184" s="871"/>
      <c r="AD184" s="871"/>
      <c r="AE184" s="871"/>
      <c r="AF184" s="871"/>
      <c r="AG184" s="871"/>
      <c r="AH184" s="871"/>
      <c r="AI184" s="871"/>
      <c r="AJ184" s="871"/>
      <c r="AK184" s="872"/>
      <c r="AM184" s="60"/>
    </row>
    <row r="185" spans="1:39" ht="18" customHeight="1" x14ac:dyDescent="0.15">
      <c r="A185" s="85"/>
      <c r="AK185" s="91"/>
      <c r="AM185" s="60"/>
    </row>
    <row r="186" spans="1:39" s="87" customFormat="1" ht="14" x14ac:dyDescent="0.15">
      <c r="A186" s="86" t="s">
        <v>139</v>
      </c>
      <c r="D186" s="428"/>
      <c r="E186" s="428"/>
      <c r="G186" s="83"/>
      <c r="H186" s="83"/>
      <c r="I186" s="83"/>
      <c r="J186" s="83"/>
      <c r="K186" s="83"/>
      <c r="L186" s="83"/>
      <c r="M186" s="88"/>
      <c r="N186" s="87" t="s">
        <v>140</v>
      </c>
      <c r="AI186" s="83"/>
      <c r="AJ186" s="83"/>
      <c r="AK186" s="92"/>
      <c r="AL186" s="68"/>
      <c r="AM186" s="60"/>
    </row>
    <row r="187" spans="1:39" ht="27" customHeight="1" x14ac:dyDescent="0.15">
      <c r="A187" s="873">
        <f>A143+30</f>
        <v>45047</v>
      </c>
      <c r="B187" s="874"/>
      <c r="C187" s="874"/>
      <c r="D187" s="520"/>
      <c r="E187" s="429"/>
      <c r="N187" s="875" t="str">
        <f>N143</f>
        <v>Tippl, Mario</v>
      </c>
      <c r="O187" s="876"/>
      <c r="P187" s="876"/>
      <c r="Q187" s="876"/>
      <c r="R187" s="876"/>
      <c r="S187" s="876"/>
      <c r="T187" s="876"/>
      <c r="U187" s="876"/>
      <c r="V187" s="876"/>
      <c r="W187" s="877"/>
      <c r="X187" s="89"/>
      <c r="Y187" s="89"/>
      <c r="Z187" s="89"/>
      <c r="AA187" s="89"/>
      <c r="AB187" s="89"/>
      <c r="AC187" s="89"/>
      <c r="AD187" s="89"/>
      <c r="AE187" s="89"/>
      <c r="AF187" s="89"/>
      <c r="AG187" s="89"/>
      <c r="AH187" s="89"/>
      <c r="AK187" s="93"/>
      <c r="AM187" s="60"/>
    </row>
    <row r="188" spans="1:39" ht="14" x14ac:dyDescent="0.15">
      <c r="A188" s="85"/>
      <c r="AK188" s="91"/>
      <c r="AM188" s="60"/>
    </row>
    <row r="189" spans="1:39" ht="30" customHeight="1" x14ac:dyDescent="0.15">
      <c r="A189" s="878" t="s">
        <v>141</v>
      </c>
      <c r="B189" s="879"/>
      <c r="C189" s="879"/>
      <c r="D189" s="879"/>
      <c r="E189" s="879"/>
      <c r="F189" s="879"/>
      <c r="G189" s="879"/>
      <c r="H189" s="879"/>
      <c r="I189" s="879"/>
      <c r="J189" s="879"/>
      <c r="K189" s="879"/>
      <c r="L189" s="879"/>
      <c r="M189" s="879"/>
      <c r="N189" s="879"/>
      <c r="O189" s="879"/>
      <c r="P189" s="879"/>
      <c r="Q189" s="879"/>
      <c r="R189" s="879"/>
      <c r="S189" s="879"/>
      <c r="T189" s="879"/>
      <c r="U189" s="879"/>
      <c r="V189" s="879"/>
      <c r="W189" s="879"/>
      <c r="X189" s="879"/>
      <c r="Y189" s="879"/>
      <c r="Z189" s="879"/>
      <c r="AA189" s="879"/>
      <c r="AB189" s="879"/>
      <c r="AC189" s="879"/>
      <c r="AD189" s="879"/>
      <c r="AE189" s="879"/>
      <c r="AF189" s="879"/>
      <c r="AG189" s="879"/>
      <c r="AH189" s="879"/>
      <c r="AI189" s="879"/>
      <c r="AJ189" s="879"/>
      <c r="AK189" s="880"/>
      <c r="AM189" s="60"/>
    </row>
    <row r="190" spans="1:39" ht="15" thickBot="1" x14ac:dyDescent="0.2">
      <c r="A190" s="85"/>
      <c r="AK190" s="91"/>
      <c r="AM190" s="60"/>
    </row>
    <row r="191" spans="1:39" ht="25" customHeight="1" x14ac:dyDescent="0.15">
      <c r="A191" s="120"/>
      <c r="B191" s="121"/>
      <c r="C191" s="121"/>
      <c r="D191" s="881" t="s">
        <v>30</v>
      </c>
      <c r="E191" s="883" t="s">
        <v>142</v>
      </c>
      <c r="F191" s="122" t="s">
        <v>143</v>
      </c>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856" t="s">
        <v>144</v>
      </c>
      <c r="AL191" s="615" t="s">
        <v>72</v>
      </c>
      <c r="AM191" s="615" t="s">
        <v>73</v>
      </c>
    </row>
    <row r="192" spans="1:39" ht="15" customHeight="1" thickBot="1" x14ac:dyDescent="0.2">
      <c r="A192" s="96" t="s">
        <v>145</v>
      </c>
      <c r="B192" s="97"/>
      <c r="C192" s="97"/>
      <c r="D192" s="882"/>
      <c r="E192" s="882"/>
      <c r="F192" s="98">
        <f>A187</f>
        <v>45047</v>
      </c>
      <c r="G192" s="98">
        <f>F192+1</f>
        <v>45048</v>
      </c>
      <c r="H192" s="98">
        <f t="shared" ref="H192:AJ192" si="123">G192+1</f>
        <v>45049</v>
      </c>
      <c r="I192" s="98">
        <f t="shared" si="123"/>
        <v>45050</v>
      </c>
      <c r="J192" s="98">
        <f t="shared" si="123"/>
        <v>45051</v>
      </c>
      <c r="K192" s="98">
        <f t="shared" si="123"/>
        <v>45052</v>
      </c>
      <c r="L192" s="98">
        <f t="shared" si="123"/>
        <v>45053</v>
      </c>
      <c r="M192" s="98">
        <f t="shared" si="123"/>
        <v>45054</v>
      </c>
      <c r="N192" s="98">
        <f t="shared" si="123"/>
        <v>45055</v>
      </c>
      <c r="O192" s="98">
        <f t="shared" si="123"/>
        <v>45056</v>
      </c>
      <c r="P192" s="98">
        <f t="shared" si="123"/>
        <v>45057</v>
      </c>
      <c r="Q192" s="98">
        <f t="shared" si="123"/>
        <v>45058</v>
      </c>
      <c r="R192" s="98">
        <f t="shared" si="123"/>
        <v>45059</v>
      </c>
      <c r="S192" s="98">
        <f t="shared" si="123"/>
        <v>45060</v>
      </c>
      <c r="T192" s="98">
        <f t="shared" si="123"/>
        <v>45061</v>
      </c>
      <c r="U192" s="98">
        <f t="shared" si="123"/>
        <v>45062</v>
      </c>
      <c r="V192" s="98">
        <f t="shared" si="123"/>
        <v>45063</v>
      </c>
      <c r="W192" s="98">
        <f t="shared" si="123"/>
        <v>45064</v>
      </c>
      <c r="X192" s="98">
        <f t="shared" si="123"/>
        <v>45065</v>
      </c>
      <c r="Y192" s="98">
        <f t="shared" si="123"/>
        <v>45066</v>
      </c>
      <c r="Z192" s="98">
        <f t="shared" si="123"/>
        <v>45067</v>
      </c>
      <c r="AA192" s="98">
        <f t="shared" si="123"/>
        <v>45068</v>
      </c>
      <c r="AB192" s="98">
        <f t="shared" si="123"/>
        <v>45069</v>
      </c>
      <c r="AC192" s="98">
        <f t="shared" si="123"/>
        <v>45070</v>
      </c>
      <c r="AD192" s="98">
        <f t="shared" si="123"/>
        <v>45071</v>
      </c>
      <c r="AE192" s="98">
        <f t="shared" si="123"/>
        <v>45072</v>
      </c>
      <c r="AF192" s="98">
        <f t="shared" si="123"/>
        <v>45073</v>
      </c>
      <c r="AG192" s="98">
        <f t="shared" si="123"/>
        <v>45074</v>
      </c>
      <c r="AH192" s="98">
        <f t="shared" si="123"/>
        <v>45075</v>
      </c>
      <c r="AI192" s="98">
        <f t="shared" si="123"/>
        <v>45076</v>
      </c>
      <c r="AJ192" s="98">
        <f t="shared" si="123"/>
        <v>45077</v>
      </c>
      <c r="AK192" s="857"/>
      <c r="AL192" s="257"/>
      <c r="AM192" s="60"/>
    </row>
    <row r="193" spans="1:39" s="82" customFormat="1" ht="21" customHeight="1" thickBot="1" x14ac:dyDescent="0.2">
      <c r="A193" s="100" t="s">
        <v>146</v>
      </c>
      <c r="B193" s="101" t="s">
        <v>109</v>
      </c>
      <c r="C193" s="102" t="s">
        <v>147</v>
      </c>
      <c r="D193" s="101"/>
      <c r="E193" s="101"/>
      <c r="F193" s="174"/>
      <c r="G193" s="174"/>
      <c r="H193" s="174"/>
      <c r="I193" s="174"/>
      <c r="J193" s="174"/>
      <c r="K193" s="174"/>
      <c r="L193" s="174"/>
      <c r="M193" s="174"/>
      <c r="N193" s="174"/>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03"/>
      <c r="AL193" s="257"/>
      <c r="AM193" s="60"/>
    </row>
    <row r="194" spans="1:39" s="82" customFormat="1" ht="20" customHeight="1" thickBot="1" x14ac:dyDescent="0.2">
      <c r="A194" s="858"/>
      <c r="B194" s="109" t="s">
        <v>66</v>
      </c>
      <c r="C194" s="186" t="s">
        <v>148</v>
      </c>
      <c r="D194" s="510"/>
      <c r="E194" s="435"/>
      <c r="F194" s="174"/>
      <c r="G194" s="174"/>
      <c r="H194" s="174"/>
      <c r="I194" s="174"/>
      <c r="J194" s="174"/>
      <c r="K194" s="174"/>
      <c r="L194" s="174"/>
      <c r="M194" s="174"/>
      <c r="N194" s="174"/>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04"/>
      <c r="AL194" s="257"/>
      <c r="AM194" s="60"/>
    </row>
    <row r="195" spans="1:39" s="82" customFormat="1" ht="14" x14ac:dyDescent="0.15">
      <c r="A195" s="859"/>
      <c r="B195" s="183" t="s">
        <v>74</v>
      </c>
      <c r="C195" s="187" t="str">
        <f>VLOOKUP(B195,'AP Übersicht'!$A$8:$B$36,2,FALSE)</f>
        <v>Analyse Stand der Technik</v>
      </c>
      <c r="D195" s="511"/>
      <c r="E195" s="430" t="s">
        <v>83</v>
      </c>
      <c r="F195" s="174"/>
      <c r="G195" s="174">
        <v>8</v>
      </c>
      <c r="H195" s="174">
        <v>6</v>
      </c>
      <c r="I195" s="174">
        <v>6</v>
      </c>
      <c r="J195" s="174">
        <v>6</v>
      </c>
      <c r="K195" s="174"/>
      <c r="L195" s="174"/>
      <c r="M195" s="174">
        <v>6</v>
      </c>
      <c r="N195" s="174">
        <v>6</v>
      </c>
      <c r="O195" s="174">
        <v>4.67</v>
      </c>
      <c r="P195" s="174"/>
      <c r="Q195" s="174">
        <v>4</v>
      </c>
      <c r="R195" s="174"/>
      <c r="S195" s="174"/>
      <c r="T195" s="174">
        <v>4</v>
      </c>
      <c r="U195" s="174">
        <v>4</v>
      </c>
      <c r="V195" s="174">
        <v>4</v>
      </c>
      <c r="W195" s="174"/>
      <c r="X195" s="174"/>
      <c r="Y195" s="174"/>
      <c r="Z195" s="174"/>
      <c r="AA195" s="174">
        <v>4</v>
      </c>
      <c r="AB195" s="174">
        <v>4</v>
      </c>
      <c r="AC195" s="174">
        <v>4</v>
      </c>
      <c r="AD195" s="174">
        <v>4</v>
      </c>
      <c r="AE195" s="174">
        <v>4</v>
      </c>
      <c r="AF195" s="174"/>
      <c r="AG195" s="174"/>
      <c r="AH195" s="174"/>
      <c r="AI195" s="174">
        <v>4</v>
      </c>
      <c r="AJ195" s="174">
        <v>4</v>
      </c>
      <c r="AK195" s="104">
        <f t="shared" ref="AK195:AK206" si="124">SUM(F195:AJ195)</f>
        <v>86.67</v>
      </c>
      <c r="AL195" s="616">
        <f ca="1">VLOOKUP($B195,'AP Übersicht'!$A$8:$R$36,9,FALSE)</f>
        <v>86.67</v>
      </c>
      <c r="AM195" s="616">
        <f ca="1">VLOOKUP($B195,'AP Übersicht'!$A$8:$R$36,10,FALSE)</f>
        <v>-3.3333333333303017E-3</v>
      </c>
    </row>
    <row r="196" spans="1:39" s="82" customFormat="1" ht="20" customHeight="1" x14ac:dyDescent="0.15">
      <c r="A196" s="859"/>
      <c r="B196" s="183"/>
      <c r="C196" s="187" t="e">
        <f>VLOOKUP(B196,'AP Übersicht'!$A$8:$B$36,2,FALSE)</f>
        <v>#N/A</v>
      </c>
      <c r="D196" s="511"/>
      <c r="E196" s="430"/>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6"/>
      <c r="AK196" s="104">
        <f t="shared" si="124"/>
        <v>0</v>
      </c>
      <c r="AL196" s="616" t="e">
        <f>VLOOKUP($B196,'AP Übersicht'!$A$8:$R$36,9,FALSE)</f>
        <v>#N/A</v>
      </c>
      <c r="AM196" s="616" t="e">
        <f>VLOOKUP($B196,'AP Übersicht'!$A$8:$R$36,10,FALSE)</f>
        <v>#N/A</v>
      </c>
    </row>
    <row r="197" spans="1:39" s="82" customFormat="1" ht="20" customHeight="1" x14ac:dyDescent="0.15">
      <c r="A197" s="859"/>
      <c r="B197" s="183"/>
      <c r="C197" s="187" t="e">
        <f>VLOOKUP(B197,'AP Übersicht'!$A$8:$B$36,2,FALSE)</f>
        <v>#N/A</v>
      </c>
      <c r="D197" s="511"/>
      <c r="E197" s="430"/>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6"/>
      <c r="AK197" s="104">
        <f t="shared" si="124"/>
        <v>0</v>
      </c>
      <c r="AL197" s="256"/>
      <c r="AM197" s="60"/>
    </row>
    <row r="198" spans="1:39" s="82" customFormat="1" ht="20" customHeight="1" x14ac:dyDescent="0.15">
      <c r="A198" s="859"/>
      <c r="B198" s="183"/>
      <c r="C198" s="187" t="e">
        <f>VLOOKUP(B198,'AP Übersicht'!$A$8:$B$36,2,FALSE)</f>
        <v>#N/A</v>
      </c>
      <c r="D198" s="511"/>
      <c r="E198" s="430"/>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6"/>
      <c r="AK198" s="104">
        <f t="shared" si="124"/>
        <v>0</v>
      </c>
      <c r="AL198" s="256"/>
      <c r="AM198" s="60"/>
    </row>
    <row r="199" spans="1:39" s="82" customFormat="1" ht="20" customHeight="1" x14ac:dyDescent="0.15">
      <c r="A199" s="859"/>
      <c r="B199" s="183"/>
      <c r="C199" s="187" t="e">
        <f>VLOOKUP(B199,'AP Übersicht'!$A$8:$B$36,2,FALSE)</f>
        <v>#N/A</v>
      </c>
      <c r="D199" s="511"/>
      <c r="E199" s="430"/>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6"/>
      <c r="AK199" s="104">
        <f t="shared" si="124"/>
        <v>0</v>
      </c>
      <c r="AL199" s="256"/>
      <c r="AM199" s="60"/>
    </row>
    <row r="200" spans="1:39" s="82" customFormat="1" ht="20" customHeight="1" x14ac:dyDescent="0.15">
      <c r="A200" s="859"/>
      <c r="B200" s="183"/>
      <c r="C200" s="187" t="e">
        <f>VLOOKUP(B200,'AP Übersicht'!$A$8:$B$36,2,FALSE)</f>
        <v>#N/A</v>
      </c>
      <c r="D200" s="511"/>
      <c r="E200" s="430"/>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6"/>
      <c r="AK200" s="104">
        <f t="shared" si="124"/>
        <v>0</v>
      </c>
      <c r="AL200" s="256"/>
      <c r="AM200" s="60"/>
    </row>
    <row r="201" spans="1:39" s="82" customFormat="1" ht="20" customHeight="1" x14ac:dyDescent="0.15">
      <c r="A201" s="859"/>
      <c r="B201" s="183"/>
      <c r="C201" s="187" t="e">
        <f>VLOOKUP(B201,'AP Übersicht'!$A$8:$B$36,2,FALSE)</f>
        <v>#N/A</v>
      </c>
      <c r="D201" s="511"/>
      <c r="E201" s="430"/>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6"/>
      <c r="AK201" s="104">
        <f t="shared" si="124"/>
        <v>0</v>
      </c>
      <c r="AL201" s="256"/>
      <c r="AM201" s="60"/>
    </row>
    <row r="202" spans="1:39" s="82" customFormat="1" ht="20" customHeight="1" x14ac:dyDescent="0.15">
      <c r="A202" s="859"/>
      <c r="B202" s="183"/>
      <c r="C202" s="187" t="e">
        <f>VLOOKUP(B202,'AP Übersicht'!$A$8:$B$36,2,FALSE)</f>
        <v>#N/A</v>
      </c>
      <c r="D202" s="511"/>
      <c r="E202" s="430"/>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6"/>
      <c r="AK202" s="104">
        <f t="shared" si="124"/>
        <v>0</v>
      </c>
      <c r="AL202" s="256"/>
      <c r="AM202" s="60"/>
    </row>
    <row r="203" spans="1:39" s="82" customFormat="1" ht="20" customHeight="1" x14ac:dyDescent="0.15">
      <c r="A203" s="859"/>
      <c r="B203" s="183"/>
      <c r="C203" s="187" t="e">
        <f>VLOOKUP(B203,'AP Übersicht'!$A$8:$B$36,2,FALSE)</f>
        <v>#N/A</v>
      </c>
      <c r="D203" s="511"/>
      <c r="E203" s="430"/>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6"/>
      <c r="AK203" s="104">
        <f t="shared" si="124"/>
        <v>0</v>
      </c>
      <c r="AL203" s="256"/>
      <c r="AM203" s="60"/>
    </row>
    <row r="204" spans="1:39" s="82" customFormat="1" ht="20" customHeight="1" x14ac:dyDescent="0.15">
      <c r="A204" s="859"/>
      <c r="B204" s="183"/>
      <c r="C204" s="187" t="e">
        <f>VLOOKUP(B204,'AP Übersicht'!$A$8:$B$36,2,FALSE)</f>
        <v>#N/A</v>
      </c>
      <c r="D204" s="511"/>
      <c r="E204" s="430"/>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6"/>
      <c r="AK204" s="104">
        <f t="shared" si="124"/>
        <v>0</v>
      </c>
      <c r="AL204" s="256"/>
      <c r="AM204" s="60"/>
    </row>
    <row r="205" spans="1:39" s="82" customFormat="1" ht="20" customHeight="1" x14ac:dyDescent="0.15">
      <c r="A205" s="859"/>
      <c r="B205" s="183"/>
      <c r="C205" s="187" t="e">
        <f>VLOOKUP(B205,'AP Übersicht'!$A$8:$B$36,2,FALSE)</f>
        <v>#N/A</v>
      </c>
      <c r="D205" s="511"/>
      <c r="E205" s="430"/>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6"/>
      <c r="AK205" s="104">
        <f t="shared" si="124"/>
        <v>0</v>
      </c>
      <c r="AL205" s="256"/>
      <c r="AM205" s="60"/>
    </row>
    <row r="206" spans="1:39" s="82" customFormat="1" ht="20" customHeight="1" thickBot="1" x14ac:dyDescent="0.2">
      <c r="A206" s="860"/>
      <c r="B206" s="184"/>
      <c r="C206" s="252" t="e">
        <f>VLOOKUP(B206,'AP Übersicht'!$A$8:$B$36,2,FALSE)</f>
        <v>#N/A</v>
      </c>
      <c r="D206" s="512"/>
      <c r="E206" s="438"/>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c r="AH206" s="177"/>
      <c r="AI206" s="177"/>
      <c r="AJ206" s="178"/>
      <c r="AK206" s="104">
        <f t="shared" si="124"/>
        <v>0</v>
      </c>
      <c r="AL206" s="256"/>
      <c r="AM206" s="60"/>
    </row>
    <row r="207" spans="1:39" s="82" customFormat="1" ht="18.5" customHeight="1" thickTop="1" thickBot="1" x14ac:dyDescent="0.2">
      <c r="A207" s="603"/>
      <c r="B207" s="604"/>
      <c r="C207" s="605" t="s">
        <v>149</v>
      </c>
      <c r="D207" s="606" t="s">
        <v>83</v>
      </c>
      <c r="E207" s="606"/>
      <c r="F207" s="607">
        <f>SUMIF($D195:$D206,$D207,F195:F206)</f>
        <v>0</v>
      </c>
      <c r="G207" s="607">
        <f t="shared" ref="G207" si="125">SUMIF($D195:$D206,$D207,G195:G206)</f>
        <v>0</v>
      </c>
      <c r="H207" s="607">
        <f t="shared" ref="H207" si="126">SUMIF($D195:$D206,$D207,H195:H206)</f>
        <v>0</v>
      </c>
      <c r="I207" s="607">
        <f t="shared" ref="I207" si="127">SUMIF($D195:$D206,$D207,I195:I206)</f>
        <v>0</v>
      </c>
      <c r="J207" s="607">
        <f t="shared" ref="J207" si="128">SUMIF($D195:$D206,$D207,J195:J206)</f>
        <v>0</v>
      </c>
      <c r="K207" s="607">
        <f t="shared" ref="K207" si="129">SUMIF($D195:$D206,$D207,K195:K206)</f>
        <v>0</v>
      </c>
      <c r="L207" s="607">
        <f t="shared" ref="L207" si="130">SUMIF($D195:$D206,$D207,L195:L206)</f>
        <v>0</v>
      </c>
      <c r="M207" s="607">
        <f t="shared" ref="M207" si="131">SUMIF($D195:$D206,$D207,M195:M206)</f>
        <v>0</v>
      </c>
      <c r="N207" s="607">
        <f t="shared" ref="N207" si="132">SUMIF($D195:$D206,$D207,N195:N206)</f>
        <v>0</v>
      </c>
      <c r="O207" s="607">
        <f t="shared" ref="O207" si="133">SUMIF($D195:$D206,$D207,O195:O206)</f>
        <v>0</v>
      </c>
      <c r="P207" s="607">
        <f t="shared" ref="P207" si="134">SUMIF($D195:$D206,$D207,P195:P206)</f>
        <v>0</v>
      </c>
      <c r="Q207" s="607">
        <f t="shared" ref="Q207" si="135">SUMIF($D195:$D206,$D207,Q195:Q206)</f>
        <v>0</v>
      </c>
      <c r="R207" s="607">
        <f t="shared" ref="R207" si="136">SUMIF($D195:$D206,$D207,R195:R206)</f>
        <v>0</v>
      </c>
      <c r="S207" s="607">
        <f t="shared" ref="S207" si="137">SUMIF($D195:$D206,$D207,S195:S206)</f>
        <v>0</v>
      </c>
      <c r="T207" s="607">
        <f>SUMIF($D195:$D206,$D207,T195:T206)</f>
        <v>0</v>
      </c>
      <c r="U207" s="607">
        <f t="shared" ref="U207" si="138">SUMIF($D195:$D206,$D207,U195:U206)</f>
        <v>0</v>
      </c>
      <c r="V207" s="607">
        <f t="shared" ref="V207" si="139">SUMIF($D195:$D206,$D207,V195:V206)</f>
        <v>0</v>
      </c>
      <c r="W207" s="607">
        <f t="shared" ref="W207" si="140">SUMIF($D195:$D206,$D207,W195:W206)</f>
        <v>0</v>
      </c>
      <c r="X207" s="607">
        <f t="shared" ref="X207" si="141">SUMIF($D195:$D206,$D207,X195:X206)</f>
        <v>0</v>
      </c>
      <c r="Y207" s="607">
        <f t="shared" ref="Y207" si="142">SUMIF($D195:$D206,$D207,Y195:Y206)</f>
        <v>0</v>
      </c>
      <c r="Z207" s="607">
        <f t="shared" ref="Z207" si="143">SUMIF($D195:$D206,$D207,Z195:Z206)</f>
        <v>0</v>
      </c>
      <c r="AA207" s="607">
        <f t="shared" ref="AA207" si="144">SUMIF($D195:$D206,$D207,AA195:AA206)</f>
        <v>0</v>
      </c>
      <c r="AB207" s="607">
        <f t="shared" ref="AB207" si="145">SUMIF($D195:$D206,$D207,AB195:AB206)</f>
        <v>0</v>
      </c>
      <c r="AC207" s="607">
        <f t="shared" ref="AC207" si="146">SUMIF($D195:$D206,$D207,AC195:AC206)</f>
        <v>0</v>
      </c>
      <c r="AD207" s="607">
        <f t="shared" ref="AD207" si="147">SUMIF($D195:$D206,$D207,AD195:AD206)</f>
        <v>0</v>
      </c>
      <c r="AE207" s="607">
        <f t="shared" ref="AE207" si="148">SUMIF($D195:$D206,$D207,AE195:AE206)</f>
        <v>0</v>
      </c>
      <c r="AF207" s="607">
        <f t="shared" ref="AF207" si="149">SUMIF($D195:$D206,$D207,AF195:AF206)</f>
        <v>0</v>
      </c>
      <c r="AG207" s="607">
        <f t="shared" ref="AG207" si="150">SUMIF($D195:$D206,$D207,AG195:AG206)</f>
        <v>0</v>
      </c>
      <c r="AH207" s="607">
        <f t="shared" ref="AH207" si="151">SUMIF($D195:$D206,$D207,AH195:AH206)</f>
        <v>0</v>
      </c>
      <c r="AI207" s="607">
        <f t="shared" ref="AI207" si="152">SUMIF($D195:$D206,$D207,AI195:AI206)</f>
        <v>0</v>
      </c>
      <c r="AJ207" s="607">
        <f>SUMIF($D195:D206,$D207,AJ195:AJ206)</f>
        <v>0</v>
      </c>
      <c r="AK207" s="608">
        <f>SUM(F207:AJ207)</f>
        <v>0</v>
      </c>
      <c r="AL207" s="256"/>
      <c r="AM207" s="60"/>
    </row>
    <row r="208" spans="1:39" s="82" customFormat="1" ht="18.5" customHeight="1" thickBot="1" x14ac:dyDescent="0.2">
      <c r="A208" s="609"/>
      <c r="B208" s="610"/>
      <c r="C208" s="105"/>
      <c r="D208" s="611"/>
      <c r="E208" s="611" t="s">
        <v>83</v>
      </c>
      <c r="F208" s="607">
        <f>SUMIF($E195:$E206,$E208,F195:F206)</f>
        <v>0</v>
      </c>
      <c r="G208" s="607">
        <f t="shared" ref="G208:AJ208" si="153">SUMIF($E195:$E206,$E208,G195:G206)</f>
        <v>8</v>
      </c>
      <c r="H208" s="607">
        <f t="shared" si="153"/>
        <v>6</v>
      </c>
      <c r="I208" s="607">
        <f t="shared" si="153"/>
        <v>6</v>
      </c>
      <c r="J208" s="607">
        <f t="shared" si="153"/>
        <v>6</v>
      </c>
      <c r="K208" s="607">
        <f t="shared" si="153"/>
        <v>0</v>
      </c>
      <c r="L208" s="607">
        <f t="shared" si="153"/>
        <v>0</v>
      </c>
      <c r="M208" s="607">
        <f t="shared" si="153"/>
        <v>6</v>
      </c>
      <c r="N208" s="607">
        <f t="shared" si="153"/>
        <v>6</v>
      </c>
      <c r="O208" s="607">
        <f t="shared" si="153"/>
        <v>4.67</v>
      </c>
      <c r="P208" s="607">
        <f t="shared" si="153"/>
        <v>0</v>
      </c>
      <c r="Q208" s="607">
        <f t="shared" si="153"/>
        <v>4</v>
      </c>
      <c r="R208" s="607">
        <f t="shared" si="153"/>
        <v>0</v>
      </c>
      <c r="S208" s="607">
        <f t="shared" si="153"/>
        <v>0</v>
      </c>
      <c r="T208" s="607">
        <f t="shared" si="153"/>
        <v>4</v>
      </c>
      <c r="U208" s="607">
        <f t="shared" si="153"/>
        <v>4</v>
      </c>
      <c r="V208" s="607">
        <f t="shared" si="153"/>
        <v>4</v>
      </c>
      <c r="W208" s="607">
        <f t="shared" si="153"/>
        <v>0</v>
      </c>
      <c r="X208" s="607">
        <f t="shared" si="153"/>
        <v>0</v>
      </c>
      <c r="Y208" s="607">
        <f t="shared" si="153"/>
        <v>0</v>
      </c>
      <c r="Z208" s="607">
        <f t="shared" si="153"/>
        <v>0</v>
      </c>
      <c r="AA208" s="607">
        <f t="shared" si="153"/>
        <v>4</v>
      </c>
      <c r="AB208" s="607">
        <f t="shared" si="153"/>
        <v>4</v>
      </c>
      <c r="AC208" s="607">
        <f t="shared" si="153"/>
        <v>4</v>
      </c>
      <c r="AD208" s="607">
        <f t="shared" si="153"/>
        <v>4</v>
      </c>
      <c r="AE208" s="607">
        <f t="shared" si="153"/>
        <v>4</v>
      </c>
      <c r="AF208" s="607">
        <f t="shared" si="153"/>
        <v>0</v>
      </c>
      <c r="AG208" s="607">
        <f t="shared" si="153"/>
        <v>0</v>
      </c>
      <c r="AH208" s="607">
        <f t="shared" si="153"/>
        <v>0</v>
      </c>
      <c r="AI208" s="607">
        <f t="shared" si="153"/>
        <v>4</v>
      </c>
      <c r="AJ208" s="607">
        <f t="shared" si="153"/>
        <v>4</v>
      </c>
      <c r="AK208" s="612">
        <f>SUM(F208:AJ208)</f>
        <v>86.67</v>
      </c>
      <c r="AL208" s="256"/>
      <c r="AM208" s="60"/>
    </row>
    <row r="209" spans="1:39" s="82" customFormat="1" ht="20" customHeight="1" x14ac:dyDescent="0.15">
      <c r="A209" s="118" t="s">
        <v>150</v>
      </c>
      <c r="B209" s="99"/>
      <c r="C209" s="114" t="s">
        <v>151</v>
      </c>
      <c r="D209" s="511"/>
      <c r="E209" s="430"/>
      <c r="F209" s="175"/>
      <c r="G209" s="175"/>
      <c r="H209" s="175">
        <v>2</v>
      </c>
      <c r="I209" s="175">
        <v>2</v>
      </c>
      <c r="J209" s="175">
        <v>2</v>
      </c>
      <c r="K209" s="175"/>
      <c r="L209" s="175"/>
      <c r="M209" s="175">
        <v>2</v>
      </c>
      <c r="N209" s="175">
        <v>2</v>
      </c>
      <c r="O209" s="175">
        <v>3.33</v>
      </c>
      <c r="P209" s="175">
        <v>8</v>
      </c>
      <c r="Q209" s="175">
        <v>4</v>
      </c>
      <c r="R209" s="175"/>
      <c r="S209" s="175"/>
      <c r="T209" s="175">
        <v>4</v>
      </c>
      <c r="U209" s="175">
        <v>4</v>
      </c>
      <c r="V209" s="175">
        <v>4</v>
      </c>
      <c r="W209" s="175"/>
      <c r="X209" s="175"/>
      <c r="Y209" s="175"/>
      <c r="Z209" s="175"/>
      <c r="AA209" s="175">
        <v>4</v>
      </c>
      <c r="AB209" s="175">
        <v>4</v>
      </c>
      <c r="AC209" s="175">
        <v>4</v>
      </c>
      <c r="AD209" s="175">
        <v>4</v>
      </c>
      <c r="AE209" s="175">
        <v>4</v>
      </c>
      <c r="AF209" s="175"/>
      <c r="AG209" s="175"/>
      <c r="AH209" s="175"/>
      <c r="AI209" s="175">
        <v>4</v>
      </c>
      <c r="AJ209" s="179">
        <v>4</v>
      </c>
      <c r="AK209" s="110">
        <f>SUM(F209:AJ209)</f>
        <v>65.33</v>
      </c>
      <c r="AL209" s="256"/>
      <c r="AM209" s="60"/>
    </row>
    <row r="210" spans="1:39" s="82" customFormat="1" ht="20" customHeight="1" x14ac:dyDescent="0.15">
      <c r="A210" s="861" t="s">
        <v>152</v>
      </c>
      <c r="B210" s="95"/>
      <c r="C210" s="115" t="s">
        <v>153</v>
      </c>
      <c r="D210" s="511"/>
      <c r="E210" s="43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c r="AC210" s="180"/>
      <c r="AD210" s="180"/>
      <c r="AE210" s="180"/>
      <c r="AF210" s="180"/>
      <c r="AG210" s="180"/>
      <c r="AH210" s="180"/>
      <c r="AI210" s="180"/>
      <c r="AJ210" s="180"/>
      <c r="AK210" s="117">
        <f>SUM(E210:AJ210)</f>
        <v>0</v>
      </c>
      <c r="AL210" s="256"/>
      <c r="AM210" s="60"/>
    </row>
    <row r="211" spans="1:39" s="82" customFormat="1" ht="20" customHeight="1" x14ac:dyDescent="0.15">
      <c r="A211" s="862"/>
      <c r="B211" s="95"/>
      <c r="C211" s="116" t="s">
        <v>154</v>
      </c>
      <c r="D211" s="513"/>
      <c r="E211" s="430"/>
      <c r="F211" s="175"/>
      <c r="G211" s="175"/>
      <c r="H211" s="175"/>
      <c r="I211" s="175"/>
      <c r="J211" s="175"/>
      <c r="K211" s="175"/>
      <c r="L211" s="175"/>
      <c r="M211" s="175"/>
      <c r="N211" s="175"/>
      <c r="O211" s="175"/>
      <c r="P211" s="175"/>
      <c r="Q211" s="175"/>
      <c r="R211" s="175"/>
      <c r="S211" s="175"/>
      <c r="T211" s="175"/>
      <c r="U211" s="175"/>
      <c r="V211" s="175"/>
      <c r="W211" s="175"/>
      <c r="X211" s="175">
        <v>8</v>
      </c>
      <c r="Y211" s="175"/>
      <c r="Z211" s="175"/>
      <c r="AA211" s="175"/>
      <c r="AB211" s="175"/>
      <c r="AC211" s="175"/>
      <c r="AD211" s="175"/>
      <c r="AE211" s="175"/>
      <c r="AF211" s="175"/>
      <c r="AG211" s="175"/>
      <c r="AH211" s="175"/>
      <c r="AI211" s="175"/>
      <c r="AJ211" s="179"/>
      <c r="AK211" s="111">
        <f>SUM(F211:AJ211)</f>
        <v>8</v>
      </c>
      <c r="AL211" s="256"/>
      <c r="AM211" s="60"/>
    </row>
    <row r="212" spans="1:39" s="82" customFormat="1" ht="28" x14ac:dyDescent="0.15">
      <c r="A212" s="862"/>
      <c r="B212" s="95"/>
      <c r="C212" s="115" t="s">
        <v>155</v>
      </c>
      <c r="D212" s="511"/>
      <c r="E212" s="430"/>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9"/>
      <c r="AK212" s="111">
        <f>SUM(F212:AJ212)</f>
        <v>0</v>
      </c>
      <c r="AL212" s="64"/>
      <c r="AM212" s="60"/>
    </row>
    <row r="213" spans="1:39" s="82" customFormat="1" ht="29" thickBot="1" x14ac:dyDescent="0.2">
      <c r="A213" s="863"/>
      <c r="B213" s="105"/>
      <c r="C213" s="119" t="s">
        <v>156</v>
      </c>
      <c r="D213" s="514"/>
      <c r="E213" s="439"/>
      <c r="F213" s="181">
        <v>8</v>
      </c>
      <c r="G213" s="181"/>
      <c r="H213" s="181"/>
      <c r="I213" s="181"/>
      <c r="J213" s="181"/>
      <c r="K213" s="181"/>
      <c r="L213" s="181"/>
      <c r="M213" s="181"/>
      <c r="N213" s="181"/>
      <c r="O213" s="181"/>
      <c r="P213" s="181"/>
      <c r="Q213" s="181"/>
      <c r="R213" s="181"/>
      <c r="S213" s="181"/>
      <c r="T213" s="181"/>
      <c r="U213" s="181"/>
      <c r="V213" s="181"/>
      <c r="W213" s="181">
        <v>8</v>
      </c>
      <c r="X213" s="181"/>
      <c r="Y213" s="181"/>
      <c r="Z213" s="181"/>
      <c r="AA213" s="181"/>
      <c r="AB213" s="181"/>
      <c r="AC213" s="181"/>
      <c r="AD213" s="181"/>
      <c r="AE213" s="181"/>
      <c r="AF213" s="181"/>
      <c r="AG213" s="181"/>
      <c r="AH213" s="181">
        <v>8</v>
      </c>
      <c r="AI213" s="181"/>
      <c r="AJ213" s="182"/>
      <c r="AK213" s="112">
        <f>SUM(F213:AJ213)</f>
        <v>24</v>
      </c>
      <c r="AL213" s="64" t="s">
        <v>157</v>
      </c>
      <c r="AM213" s="60" t="s">
        <v>158</v>
      </c>
    </row>
    <row r="214" spans="1:39" s="82" customFormat="1" ht="14" x14ac:dyDescent="0.15">
      <c r="A214" s="123"/>
      <c r="B214" s="83"/>
      <c r="C214" s="83"/>
      <c r="D214" s="508"/>
      <c r="E214" s="508"/>
      <c r="F214" s="671">
        <f>SUM(F207:F213)</f>
        <v>8</v>
      </c>
      <c r="G214" s="671">
        <f t="shared" ref="G214:AJ214" si="154">SUM(G207:G213)</f>
        <v>8</v>
      </c>
      <c r="H214" s="671">
        <f t="shared" si="154"/>
        <v>8</v>
      </c>
      <c r="I214" s="671">
        <f t="shared" si="154"/>
        <v>8</v>
      </c>
      <c r="J214" s="671">
        <f t="shared" si="154"/>
        <v>8</v>
      </c>
      <c r="K214" s="671">
        <f t="shared" si="154"/>
        <v>0</v>
      </c>
      <c r="L214" s="671">
        <f t="shared" si="154"/>
        <v>0</v>
      </c>
      <c r="M214" s="671">
        <f t="shared" si="154"/>
        <v>8</v>
      </c>
      <c r="N214" s="671">
        <f t="shared" si="154"/>
        <v>8</v>
      </c>
      <c r="O214" s="671">
        <f t="shared" si="154"/>
        <v>8</v>
      </c>
      <c r="P214" s="671">
        <f t="shared" si="154"/>
        <v>8</v>
      </c>
      <c r="Q214" s="671">
        <f t="shared" si="154"/>
        <v>8</v>
      </c>
      <c r="R214" s="671">
        <f t="shared" si="154"/>
        <v>0</v>
      </c>
      <c r="S214" s="671">
        <f t="shared" si="154"/>
        <v>0</v>
      </c>
      <c r="T214" s="671">
        <f t="shared" si="154"/>
        <v>8</v>
      </c>
      <c r="U214" s="671">
        <f t="shared" si="154"/>
        <v>8</v>
      </c>
      <c r="V214" s="671">
        <f t="shared" si="154"/>
        <v>8</v>
      </c>
      <c r="W214" s="671">
        <f t="shared" si="154"/>
        <v>8</v>
      </c>
      <c r="X214" s="671">
        <f t="shared" si="154"/>
        <v>8</v>
      </c>
      <c r="Y214" s="671">
        <f t="shared" si="154"/>
        <v>0</v>
      </c>
      <c r="Z214" s="671">
        <f t="shared" si="154"/>
        <v>0</v>
      </c>
      <c r="AA214" s="671">
        <f t="shared" si="154"/>
        <v>8</v>
      </c>
      <c r="AB214" s="671">
        <f t="shared" si="154"/>
        <v>8</v>
      </c>
      <c r="AC214" s="671">
        <f t="shared" si="154"/>
        <v>8</v>
      </c>
      <c r="AD214" s="671">
        <f t="shared" si="154"/>
        <v>8</v>
      </c>
      <c r="AE214" s="671">
        <f t="shared" si="154"/>
        <v>8</v>
      </c>
      <c r="AF214" s="671">
        <f t="shared" si="154"/>
        <v>0</v>
      </c>
      <c r="AG214" s="671">
        <f t="shared" si="154"/>
        <v>0</v>
      </c>
      <c r="AH214" s="671">
        <f t="shared" si="154"/>
        <v>8</v>
      </c>
      <c r="AI214" s="671">
        <f t="shared" si="154"/>
        <v>8</v>
      </c>
      <c r="AJ214" s="671">
        <f t="shared" si="154"/>
        <v>8</v>
      </c>
      <c r="AK214" s="124"/>
      <c r="AL214" s="670">
        <f>SUM(AK207:AK213)</f>
        <v>184</v>
      </c>
      <c r="AM214" s="672">
        <f>NETWORKDAYS(F192,EOMONTH(A187,0))*8</f>
        <v>184</v>
      </c>
    </row>
    <row r="215" spans="1:39" s="82" customFormat="1" ht="18" customHeight="1" x14ac:dyDescent="0.15">
      <c r="A215" s="864" t="s">
        <v>159</v>
      </c>
      <c r="B215" s="865"/>
      <c r="C215" s="865"/>
      <c r="D215" s="865"/>
      <c r="E215" s="865"/>
      <c r="F215" s="865"/>
      <c r="G215" s="865"/>
      <c r="H215" s="865"/>
      <c r="I215" s="865"/>
      <c r="J215" s="865"/>
      <c r="K215" s="865"/>
      <c r="L215" s="865"/>
      <c r="M215" s="865"/>
      <c r="N215" s="865"/>
      <c r="O215" s="90"/>
      <c r="P215" s="90"/>
      <c r="Q215" s="90"/>
      <c r="R215" s="90"/>
      <c r="S215" s="90"/>
      <c r="T215" s="90"/>
      <c r="U215" s="90"/>
      <c r="V215" s="90"/>
      <c r="W215" s="90"/>
      <c r="X215" s="90"/>
      <c r="Y215" s="90"/>
      <c r="Z215" s="90"/>
      <c r="AA215" s="90"/>
      <c r="AB215" s="90"/>
      <c r="AC215" s="90"/>
      <c r="AD215" s="90"/>
      <c r="AE215" s="90"/>
      <c r="AF215" s="90"/>
      <c r="AG215" s="90"/>
      <c r="AH215" s="90"/>
      <c r="AI215" s="90"/>
      <c r="AJ215" s="83"/>
      <c r="AK215" s="125"/>
      <c r="AL215" s="64"/>
      <c r="AM215" s="60"/>
    </row>
    <row r="216" spans="1:39" s="82" customFormat="1" ht="18" customHeight="1" thickBot="1" x14ac:dyDescent="0.2">
      <c r="A216" s="866"/>
      <c r="B216" s="865"/>
      <c r="C216" s="865"/>
      <c r="D216" s="865"/>
      <c r="E216" s="865"/>
      <c r="F216" s="865"/>
      <c r="G216" s="865"/>
      <c r="H216" s="865"/>
      <c r="I216" s="865"/>
      <c r="J216" s="865"/>
      <c r="K216" s="865"/>
      <c r="L216" s="865"/>
      <c r="M216" s="865"/>
      <c r="N216" s="865"/>
      <c r="O216" s="90"/>
      <c r="P216" s="90"/>
      <c r="Q216" s="884">
        <f>IF(WEEKDAY(EOMONTH(A187,0),2)=7,EOMONTH(A187,0)-2,IF(WEEKDAY(EOMONTH(11,0),2)=6,EOMONTH(A187,0)-1,EOMONTH(A187,0)))</f>
        <v>45077</v>
      </c>
      <c r="R216" s="884"/>
      <c r="S216" s="90"/>
      <c r="T216" s="90"/>
      <c r="U216" s="90"/>
      <c r="V216" s="90"/>
      <c r="W216" s="90"/>
      <c r="X216" s="90"/>
      <c r="Y216" s="90"/>
      <c r="Z216" s="90"/>
      <c r="AA216" s="90"/>
      <c r="AB216" s="90"/>
      <c r="AC216" s="90"/>
      <c r="AD216" s="90"/>
      <c r="AE216" s="90"/>
      <c r="AF216" s="90"/>
      <c r="AG216" s="90"/>
      <c r="AH216" s="90"/>
      <c r="AI216" s="90"/>
      <c r="AJ216" s="83"/>
      <c r="AK216" s="125"/>
      <c r="AL216" s="64"/>
      <c r="AM216" s="60"/>
    </row>
    <row r="217" spans="1:39" s="82" customFormat="1" ht="14" customHeight="1" x14ac:dyDescent="0.15">
      <c r="A217" s="866"/>
      <c r="B217" s="865"/>
      <c r="C217" s="865"/>
      <c r="D217" s="865"/>
      <c r="E217" s="865"/>
      <c r="F217" s="865"/>
      <c r="G217" s="865"/>
      <c r="H217" s="865"/>
      <c r="I217" s="865"/>
      <c r="J217" s="865"/>
      <c r="K217" s="865"/>
      <c r="L217" s="865"/>
      <c r="M217" s="865"/>
      <c r="N217" s="865"/>
      <c r="O217" s="90"/>
      <c r="P217" s="90"/>
      <c r="Q217" s="867" t="s">
        <v>160</v>
      </c>
      <c r="R217" s="867"/>
      <c r="S217" s="867"/>
      <c r="T217" s="867"/>
      <c r="U217" s="867"/>
      <c r="V217" s="867"/>
      <c r="W217" s="867"/>
      <c r="X217" s="867"/>
      <c r="Y217" s="867"/>
      <c r="Z217" s="867"/>
      <c r="AA217" s="867"/>
      <c r="AB217" s="867"/>
      <c r="AC217" s="867"/>
      <c r="AD217" s="867"/>
      <c r="AE217" s="867"/>
      <c r="AF217" s="867"/>
      <c r="AG217" s="867"/>
      <c r="AH217" s="867"/>
      <c r="AI217" s="867"/>
      <c r="AJ217" s="867"/>
      <c r="AK217" s="125"/>
      <c r="AL217" s="64"/>
      <c r="AM217" s="60"/>
    </row>
    <row r="218" spans="1:39" s="82" customFormat="1" ht="35.25" customHeight="1" thickBot="1" x14ac:dyDescent="0.2">
      <c r="A218" s="864" t="s">
        <v>161</v>
      </c>
      <c r="B218" s="868"/>
      <c r="C218" s="868"/>
      <c r="D218" s="868"/>
      <c r="E218" s="868"/>
      <c r="F218" s="868"/>
      <c r="G218" s="868"/>
      <c r="H218" s="868"/>
      <c r="I218" s="868"/>
      <c r="J218" s="868"/>
      <c r="K218" s="868"/>
      <c r="L218" s="868"/>
      <c r="M218" s="868"/>
      <c r="N218" s="868"/>
      <c r="O218" s="90"/>
      <c r="P218" s="90"/>
      <c r="Q218" s="884">
        <f>Q216</f>
        <v>45077</v>
      </c>
      <c r="R218" s="884"/>
      <c r="S218" s="90"/>
      <c r="T218" s="90"/>
      <c r="U218" s="90"/>
      <c r="V218" s="90"/>
      <c r="W218" s="90"/>
      <c r="X218" s="90"/>
      <c r="Y218" s="90"/>
      <c r="Z218" s="90"/>
      <c r="AA218" s="90"/>
      <c r="AB218" s="90"/>
      <c r="AC218" s="90"/>
      <c r="AD218" s="90"/>
      <c r="AE218" s="90"/>
      <c r="AF218" s="90"/>
      <c r="AG218" s="90"/>
      <c r="AH218" s="90"/>
      <c r="AI218" s="90"/>
      <c r="AJ218" s="90"/>
      <c r="AK218" s="125"/>
      <c r="AL218" s="64"/>
      <c r="AM218" s="60"/>
    </row>
    <row r="219" spans="1:39" s="82" customFormat="1" ht="14" x14ac:dyDescent="0.15">
      <c r="A219" s="864"/>
      <c r="B219" s="868"/>
      <c r="C219" s="868"/>
      <c r="D219" s="868"/>
      <c r="E219" s="868"/>
      <c r="F219" s="868"/>
      <c r="G219" s="868"/>
      <c r="H219" s="868"/>
      <c r="I219" s="868"/>
      <c r="J219" s="868"/>
      <c r="K219" s="868"/>
      <c r="L219" s="868"/>
      <c r="M219" s="868"/>
      <c r="N219" s="868"/>
      <c r="O219" s="83"/>
      <c r="P219" s="83"/>
      <c r="Q219" s="867" t="s">
        <v>162</v>
      </c>
      <c r="R219" s="867"/>
      <c r="S219" s="867"/>
      <c r="T219" s="867"/>
      <c r="U219" s="867"/>
      <c r="V219" s="867"/>
      <c r="W219" s="867"/>
      <c r="X219" s="867"/>
      <c r="Y219" s="867"/>
      <c r="Z219" s="867"/>
      <c r="AA219" s="867"/>
      <c r="AB219" s="867"/>
      <c r="AC219" s="867"/>
      <c r="AD219" s="867"/>
      <c r="AE219" s="867"/>
      <c r="AF219" s="867"/>
      <c r="AG219" s="867"/>
      <c r="AH219" s="867"/>
      <c r="AI219" s="867"/>
      <c r="AJ219" s="867"/>
      <c r="AK219" s="125"/>
      <c r="AL219" s="64"/>
      <c r="AM219" s="60"/>
    </row>
    <row r="220" spans="1:39" s="82" customFormat="1" ht="14.5" customHeight="1" thickBot="1" x14ac:dyDescent="0.2">
      <c r="A220" s="126"/>
      <c r="B220" s="127"/>
      <c r="C220" s="127"/>
      <c r="D220" s="509"/>
      <c r="E220" s="509"/>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127"/>
      <c r="AI220" s="127"/>
      <c r="AJ220" s="127"/>
      <c r="AK220" s="128"/>
      <c r="AL220" s="64"/>
      <c r="AM220" s="60"/>
    </row>
    <row r="221" spans="1:39" ht="12" x14ac:dyDescent="0.15">
      <c r="A221" s="82"/>
      <c r="B221" s="82"/>
      <c r="C221" s="82"/>
      <c r="D221" s="507"/>
      <c r="E221" s="507"/>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c r="AK221" s="82"/>
      <c r="AL221" s="83"/>
    </row>
    <row r="222" spans="1:39" s="60" customFormat="1" ht="30" customHeight="1" x14ac:dyDescent="0.15">
      <c r="A222" s="423"/>
      <c r="B222" s="433"/>
      <c r="C222" s="433"/>
      <c r="D222" s="424"/>
      <c r="E222" s="424"/>
      <c r="F222" s="425"/>
      <c r="G222" s="425"/>
      <c r="H222" s="425"/>
      <c r="I222" s="425"/>
      <c r="J222" s="425"/>
      <c r="K222" s="425"/>
      <c r="L222" s="425"/>
      <c r="M222" s="444"/>
      <c r="N222" s="426"/>
      <c r="O222" s="426"/>
      <c r="P222" s="426"/>
      <c r="Q222" s="426"/>
      <c r="R222" s="426"/>
      <c r="S222" s="426"/>
      <c r="T222" s="426"/>
      <c r="U222" s="426"/>
      <c r="V222" s="426"/>
      <c r="W222" s="891" t="s">
        <v>133</v>
      </c>
      <c r="X222" s="891"/>
      <c r="Y222" s="891"/>
      <c r="Z222" s="891"/>
      <c r="AA222" s="892"/>
      <c r="AB222" s="875" t="str">
        <f>Nav!$C$6</f>
        <v>DS200424</v>
      </c>
      <c r="AC222" s="876"/>
      <c r="AD222" s="876"/>
      <c r="AE222" s="876"/>
      <c r="AF222" s="876"/>
      <c r="AG222" s="876"/>
      <c r="AH222" s="876"/>
      <c r="AI222" s="877"/>
      <c r="AJ222" s="426"/>
      <c r="AK222" s="432"/>
    </row>
    <row r="223" spans="1:39" s="60" customFormat="1" ht="18" customHeight="1" x14ac:dyDescent="0.15">
      <c r="A223" s="445"/>
      <c r="B223" s="446"/>
      <c r="C223" s="446"/>
      <c r="D223" s="447"/>
      <c r="E223" s="447"/>
      <c r="F223" s="448"/>
      <c r="G223" s="448"/>
      <c r="H223" s="448"/>
      <c r="I223" s="448"/>
      <c r="J223" s="448"/>
      <c r="K223" s="448"/>
      <c r="L223" s="448"/>
      <c r="M223" s="449"/>
      <c r="AK223" s="434"/>
    </row>
    <row r="224" spans="1:39" ht="23" x14ac:dyDescent="0.25">
      <c r="A224" s="445"/>
      <c r="B224" s="446"/>
      <c r="C224" s="446"/>
      <c r="D224" s="447"/>
      <c r="E224" s="447"/>
      <c r="F224" s="448"/>
      <c r="G224" s="448"/>
      <c r="H224" s="448"/>
      <c r="I224" s="448"/>
      <c r="J224" s="448"/>
      <c r="K224" s="448"/>
      <c r="L224" s="448"/>
      <c r="M224" s="449"/>
      <c r="N224" s="443"/>
      <c r="O224" s="893" t="s">
        <v>134</v>
      </c>
      <c r="P224" s="894"/>
      <c r="Q224" s="894"/>
      <c r="R224" s="894"/>
      <c r="S224" s="894"/>
      <c r="T224" s="894"/>
      <c r="U224" s="894"/>
      <c r="V224" s="894"/>
      <c r="W224" s="894"/>
      <c r="X224" s="894"/>
      <c r="Y224" s="894"/>
      <c r="Z224" s="894"/>
      <c r="AA224" s="894"/>
      <c r="AB224" s="894"/>
      <c r="AC224" s="894"/>
      <c r="AD224" s="894"/>
      <c r="AE224" s="894"/>
      <c r="AF224" s="894"/>
      <c r="AG224" s="894"/>
      <c r="AH224" s="894"/>
      <c r="AI224" s="894"/>
      <c r="AJ224" s="894"/>
      <c r="AK224" s="895"/>
      <c r="AL224"/>
      <c r="AM224"/>
    </row>
    <row r="225" spans="1:39" ht="16" x14ac:dyDescent="0.2">
      <c r="A225" s="445"/>
      <c r="B225" s="446"/>
      <c r="C225" s="446"/>
      <c r="D225" s="447"/>
      <c r="E225" s="447"/>
      <c r="F225" s="448"/>
      <c r="G225" s="448"/>
      <c r="H225" s="448"/>
      <c r="I225" s="448"/>
      <c r="J225" s="448"/>
      <c r="K225" s="448"/>
      <c r="L225" s="448"/>
      <c r="M225" s="449"/>
      <c r="N225" s="442"/>
      <c r="O225" s="730" t="s">
        <v>135</v>
      </c>
      <c r="P225" s="731"/>
      <c r="Q225" s="731"/>
      <c r="R225" s="731"/>
      <c r="S225" s="731"/>
      <c r="T225" s="731"/>
      <c r="U225" s="731"/>
      <c r="V225" s="731"/>
      <c r="W225" s="731"/>
      <c r="X225" s="731"/>
      <c r="Y225" s="731"/>
      <c r="Z225" s="731"/>
      <c r="AA225" s="731"/>
      <c r="AB225" s="731"/>
      <c r="AC225" s="731"/>
      <c r="AD225" s="731"/>
      <c r="AE225" s="731"/>
      <c r="AF225" s="731"/>
      <c r="AG225" s="731"/>
      <c r="AH225" s="731"/>
      <c r="AI225" s="731"/>
      <c r="AJ225" s="731"/>
      <c r="AK225" s="732"/>
      <c r="AL225"/>
      <c r="AM225"/>
    </row>
    <row r="226" spans="1:39" ht="18" customHeight="1" x14ac:dyDescent="0.2">
      <c r="A226" s="885" t="s">
        <v>136</v>
      </c>
      <c r="B226" s="886"/>
      <c r="C226" s="886"/>
      <c r="D226" s="886"/>
      <c r="E226" s="886"/>
      <c r="F226" s="886"/>
      <c r="G226" s="886"/>
      <c r="H226" s="886"/>
      <c r="I226" s="886"/>
      <c r="J226" s="886"/>
      <c r="K226" s="886"/>
      <c r="L226" s="886"/>
      <c r="M226" s="887"/>
      <c r="O226" s="888" t="s">
        <v>137</v>
      </c>
      <c r="P226" s="889"/>
      <c r="Q226" s="889"/>
      <c r="R226" s="889"/>
      <c r="S226" s="889"/>
      <c r="T226" s="889"/>
      <c r="U226" s="889"/>
      <c r="V226" s="889"/>
      <c r="W226" s="889"/>
      <c r="X226" s="889"/>
      <c r="Y226" s="889"/>
      <c r="Z226" s="889"/>
      <c r="AA226" s="889"/>
      <c r="AB226" s="889"/>
      <c r="AC226" s="889"/>
      <c r="AD226" s="889"/>
      <c r="AE226" s="889"/>
      <c r="AF226" s="889"/>
      <c r="AG226" s="889"/>
      <c r="AH226" s="889"/>
      <c r="AI226" s="889"/>
      <c r="AJ226" s="889"/>
      <c r="AK226" s="890"/>
      <c r="AL226"/>
      <c r="AM226"/>
    </row>
    <row r="227" spans="1:39" ht="26.25" customHeight="1" x14ac:dyDescent="0.15">
      <c r="A227" s="84" t="s">
        <v>138</v>
      </c>
      <c r="B227" s="60"/>
      <c r="C227" s="516"/>
      <c r="D227" s="428"/>
      <c r="E227" s="428"/>
      <c r="F227" s="94"/>
      <c r="G227" s="94"/>
      <c r="H227" s="94"/>
      <c r="I227" s="94"/>
      <c r="J227" s="94"/>
      <c r="K227" s="94"/>
      <c r="L227" s="94"/>
      <c r="O227" s="869"/>
      <c r="P227" s="869"/>
      <c r="Q227" s="869"/>
      <c r="R227" s="869"/>
      <c r="S227" s="869"/>
      <c r="T227" s="869"/>
      <c r="AK227" s="91"/>
      <c r="AM227" s="60"/>
    </row>
    <row r="228" spans="1:39" ht="30" customHeight="1" x14ac:dyDescent="0.15">
      <c r="A228" s="870" t="str">
        <f>Nav!$C$3</f>
        <v>Durchführbarkeitsstudie "BioInk"</v>
      </c>
      <c r="B228" s="871"/>
      <c r="C228" s="871"/>
      <c r="D228" s="871"/>
      <c r="E228" s="871"/>
      <c r="F228" s="871"/>
      <c r="G228" s="871"/>
      <c r="H228" s="871"/>
      <c r="I228" s="871"/>
      <c r="J228" s="871"/>
      <c r="K228" s="871"/>
      <c r="L228" s="871"/>
      <c r="M228" s="871"/>
      <c r="N228" s="871"/>
      <c r="O228" s="871"/>
      <c r="P228" s="871"/>
      <c r="Q228" s="871"/>
      <c r="R228" s="871"/>
      <c r="S228" s="871"/>
      <c r="T228" s="871"/>
      <c r="U228" s="871"/>
      <c r="V228" s="871"/>
      <c r="W228" s="871"/>
      <c r="X228" s="871"/>
      <c r="Y228" s="871"/>
      <c r="Z228" s="871"/>
      <c r="AA228" s="871"/>
      <c r="AB228" s="871"/>
      <c r="AC228" s="871"/>
      <c r="AD228" s="871"/>
      <c r="AE228" s="871"/>
      <c r="AF228" s="871"/>
      <c r="AG228" s="871"/>
      <c r="AH228" s="871"/>
      <c r="AI228" s="871"/>
      <c r="AJ228" s="871"/>
      <c r="AK228" s="872"/>
      <c r="AM228" s="60"/>
    </row>
    <row r="229" spans="1:39" ht="18" customHeight="1" x14ac:dyDescent="0.15">
      <c r="A229" s="85"/>
      <c r="AK229" s="91"/>
      <c r="AM229" s="60"/>
    </row>
    <row r="230" spans="1:39" s="87" customFormat="1" ht="14" x14ac:dyDescent="0.15">
      <c r="A230" s="86" t="s">
        <v>139</v>
      </c>
      <c r="D230" s="428"/>
      <c r="E230" s="428"/>
      <c r="G230" s="83"/>
      <c r="H230" s="83"/>
      <c r="I230" s="83"/>
      <c r="J230" s="83"/>
      <c r="K230" s="83"/>
      <c r="L230" s="83"/>
      <c r="M230" s="88"/>
      <c r="N230" s="87" t="s">
        <v>140</v>
      </c>
      <c r="AI230" s="83"/>
      <c r="AJ230" s="83"/>
      <c r="AK230" s="92"/>
      <c r="AL230" s="68"/>
      <c r="AM230" s="60"/>
    </row>
    <row r="231" spans="1:39" ht="27" customHeight="1" x14ac:dyDescent="0.15">
      <c r="A231" s="873">
        <f>A187+31</f>
        <v>45078</v>
      </c>
      <c r="B231" s="874"/>
      <c r="C231" s="874"/>
      <c r="D231" s="520"/>
      <c r="E231" s="429"/>
      <c r="N231" s="875" t="str">
        <f>N187</f>
        <v>Tippl, Mario</v>
      </c>
      <c r="O231" s="876"/>
      <c r="P231" s="876"/>
      <c r="Q231" s="876"/>
      <c r="R231" s="876"/>
      <c r="S231" s="876"/>
      <c r="T231" s="876"/>
      <c r="U231" s="876"/>
      <c r="V231" s="876"/>
      <c r="W231" s="877"/>
      <c r="X231" s="89"/>
      <c r="Y231" s="89"/>
      <c r="Z231" s="89"/>
      <c r="AA231" s="89"/>
      <c r="AB231" s="89"/>
      <c r="AC231" s="89"/>
      <c r="AD231" s="89"/>
      <c r="AE231" s="89"/>
      <c r="AF231" s="89"/>
      <c r="AG231" s="89"/>
      <c r="AH231" s="89"/>
      <c r="AK231" s="93"/>
      <c r="AM231" s="60"/>
    </row>
    <row r="232" spans="1:39" ht="14" x14ac:dyDescent="0.15">
      <c r="A232" s="85"/>
      <c r="AK232" s="91"/>
      <c r="AM232" s="60"/>
    </row>
    <row r="233" spans="1:39" ht="30" customHeight="1" x14ac:dyDescent="0.15">
      <c r="A233" s="878" t="s">
        <v>141</v>
      </c>
      <c r="B233" s="879"/>
      <c r="C233" s="879"/>
      <c r="D233" s="879"/>
      <c r="E233" s="879"/>
      <c r="F233" s="879"/>
      <c r="G233" s="879"/>
      <c r="H233" s="879"/>
      <c r="I233" s="879"/>
      <c r="J233" s="879"/>
      <c r="K233" s="879"/>
      <c r="L233" s="879"/>
      <c r="M233" s="879"/>
      <c r="N233" s="879"/>
      <c r="O233" s="879"/>
      <c r="P233" s="879"/>
      <c r="Q233" s="879"/>
      <c r="R233" s="879"/>
      <c r="S233" s="879"/>
      <c r="T233" s="879"/>
      <c r="U233" s="879"/>
      <c r="V233" s="879"/>
      <c r="W233" s="879"/>
      <c r="X233" s="879"/>
      <c r="Y233" s="879"/>
      <c r="Z233" s="879"/>
      <c r="AA233" s="879"/>
      <c r="AB233" s="879"/>
      <c r="AC233" s="879"/>
      <c r="AD233" s="879"/>
      <c r="AE233" s="879"/>
      <c r="AF233" s="879"/>
      <c r="AG233" s="879"/>
      <c r="AH233" s="879"/>
      <c r="AI233" s="879"/>
      <c r="AJ233" s="879"/>
      <c r="AK233" s="880"/>
      <c r="AM233" s="60"/>
    </row>
    <row r="234" spans="1:39" ht="15" thickBot="1" x14ac:dyDescent="0.2">
      <c r="A234" s="85"/>
      <c r="AK234" s="91"/>
      <c r="AM234" s="60"/>
    </row>
    <row r="235" spans="1:39" ht="25" customHeight="1" x14ac:dyDescent="0.15">
      <c r="A235" s="120"/>
      <c r="B235" s="121"/>
      <c r="C235" s="121"/>
      <c r="D235" s="881" t="s">
        <v>30</v>
      </c>
      <c r="E235" s="883" t="s">
        <v>142</v>
      </c>
      <c r="F235" s="122" t="s">
        <v>143</v>
      </c>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856" t="s">
        <v>144</v>
      </c>
      <c r="AL235" s="615" t="s">
        <v>72</v>
      </c>
      <c r="AM235" s="615" t="s">
        <v>73</v>
      </c>
    </row>
    <row r="236" spans="1:39" ht="15" customHeight="1" thickBot="1" x14ac:dyDescent="0.2">
      <c r="A236" s="96" t="s">
        <v>145</v>
      </c>
      <c r="B236" s="97"/>
      <c r="C236" s="97"/>
      <c r="D236" s="882"/>
      <c r="E236" s="882"/>
      <c r="F236" s="98">
        <f>A231</f>
        <v>45078</v>
      </c>
      <c r="G236" s="98">
        <f>F236+1</f>
        <v>45079</v>
      </c>
      <c r="H236" s="98">
        <f t="shared" ref="H236:AI236" si="155">G236+1</f>
        <v>45080</v>
      </c>
      <c r="I236" s="98">
        <f t="shared" si="155"/>
        <v>45081</v>
      </c>
      <c r="J236" s="98">
        <f t="shared" si="155"/>
        <v>45082</v>
      </c>
      <c r="K236" s="98">
        <f t="shared" si="155"/>
        <v>45083</v>
      </c>
      <c r="L236" s="98">
        <f t="shared" si="155"/>
        <v>45084</v>
      </c>
      <c r="M236" s="98">
        <f t="shared" si="155"/>
        <v>45085</v>
      </c>
      <c r="N236" s="98">
        <f t="shared" si="155"/>
        <v>45086</v>
      </c>
      <c r="O236" s="98">
        <f t="shared" si="155"/>
        <v>45087</v>
      </c>
      <c r="P236" s="98">
        <f t="shared" si="155"/>
        <v>45088</v>
      </c>
      <c r="Q236" s="98">
        <f t="shared" si="155"/>
        <v>45089</v>
      </c>
      <c r="R236" s="98">
        <f t="shared" si="155"/>
        <v>45090</v>
      </c>
      <c r="S236" s="98">
        <f t="shared" si="155"/>
        <v>45091</v>
      </c>
      <c r="T236" s="98">
        <f t="shared" si="155"/>
        <v>45092</v>
      </c>
      <c r="U236" s="98">
        <f t="shared" si="155"/>
        <v>45093</v>
      </c>
      <c r="V236" s="98">
        <f t="shared" si="155"/>
        <v>45094</v>
      </c>
      <c r="W236" s="98">
        <f t="shared" si="155"/>
        <v>45095</v>
      </c>
      <c r="X236" s="98">
        <f t="shared" si="155"/>
        <v>45096</v>
      </c>
      <c r="Y236" s="98">
        <f t="shared" si="155"/>
        <v>45097</v>
      </c>
      <c r="Z236" s="98">
        <f t="shared" si="155"/>
        <v>45098</v>
      </c>
      <c r="AA236" s="98">
        <f t="shared" si="155"/>
        <v>45099</v>
      </c>
      <c r="AB236" s="98">
        <f t="shared" si="155"/>
        <v>45100</v>
      </c>
      <c r="AC236" s="98">
        <f t="shared" si="155"/>
        <v>45101</v>
      </c>
      <c r="AD236" s="98">
        <f t="shared" si="155"/>
        <v>45102</v>
      </c>
      <c r="AE236" s="98">
        <f t="shared" si="155"/>
        <v>45103</v>
      </c>
      <c r="AF236" s="98">
        <f t="shared" si="155"/>
        <v>45104</v>
      </c>
      <c r="AG236" s="98">
        <f t="shared" si="155"/>
        <v>45105</v>
      </c>
      <c r="AH236" s="98">
        <f t="shared" si="155"/>
        <v>45106</v>
      </c>
      <c r="AI236" s="98">
        <f t="shared" si="155"/>
        <v>45107</v>
      </c>
      <c r="AJ236" s="98"/>
      <c r="AK236" s="857"/>
      <c r="AL236" s="257"/>
      <c r="AM236" s="60"/>
    </row>
    <row r="237" spans="1:39" s="82" customFormat="1" ht="21" customHeight="1" thickBot="1" x14ac:dyDescent="0.2">
      <c r="A237" s="100" t="s">
        <v>146</v>
      </c>
      <c r="B237" s="101" t="s">
        <v>109</v>
      </c>
      <c r="C237" s="102" t="s">
        <v>147</v>
      </c>
      <c r="D237" s="101"/>
      <c r="E237" s="101"/>
      <c r="F237" s="174"/>
      <c r="G237" s="174"/>
      <c r="H237" s="174"/>
      <c r="I237" s="174"/>
      <c r="J237" s="174"/>
      <c r="K237" s="174"/>
      <c r="L237" s="174"/>
      <c r="M237" s="174"/>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03"/>
      <c r="AL237" s="257"/>
      <c r="AM237" s="60"/>
    </row>
    <row r="238" spans="1:39" s="82" customFormat="1" ht="20" customHeight="1" thickBot="1" x14ac:dyDescent="0.2">
      <c r="A238" s="858"/>
      <c r="B238" s="109" t="s">
        <v>66</v>
      </c>
      <c r="C238" s="186" t="s">
        <v>148</v>
      </c>
      <c r="D238" s="510"/>
      <c r="E238" s="435"/>
      <c r="F238" s="174"/>
      <c r="G238" s="174"/>
      <c r="H238" s="174"/>
      <c r="I238" s="174"/>
      <c r="J238" s="174"/>
      <c r="K238" s="174"/>
      <c r="L238" s="174"/>
      <c r="M238" s="174"/>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04"/>
      <c r="AL238" s="257"/>
      <c r="AM238" s="60"/>
    </row>
    <row r="239" spans="1:39" s="82" customFormat="1" ht="56" x14ac:dyDescent="0.15">
      <c r="A239" s="859"/>
      <c r="B239" s="183" t="s">
        <v>81</v>
      </c>
      <c r="C239" s="187" t="str">
        <f>VLOOKUP(B239,'AP Übersicht'!$A$8:$B$36,2,FALSE)</f>
        <v>Recherche und Anforderungen an biobasierte Lösemittel, deren Parameter und Einsatzfähigkeit in Markierungs- und Kennzeichnungssystemen</v>
      </c>
      <c r="D239" s="511" t="s">
        <v>83</v>
      </c>
      <c r="E239" s="430"/>
      <c r="F239" s="174">
        <v>4</v>
      </c>
      <c r="G239" s="174">
        <v>4</v>
      </c>
      <c r="H239" s="174"/>
      <c r="I239" s="174"/>
      <c r="J239" s="174">
        <v>4</v>
      </c>
      <c r="K239" s="174">
        <v>4</v>
      </c>
      <c r="L239" s="174">
        <v>4</v>
      </c>
      <c r="M239" s="174"/>
      <c r="N239" s="174"/>
      <c r="O239" s="174"/>
      <c r="P239" s="174"/>
      <c r="Q239" s="174">
        <v>5</v>
      </c>
      <c r="R239" s="174">
        <v>5</v>
      </c>
      <c r="S239" s="174">
        <v>5</v>
      </c>
      <c r="T239" s="174">
        <v>5</v>
      </c>
      <c r="U239" s="174">
        <v>5</v>
      </c>
      <c r="V239" s="174"/>
      <c r="W239" s="174"/>
      <c r="X239" s="174">
        <v>5</v>
      </c>
      <c r="Y239" s="174">
        <v>5</v>
      </c>
      <c r="Z239" s="174">
        <v>5</v>
      </c>
      <c r="AA239" s="174"/>
      <c r="AB239" s="174">
        <v>5</v>
      </c>
      <c r="AC239" s="174"/>
      <c r="AD239" s="174"/>
      <c r="AE239" s="174">
        <v>5</v>
      </c>
      <c r="AF239" s="174">
        <v>4.6660000000000004</v>
      </c>
      <c r="AG239" s="174">
        <v>4</v>
      </c>
      <c r="AH239" s="174">
        <v>4</v>
      </c>
      <c r="AI239" s="174">
        <v>4</v>
      </c>
      <c r="AJ239" s="174"/>
      <c r="AK239" s="104">
        <f t="shared" ref="AK239:AK250" si="156">SUM(F239:AJ239)</f>
        <v>86.665999999999997</v>
      </c>
      <c r="AL239" s="616">
        <f ca="1">VLOOKUP($B239,'AP Übersicht'!$A$8:$R$36,9,FALSE)</f>
        <v>86.665999999999997</v>
      </c>
      <c r="AM239" s="616">
        <f ca="1">VLOOKUP($B239,'AP Übersicht'!$A$8:$R$36,10,FALSE)</f>
        <v>6.6666666667458685E-4</v>
      </c>
    </row>
    <row r="240" spans="1:39" s="82" customFormat="1" ht="20" customHeight="1" x14ac:dyDescent="0.15">
      <c r="A240" s="859"/>
      <c r="B240" s="183"/>
      <c r="C240" s="187" t="e">
        <f>VLOOKUP(B240,'AP Übersicht'!$A$8:$B$36,2,FALSE)</f>
        <v>#N/A</v>
      </c>
      <c r="D240" s="511"/>
      <c r="E240" s="430"/>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6"/>
      <c r="AK240" s="104">
        <f t="shared" si="156"/>
        <v>0</v>
      </c>
      <c r="AL240" s="256"/>
      <c r="AM240" s="60"/>
    </row>
    <row r="241" spans="1:39" s="82" customFormat="1" ht="20" customHeight="1" x14ac:dyDescent="0.15">
      <c r="A241" s="859"/>
      <c r="B241" s="183"/>
      <c r="C241" s="187" t="e">
        <f>VLOOKUP(B241,'AP Übersicht'!$A$8:$B$36,2,FALSE)</f>
        <v>#N/A</v>
      </c>
      <c r="D241" s="511"/>
      <c r="E241" s="430"/>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6"/>
      <c r="AK241" s="104">
        <f t="shared" si="156"/>
        <v>0</v>
      </c>
      <c r="AL241" s="256"/>
      <c r="AM241" s="60"/>
    </row>
    <row r="242" spans="1:39" s="82" customFormat="1" ht="20" customHeight="1" x14ac:dyDescent="0.15">
      <c r="A242" s="859"/>
      <c r="B242" s="183"/>
      <c r="C242" s="187" t="e">
        <f>VLOOKUP(B242,'AP Übersicht'!$A$8:$B$36,2,FALSE)</f>
        <v>#N/A</v>
      </c>
      <c r="D242" s="511"/>
      <c r="E242" s="430"/>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6"/>
      <c r="AK242" s="104">
        <f t="shared" si="156"/>
        <v>0</v>
      </c>
      <c r="AL242" s="256"/>
      <c r="AM242" s="60"/>
    </row>
    <row r="243" spans="1:39" s="82" customFormat="1" ht="20" customHeight="1" x14ac:dyDescent="0.15">
      <c r="A243" s="859"/>
      <c r="B243" s="183"/>
      <c r="C243" s="187" t="e">
        <f>VLOOKUP(B243,'AP Übersicht'!$A$8:$B$36,2,FALSE)</f>
        <v>#N/A</v>
      </c>
      <c r="D243" s="511"/>
      <c r="E243" s="430"/>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6"/>
      <c r="AK243" s="104">
        <f t="shared" si="156"/>
        <v>0</v>
      </c>
      <c r="AL243" s="256"/>
      <c r="AM243" s="60"/>
    </row>
    <row r="244" spans="1:39" s="82" customFormat="1" ht="20" customHeight="1" x14ac:dyDescent="0.15">
      <c r="A244" s="859"/>
      <c r="B244" s="183"/>
      <c r="C244" s="187" t="e">
        <f>VLOOKUP(B244,'AP Übersicht'!$A$8:$B$36,2,FALSE)</f>
        <v>#N/A</v>
      </c>
      <c r="D244" s="511"/>
      <c r="E244" s="430"/>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6"/>
      <c r="AK244" s="104">
        <f t="shared" si="156"/>
        <v>0</v>
      </c>
      <c r="AL244" s="256"/>
      <c r="AM244" s="60"/>
    </row>
    <row r="245" spans="1:39" s="82" customFormat="1" ht="20" customHeight="1" x14ac:dyDescent="0.15">
      <c r="A245" s="859"/>
      <c r="B245" s="183"/>
      <c r="C245" s="187" t="e">
        <f>VLOOKUP(B245,'AP Übersicht'!$A$8:$B$36,2,FALSE)</f>
        <v>#N/A</v>
      </c>
      <c r="D245" s="511"/>
      <c r="E245" s="430"/>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6"/>
      <c r="AK245" s="104">
        <f t="shared" si="156"/>
        <v>0</v>
      </c>
      <c r="AL245" s="256"/>
      <c r="AM245" s="60"/>
    </row>
    <row r="246" spans="1:39" s="82" customFormat="1" ht="20" customHeight="1" x14ac:dyDescent="0.15">
      <c r="A246" s="859"/>
      <c r="B246" s="183"/>
      <c r="C246" s="187" t="e">
        <f>VLOOKUP(B246,'AP Übersicht'!$A$8:$B$36,2,FALSE)</f>
        <v>#N/A</v>
      </c>
      <c r="D246" s="511"/>
      <c r="E246" s="430"/>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6"/>
      <c r="AK246" s="104">
        <f t="shared" si="156"/>
        <v>0</v>
      </c>
      <c r="AL246" s="256"/>
      <c r="AM246" s="60"/>
    </row>
    <row r="247" spans="1:39" s="82" customFormat="1" ht="20" customHeight="1" x14ac:dyDescent="0.15">
      <c r="A247" s="859"/>
      <c r="B247" s="183"/>
      <c r="C247" s="187" t="e">
        <f>VLOOKUP(B247,'AP Übersicht'!$A$8:$B$36,2,FALSE)</f>
        <v>#N/A</v>
      </c>
      <c r="D247" s="511"/>
      <c r="E247" s="430"/>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6"/>
      <c r="AK247" s="104">
        <f t="shared" si="156"/>
        <v>0</v>
      </c>
      <c r="AL247" s="256"/>
      <c r="AM247" s="60"/>
    </row>
    <row r="248" spans="1:39" s="82" customFormat="1" ht="20" customHeight="1" x14ac:dyDescent="0.15">
      <c r="A248" s="859"/>
      <c r="B248" s="183"/>
      <c r="C248" s="187" t="e">
        <f>VLOOKUP(B248,'AP Übersicht'!$A$8:$B$36,2,FALSE)</f>
        <v>#N/A</v>
      </c>
      <c r="D248" s="511"/>
      <c r="E248" s="430"/>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6"/>
      <c r="AK248" s="104">
        <f t="shared" si="156"/>
        <v>0</v>
      </c>
      <c r="AL248" s="256"/>
      <c r="AM248" s="60"/>
    </row>
    <row r="249" spans="1:39" s="82" customFormat="1" ht="20" customHeight="1" x14ac:dyDescent="0.15">
      <c r="A249" s="859"/>
      <c r="B249" s="183"/>
      <c r="C249" s="187" t="e">
        <f>VLOOKUP(B249,'AP Übersicht'!$A$8:$B$36,2,FALSE)</f>
        <v>#N/A</v>
      </c>
      <c r="D249" s="511"/>
      <c r="E249" s="430"/>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6"/>
      <c r="AK249" s="104">
        <f t="shared" si="156"/>
        <v>0</v>
      </c>
      <c r="AL249" s="256"/>
      <c r="AM249" s="60"/>
    </row>
    <row r="250" spans="1:39" s="82" customFormat="1" ht="20" customHeight="1" thickBot="1" x14ac:dyDescent="0.2">
      <c r="A250" s="860"/>
      <c r="B250" s="184"/>
      <c r="C250" s="252" t="e">
        <f>VLOOKUP(B250,'AP Übersicht'!$A$8:$B$36,2,FALSE)</f>
        <v>#N/A</v>
      </c>
      <c r="D250" s="512"/>
      <c r="E250" s="438"/>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c r="AG250" s="177"/>
      <c r="AH250" s="177"/>
      <c r="AI250" s="177"/>
      <c r="AJ250" s="178"/>
      <c r="AK250" s="104">
        <f t="shared" si="156"/>
        <v>0</v>
      </c>
      <c r="AL250" s="256"/>
      <c r="AM250" s="60"/>
    </row>
    <row r="251" spans="1:39" s="82" customFormat="1" ht="18.5" customHeight="1" thickTop="1" thickBot="1" x14ac:dyDescent="0.2">
      <c r="A251" s="603"/>
      <c r="B251" s="604"/>
      <c r="C251" s="605" t="s">
        <v>149</v>
      </c>
      <c r="D251" s="606" t="s">
        <v>83</v>
      </c>
      <c r="E251" s="606"/>
      <c r="F251" s="607">
        <f>SUMIF($D239:$D250,$D251,F239:F250)</f>
        <v>4</v>
      </c>
      <c r="G251" s="607">
        <f t="shared" ref="G251" si="157">SUMIF($D239:$D250,$D251,G239:G250)</f>
        <v>4</v>
      </c>
      <c r="H251" s="607">
        <f t="shared" ref="H251" si="158">SUMIF($D239:$D250,$D251,H239:H250)</f>
        <v>0</v>
      </c>
      <c r="I251" s="607">
        <f t="shared" ref="I251" si="159">SUMIF($D239:$D250,$D251,I239:I250)</f>
        <v>0</v>
      </c>
      <c r="J251" s="607">
        <f t="shared" ref="J251" si="160">SUMIF($D239:$D250,$D251,J239:J250)</f>
        <v>4</v>
      </c>
      <c r="K251" s="607">
        <f t="shared" ref="K251" si="161">SUMIF($D239:$D250,$D251,K239:K250)</f>
        <v>4</v>
      </c>
      <c r="L251" s="607">
        <f t="shared" ref="L251" si="162">SUMIF($D239:$D250,$D251,L239:L250)</f>
        <v>4</v>
      </c>
      <c r="M251" s="607">
        <f t="shared" ref="M251" si="163">SUMIF($D239:$D250,$D251,M239:M250)</f>
        <v>0</v>
      </c>
      <c r="N251" s="607">
        <f t="shared" ref="N251" si="164">SUMIF($D239:$D250,$D251,N239:N250)</f>
        <v>0</v>
      </c>
      <c r="O251" s="607">
        <f t="shared" ref="O251" si="165">SUMIF($D239:$D250,$D251,O239:O250)</f>
        <v>0</v>
      </c>
      <c r="P251" s="607">
        <f t="shared" ref="P251" si="166">SUMIF($D239:$D250,$D251,P239:P250)</f>
        <v>0</v>
      </c>
      <c r="Q251" s="607">
        <f t="shared" ref="Q251" si="167">SUMIF($D239:$D250,$D251,Q239:Q250)</f>
        <v>5</v>
      </c>
      <c r="R251" s="607">
        <f t="shared" ref="R251" si="168">SUMIF($D239:$D250,$D251,R239:R250)</f>
        <v>5</v>
      </c>
      <c r="S251" s="607">
        <f t="shared" ref="S251" si="169">SUMIF($D239:$D250,$D251,S239:S250)</f>
        <v>5</v>
      </c>
      <c r="T251" s="607">
        <f>SUMIF($D239:$D250,$D251,T239:T250)</f>
        <v>5</v>
      </c>
      <c r="U251" s="607">
        <f t="shared" ref="U251" si="170">SUMIF($D239:$D250,$D251,U239:U250)</f>
        <v>5</v>
      </c>
      <c r="V251" s="607">
        <f t="shared" ref="V251" si="171">SUMIF($D239:$D250,$D251,V239:V250)</f>
        <v>0</v>
      </c>
      <c r="W251" s="607">
        <f t="shared" ref="W251" si="172">SUMIF($D239:$D250,$D251,W239:W250)</f>
        <v>0</v>
      </c>
      <c r="X251" s="607">
        <f t="shared" ref="X251" si="173">SUMIF($D239:$D250,$D251,X239:X250)</f>
        <v>5</v>
      </c>
      <c r="Y251" s="607">
        <f t="shared" ref="Y251" si="174">SUMIF($D239:$D250,$D251,Y239:Y250)</f>
        <v>5</v>
      </c>
      <c r="Z251" s="607">
        <f t="shared" ref="Z251" si="175">SUMIF($D239:$D250,$D251,Z239:Z250)</f>
        <v>5</v>
      </c>
      <c r="AA251" s="607">
        <f t="shared" ref="AA251" si="176">SUMIF($D239:$D250,$D251,AA239:AA250)</f>
        <v>0</v>
      </c>
      <c r="AB251" s="607">
        <f t="shared" ref="AB251" si="177">SUMIF($D239:$D250,$D251,AB239:AB250)</f>
        <v>5</v>
      </c>
      <c r="AC251" s="607">
        <f t="shared" ref="AC251" si="178">SUMIF($D239:$D250,$D251,AC239:AC250)</f>
        <v>0</v>
      </c>
      <c r="AD251" s="607">
        <f t="shared" ref="AD251" si="179">SUMIF($D239:$D250,$D251,AD239:AD250)</f>
        <v>0</v>
      </c>
      <c r="AE251" s="607">
        <f t="shared" ref="AE251" si="180">SUMIF($D239:$D250,$D251,AE239:AE250)</f>
        <v>5</v>
      </c>
      <c r="AF251" s="607">
        <f t="shared" ref="AF251" si="181">SUMIF($D239:$D250,$D251,AF239:AF250)</f>
        <v>4.6660000000000004</v>
      </c>
      <c r="AG251" s="607">
        <f t="shared" ref="AG251" si="182">SUMIF($D239:$D250,$D251,AG239:AG250)</f>
        <v>4</v>
      </c>
      <c r="AH251" s="607">
        <f t="shared" ref="AH251" si="183">SUMIF($D239:$D250,$D251,AH239:AH250)</f>
        <v>4</v>
      </c>
      <c r="AI251" s="607">
        <f t="shared" ref="AI251" si="184">SUMIF($D239:$D250,$D251,AI239:AI250)</f>
        <v>4</v>
      </c>
      <c r="AJ251" s="607">
        <f t="shared" ref="AJ251" si="185">SUMIF($D239:$D250,$D251,AJ239:AJ250)</f>
        <v>0</v>
      </c>
      <c r="AK251" s="608">
        <f>SUM(F251:AJ251)</f>
        <v>86.665999999999997</v>
      </c>
      <c r="AL251" s="256"/>
      <c r="AM251" s="60"/>
    </row>
    <row r="252" spans="1:39" s="82" customFormat="1" ht="18.5" customHeight="1" thickBot="1" x14ac:dyDescent="0.2">
      <c r="A252" s="609"/>
      <c r="B252" s="610"/>
      <c r="C252" s="105"/>
      <c r="D252" s="611"/>
      <c r="E252" s="611" t="s">
        <v>83</v>
      </c>
      <c r="F252" s="607">
        <f>SUMIF($E239:$E250,$E252,F239:F250)</f>
        <v>0</v>
      </c>
      <c r="G252" s="607">
        <f t="shared" ref="G252:AJ252" si="186">SUMIF($E239:$E250,$E252,G239:G250)</f>
        <v>0</v>
      </c>
      <c r="H252" s="607">
        <f t="shared" si="186"/>
        <v>0</v>
      </c>
      <c r="I252" s="607">
        <f t="shared" si="186"/>
        <v>0</v>
      </c>
      <c r="J252" s="607">
        <f t="shared" si="186"/>
        <v>0</v>
      </c>
      <c r="K252" s="607">
        <f t="shared" si="186"/>
        <v>0</v>
      </c>
      <c r="L252" s="607">
        <f t="shared" si="186"/>
        <v>0</v>
      </c>
      <c r="M252" s="607">
        <f t="shared" si="186"/>
        <v>0</v>
      </c>
      <c r="N252" s="607">
        <f t="shared" si="186"/>
        <v>0</v>
      </c>
      <c r="O252" s="607">
        <f t="shared" si="186"/>
        <v>0</v>
      </c>
      <c r="P252" s="607">
        <f t="shared" si="186"/>
        <v>0</v>
      </c>
      <c r="Q252" s="607">
        <f t="shared" si="186"/>
        <v>0</v>
      </c>
      <c r="R252" s="607">
        <f t="shared" si="186"/>
        <v>0</v>
      </c>
      <c r="S252" s="607">
        <f t="shared" si="186"/>
        <v>0</v>
      </c>
      <c r="T252" s="607">
        <f t="shared" si="186"/>
        <v>0</v>
      </c>
      <c r="U252" s="607">
        <f t="shared" si="186"/>
        <v>0</v>
      </c>
      <c r="V252" s="607">
        <f t="shared" si="186"/>
        <v>0</v>
      </c>
      <c r="W252" s="607">
        <f t="shared" si="186"/>
        <v>0</v>
      </c>
      <c r="X252" s="607">
        <f t="shared" si="186"/>
        <v>0</v>
      </c>
      <c r="Y252" s="607">
        <f t="shared" si="186"/>
        <v>0</v>
      </c>
      <c r="Z252" s="607">
        <f t="shared" si="186"/>
        <v>0</v>
      </c>
      <c r="AA252" s="607">
        <f t="shared" si="186"/>
        <v>0</v>
      </c>
      <c r="AB252" s="607">
        <f t="shared" si="186"/>
        <v>0</v>
      </c>
      <c r="AC252" s="607">
        <f t="shared" si="186"/>
        <v>0</v>
      </c>
      <c r="AD252" s="607">
        <f t="shared" si="186"/>
        <v>0</v>
      </c>
      <c r="AE252" s="607">
        <f t="shared" si="186"/>
        <v>0</v>
      </c>
      <c r="AF252" s="607">
        <f t="shared" si="186"/>
        <v>0</v>
      </c>
      <c r="AG252" s="607">
        <f t="shared" si="186"/>
        <v>0</v>
      </c>
      <c r="AH252" s="607">
        <f t="shared" si="186"/>
        <v>0</v>
      </c>
      <c r="AI252" s="607">
        <f t="shared" si="186"/>
        <v>0</v>
      </c>
      <c r="AJ252" s="607">
        <f t="shared" si="186"/>
        <v>0</v>
      </c>
      <c r="AK252" s="612">
        <f>SUM(F252:AJ252)</f>
        <v>0</v>
      </c>
      <c r="AL252" s="256"/>
      <c r="AM252" s="60"/>
    </row>
    <row r="253" spans="1:39" s="82" customFormat="1" ht="20" customHeight="1" x14ac:dyDescent="0.15">
      <c r="A253" s="118" t="s">
        <v>150</v>
      </c>
      <c r="B253" s="99"/>
      <c r="C253" s="114" t="s">
        <v>151</v>
      </c>
      <c r="D253" s="511"/>
      <c r="E253" s="430"/>
      <c r="F253" s="175">
        <v>4</v>
      </c>
      <c r="G253" s="175">
        <v>4</v>
      </c>
      <c r="H253" s="175"/>
      <c r="I253" s="175"/>
      <c r="J253" s="175">
        <v>4</v>
      </c>
      <c r="K253" s="175">
        <v>4</v>
      </c>
      <c r="L253" s="175">
        <v>4</v>
      </c>
      <c r="M253" s="175"/>
      <c r="N253" s="175"/>
      <c r="O253" s="175"/>
      <c r="P253" s="175"/>
      <c r="Q253" s="175">
        <v>3</v>
      </c>
      <c r="R253" s="175">
        <v>3</v>
      </c>
      <c r="S253" s="175">
        <v>3</v>
      </c>
      <c r="T253" s="175">
        <v>3</v>
      </c>
      <c r="U253" s="175">
        <v>3</v>
      </c>
      <c r="V253" s="175"/>
      <c r="W253" s="175"/>
      <c r="X253" s="175">
        <v>3</v>
      </c>
      <c r="Y253" s="175">
        <v>3</v>
      </c>
      <c r="Z253" s="175">
        <v>3</v>
      </c>
      <c r="AA253" s="175">
        <v>8</v>
      </c>
      <c r="AB253" s="175">
        <v>3</v>
      </c>
      <c r="AC253" s="175"/>
      <c r="AD253" s="175"/>
      <c r="AE253" s="175">
        <v>3</v>
      </c>
      <c r="AF253" s="175">
        <v>3.33</v>
      </c>
      <c r="AG253" s="175">
        <v>4</v>
      </c>
      <c r="AH253" s="175">
        <v>4</v>
      </c>
      <c r="AI253" s="175">
        <v>4</v>
      </c>
      <c r="AJ253" s="179"/>
      <c r="AK253" s="110">
        <f>SUM(F253:AJ253)</f>
        <v>73.33</v>
      </c>
      <c r="AL253" s="256"/>
      <c r="AM253" s="60"/>
    </row>
    <row r="254" spans="1:39" s="82" customFormat="1" ht="20" customHeight="1" x14ac:dyDescent="0.15">
      <c r="A254" s="861" t="s">
        <v>152</v>
      </c>
      <c r="B254" s="95"/>
      <c r="C254" s="115" t="s">
        <v>153</v>
      </c>
      <c r="D254" s="511"/>
      <c r="E254" s="43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17">
        <f>SUM(E254:AJ254)</f>
        <v>0</v>
      </c>
      <c r="AL254" s="256"/>
      <c r="AM254" s="60"/>
    </row>
    <row r="255" spans="1:39" s="82" customFormat="1" ht="20" customHeight="1" x14ac:dyDescent="0.15">
      <c r="A255" s="862"/>
      <c r="B255" s="95"/>
      <c r="C255" s="116" t="s">
        <v>154</v>
      </c>
      <c r="D255" s="513"/>
      <c r="E255" s="430"/>
      <c r="F255" s="175"/>
      <c r="G255" s="175"/>
      <c r="H255" s="175"/>
      <c r="I255" s="175"/>
      <c r="J255" s="175"/>
      <c r="K255" s="175"/>
      <c r="L255" s="175"/>
      <c r="M255" s="175"/>
      <c r="N255" s="175">
        <v>8</v>
      </c>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9"/>
      <c r="AK255" s="111">
        <f>SUM(F255:AJ255)</f>
        <v>8</v>
      </c>
      <c r="AL255" s="256"/>
      <c r="AM255" s="60"/>
    </row>
    <row r="256" spans="1:39" s="82" customFormat="1" ht="28" x14ac:dyDescent="0.15">
      <c r="A256" s="862"/>
      <c r="B256" s="95"/>
      <c r="C256" s="115" t="s">
        <v>155</v>
      </c>
      <c r="D256" s="511"/>
      <c r="E256" s="430"/>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9"/>
      <c r="AK256" s="111">
        <f>SUM(F256:AJ256)</f>
        <v>0</v>
      </c>
      <c r="AL256" s="64"/>
      <c r="AM256" s="60"/>
    </row>
    <row r="257" spans="1:39" s="82" customFormat="1" ht="29" thickBot="1" x14ac:dyDescent="0.2">
      <c r="A257" s="863"/>
      <c r="B257" s="105"/>
      <c r="C257" s="119" t="s">
        <v>156</v>
      </c>
      <c r="D257" s="514"/>
      <c r="E257" s="439"/>
      <c r="F257" s="181"/>
      <c r="G257" s="181"/>
      <c r="H257" s="181"/>
      <c r="I257" s="181"/>
      <c r="J257" s="181"/>
      <c r="K257" s="181"/>
      <c r="L257" s="181"/>
      <c r="M257" s="181">
        <v>8</v>
      </c>
      <c r="N257" s="181"/>
      <c r="O257" s="181"/>
      <c r="P257" s="181"/>
      <c r="Q257" s="181"/>
      <c r="R257" s="181"/>
      <c r="S257" s="181"/>
      <c r="T257" s="181"/>
      <c r="U257" s="181"/>
      <c r="V257" s="181"/>
      <c r="W257" s="181"/>
      <c r="X257" s="181"/>
      <c r="Y257" s="181"/>
      <c r="Z257" s="181"/>
      <c r="AA257" s="181"/>
      <c r="AB257" s="181"/>
      <c r="AC257" s="181"/>
      <c r="AD257" s="181"/>
      <c r="AE257" s="181"/>
      <c r="AF257" s="181"/>
      <c r="AG257" s="181"/>
      <c r="AH257" s="181"/>
      <c r="AI257" s="181"/>
      <c r="AJ257" s="182"/>
      <c r="AK257" s="112">
        <f>SUM(F257:AJ257)</f>
        <v>8</v>
      </c>
      <c r="AL257" s="64" t="s">
        <v>157</v>
      </c>
      <c r="AM257" s="60" t="s">
        <v>158</v>
      </c>
    </row>
    <row r="258" spans="1:39" s="82" customFormat="1" ht="14" x14ac:dyDescent="0.15">
      <c r="A258" s="123"/>
      <c r="B258" s="83"/>
      <c r="C258" s="83"/>
      <c r="D258" s="508"/>
      <c r="E258" s="508"/>
      <c r="F258" s="671">
        <f>SUM(F251:F257)</f>
        <v>8</v>
      </c>
      <c r="G258" s="671">
        <f t="shared" ref="G258:AJ258" si="187">SUM(G251:G257)</f>
        <v>8</v>
      </c>
      <c r="H258" s="671">
        <f t="shared" si="187"/>
        <v>0</v>
      </c>
      <c r="I258" s="671">
        <f t="shared" si="187"/>
        <v>0</v>
      </c>
      <c r="J258" s="671">
        <f t="shared" si="187"/>
        <v>8</v>
      </c>
      <c r="K258" s="671">
        <f t="shared" si="187"/>
        <v>8</v>
      </c>
      <c r="L258" s="671">
        <f t="shared" si="187"/>
        <v>8</v>
      </c>
      <c r="M258" s="671">
        <f t="shared" si="187"/>
        <v>8</v>
      </c>
      <c r="N258" s="671">
        <f t="shared" si="187"/>
        <v>8</v>
      </c>
      <c r="O258" s="671">
        <f t="shared" si="187"/>
        <v>0</v>
      </c>
      <c r="P258" s="671">
        <f t="shared" si="187"/>
        <v>0</v>
      </c>
      <c r="Q258" s="671">
        <f t="shared" si="187"/>
        <v>8</v>
      </c>
      <c r="R258" s="671">
        <f t="shared" si="187"/>
        <v>8</v>
      </c>
      <c r="S258" s="671">
        <f t="shared" si="187"/>
        <v>8</v>
      </c>
      <c r="T258" s="671">
        <f t="shared" si="187"/>
        <v>8</v>
      </c>
      <c r="U258" s="671">
        <f t="shared" si="187"/>
        <v>8</v>
      </c>
      <c r="V258" s="671">
        <f t="shared" si="187"/>
        <v>0</v>
      </c>
      <c r="W258" s="671">
        <f t="shared" si="187"/>
        <v>0</v>
      </c>
      <c r="X258" s="671">
        <f t="shared" si="187"/>
        <v>8</v>
      </c>
      <c r="Y258" s="671">
        <f t="shared" si="187"/>
        <v>8</v>
      </c>
      <c r="Z258" s="671">
        <f t="shared" si="187"/>
        <v>8</v>
      </c>
      <c r="AA258" s="671">
        <f t="shared" si="187"/>
        <v>8</v>
      </c>
      <c r="AB258" s="671">
        <f t="shared" si="187"/>
        <v>8</v>
      </c>
      <c r="AC258" s="671">
        <f t="shared" si="187"/>
        <v>0</v>
      </c>
      <c r="AD258" s="671">
        <f t="shared" si="187"/>
        <v>0</v>
      </c>
      <c r="AE258" s="671">
        <f t="shared" si="187"/>
        <v>8</v>
      </c>
      <c r="AF258" s="671">
        <f t="shared" si="187"/>
        <v>7.9960000000000004</v>
      </c>
      <c r="AG258" s="671">
        <f t="shared" si="187"/>
        <v>8</v>
      </c>
      <c r="AH258" s="671">
        <f t="shared" si="187"/>
        <v>8</v>
      </c>
      <c r="AI258" s="671">
        <f t="shared" si="187"/>
        <v>8</v>
      </c>
      <c r="AJ258" s="671">
        <f t="shared" si="187"/>
        <v>0</v>
      </c>
      <c r="AK258" s="124"/>
      <c r="AL258" s="670">
        <f>SUM(AK251:AK257)</f>
        <v>175.99599999999998</v>
      </c>
      <c r="AM258" s="672">
        <f>NETWORKDAYS(F236,EOMONTH(A231,0))*8</f>
        <v>176</v>
      </c>
    </row>
    <row r="259" spans="1:39" s="82" customFormat="1" ht="18" customHeight="1" x14ac:dyDescent="0.15">
      <c r="A259" s="864" t="s">
        <v>159</v>
      </c>
      <c r="B259" s="865"/>
      <c r="C259" s="865"/>
      <c r="D259" s="865"/>
      <c r="E259" s="865"/>
      <c r="F259" s="865"/>
      <c r="G259" s="865"/>
      <c r="H259" s="865"/>
      <c r="I259" s="865"/>
      <c r="J259" s="865"/>
      <c r="K259" s="865"/>
      <c r="L259" s="865"/>
      <c r="M259" s="865"/>
      <c r="N259" s="865"/>
      <c r="O259" s="90"/>
      <c r="P259" s="90"/>
      <c r="Q259" s="90"/>
      <c r="R259" s="90"/>
      <c r="S259" s="90"/>
      <c r="T259" s="90"/>
      <c r="U259" s="90"/>
      <c r="V259" s="90"/>
      <c r="W259" s="90"/>
      <c r="X259" s="90"/>
      <c r="Y259" s="90"/>
      <c r="Z259" s="90"/>
      <c r="AA259" s="90"/>
      <c r="AB259" s="90"/>
      <c r="AC259" s="90"/>
      <c r="AD259" s="90"/>
      <c r="AE259" s="90"/>
      <c r="AF259" s="90"/>
      <c r="AG259" s="90"/>
      <c r="AH259" s="90"/>
      <c r="AI259" s="90"/>
      <c r="AJ259" s="83"/>
      <c r="AK259" s="125"/>
      <c r="AL259" s="64"/>
      <c r="AM259" s="60"/>
    </row>
    <row r="260" spans="1:39" s="82" customFormat="1" ht="18" customHeight="1" thickBot="1" x14ac:dyDescent="0.2">
      <c r="A260" s="866"/>
      <c r="B260" s="865"/>
      <c r="C260" s="865"/>
      <c r="D260" s="865"/>
      <c r="E260" s="865"/>
      <c r="F260" s="865"/>
      <c r="G260" s="865"/>
      <c r="H260" s="865"/>
      <c r="I260" s="865"/>
      <c r="J260" s="865"/>
      <c r="K260" s="865"/>
      <c r="L260" s="865"/>
      <c r="M260" s="865"/>
      <c r="N260" s="865"/>
      <c r="O260" s="90"/>
      <c r="P260" s="90"/>
      <c r="Q260" s="884">
        <f>IF(WEEKDAY(EOMONTH(A231,0),2)=7,EOMONTH(A231,0)-2,IF(WEEKDAY(EOMONTH(11,0),2)=6,EOMONTH(A231,0)-1,EOMONTH(A231,0)))</f>
        <v>45107</v>
      </c>
      <c r="R260" s="884"/>
      <c r="S260" s="90"/>
      <c r="T260" s="90"/>
      <c r="U260" s="90"/>
      <c r="V260" s="90"/>
      <c r="W260" s="90"/>
      <c r="X260" s="90"/>
      <c r="Y260" s="90"/>
      <c r="Z260" s="90"/>
      <c r="AA260" s="90"/>
      <c r="AB260" s="90"/>
      <c r="AC260" s="90"/>
      <c r="AD260" s="90"/>
      <c r="AE260" s="90"/>
      <c r="AF260" s="90"/>
      <c r="AG260" s="90"/>
      <c r="AH260" s="90"/>
      <c r="AI260" s="90"/>
      <c r="AJ260" s="83"/>
      <c r="AK260" s="125"/>
      <c r="AL260" s="64"/>
      <c r="AM260" s="60"/>
    </row>
    <row r="261" spans="1:39" s="82" customFormat="1" ht="14" customHeight="1" x14ac:dyDescent="0.15">
      <c r="A261" s="866"/>
      <c r="B261" s="865"/>
      <c r="C261" s="865"/>
      <c r="D261" s="865"/>
      <c r="E261" s="865"/>
      <c r="F261" s="865"/>
      <c r="G261" s="865"/>
      <c r="H261" s="865"/>
      <c r="I261" s="865"/>
      <c r="J261" s="865"/>
      <c r="K261" s="865"/>
      <c r="L261" s="865"/>
      <c r="M261" s="865"/>
      <c r="N261" s="865"/>
      <c r="O261" s="90"/>
      <c r="P261" s="90"/>
      <c r="Q261" s="867" t="s">
        <v>160</v>
      </c>
      <c r="R261" s="867"/>
      <c r="S261" s="867"/>
      <c r="T261" s="867"/>
      <c r="U261" s="867"/>
      <c r="V261" s="867"/>
      <c r="W261" s="867"/>
      <c r="X261" s="867"/>
      <c r="Y261" s="867"/>
      <c r="Z261" s="867"/>
      <c r="AA261" s="867"/>
      <c r="AB261" s="867"/>
      <c r="AC261" s="867"/>
      <c r="AD261" s="867"/>
      <c r="AE261" s="867"/>
      <c r="AF261" s="867"/>
      <c r="AG261" s="867"/>
      <c r="AH261" s="867"/>
      <c r="AI261" s="867"/>
      <c r="AJ261" s="867"/>
      <c r="AK261" s="125"/>
      <c r="AL261" s="64"/>
      <c r="AM261" s="60"/>
    </row>
    <row r="262" spans="1:39" s="82" customFormat="1" ht="35.25" customHeight="1" thickBot="1" x14ac:dyDescent="0.2">
      <c r="A262" s="864" t="s">
        <v>161</v>
      </c>
      <c r="B262" s="868"/>
      <c r="C262" s="868"/>
      <c r="D262" s="868"/>
      <c r="E262" s="868"/>
      <c r="F262" s="868"/>
      <c r="G262" s="868"/>
      <c r="H262" s="868"/>
      <c r="I262" s="868"/>
      <c r="J262" s="868"/>
      <c r="K262" s="868"/>
      <c r="L262" s="868"/>
      <c r="M262" s="868"/>
      <c r="N262" s="868"/>
      <c r="O262" s="90"/>
      <c r="P262" s="90"/>
      <c r="Q262" s="884">
        <f>Q260</f>
        <v>45107</v>
      </c>
      <c r="R262" s="884"/>
      <c r="S262" s="90"/>
      <c r="T262" s="90"/>
      <c r="U262" s="90"/>
      <c r="V262" s="90"/>
      <c r="W262" s="90"/>
      <c r="X262" s="90"/>
      <c r="Y262" s="90"/>
      <c r="Z262" s="90"/>
      <c r="AA262" s="90"/>
      <c r="AB262" s="90"/>
      <c r="AC262" s="90"/>
      <c r="AD262" s="90"/>
      <c r="AE262" s="90"/>
      <c r="AF262" s="90"/>
      <c r="AG262" s="90"/>
      <c r="AH262" s="90"/>
      <c r="AI262" s="90"/>
      <c r="AJ262" s="90"/>
      <c r="AK262" s="125"/>
      <c r="AL262" s="64"/>
      <c r="AM262" s="60"/>
    </row>
    <row r="263" spans="1:39" s="82" customFormat="1" ht="14" x14ac:dyDescent="0.15">
      <c r="A263" s="864"/>
      <c r="B263" s="868"/>
      <c r="C263" s="868"/>
      <c r="D263" s="868"/>
      <c r="E263" s="868"/>
      <c r="F263" s="868"/>
      <c r="G263" s="868"/>
      <c r="H263" s="868"/>
      <c r="I263" s="868"/>
      <c r="J263" s="868"/>
      <c r="K263" s="868"/>
      <c r="L263" s="868"/>
      <c r="M263" s="868"/>
      <c r="N263" s="868"/>
      <c r="O263" s="83"/>
      <c r="P263" s="83"/>
      <c r="Q263" s="867" t="s">
        <v>162</v>
      </c>
      <c r="R263" s="867"/>
      <c r="S263" s="867"/>
      <c r="T263" s="867"/>
      <c r="U263" s="867"/>
      <c r="V263" s="867"/>
      <c r="W263" s="867"/>
      <c r="X263" s="867"/>
      <c r="Y263" s="867"/>
      <c r="Z263" s="867"/>
      <c r="AA263" s="867"/>
      <c r="AB263" s="867"/>
      <c r="AC263" s="867"/>
      <c r="AD263" s="867"/>
      <c r="AE263" s="867"/>
      <c r="AF263" s="867"/>
      <c r="AG263" s="867"/>
      <c r="AH263" s="867"/>
      <c r="AI263" s="867"/>
      <c r="AJ263" s="867"/>
      <c r="AK263" s="125"/>
      <c r="AL263" s="64"/>
      <c r="AM263" s="60"/>
    </row>
    <row r="264" spans="1:39" s="82" customFormat="1" ht="14.5" customHeight="1" thickBot="1" x14ac:dyDescent="0.2">
      <c r="A264" s="126"/>
      <c r="B264" s="127"/>
      <c r="C264" s="127"/>
      <c r="D264" s="509"/>
      <c r="E264" s="509"/>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AK264" s="128"/>
      <c r="AL264" s="64"/>
      <c r="AM264" s="60"/>
    </row>
    <row r="265" spans="1:39" ht="12" x14ac:dyDescent="0.15">
      <c r="A265" s="82"/>
      <c r="B265" s="82"/>
      <c r="C265" s="82"/>
      <c r="D265" s="507"/>
      <c r="E265" s="507"/>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3"/>
    </row>
    <row r="266" spans="1:39" s="60" customFormat="1" ht="30" customHeight="1" x14ac:dyDescent="0.15">
      <c r="A266" s="423"/>
      <c r="B266" s="433"/>
      <c r="C266" s="433"/>
      <c r="D266" s="424"/>
      <c r="E266" s="424"/>
      <c r="F266" s="425"/>
      <c r="G266" s="425"/>
      <c r="H266" s="425"/>
      <c r="I266" s="425"/>
      <c r="J266" s="425"/>
      <c r="K266" s="425"/>
      <c r="L266" s="425"/>
      <c r="M266" s="444"/>
      <c r="N266" s="426"/>
      <c r="O266" s="426"/>
      <c r="P266" s="426"/>
      <c r="Q266" s="426"/>
      <c r="R266" s="426"/>
      <c r="S266" s="426"/>
      <c r="T266" s="426"/>
      <c r="U266" s="426"/>
      <c r="V266" s="426"/>
      <c r="W266" s="891" t="s">
        <v>133</v>
      </c>
      <c r="X266" s="891"/>
      <c r="Y266" s="891"/>
      <c r="Z266" s="891"/>
      <c r="AA266" s="892"/>
      <c r="AB266" s="875" t="str">
        <f>Nav!$C$6</f>
        <v>DS200424</v>
      </c>
      <c r="AC266" s="876"/>
      <c r="AD266" s="876"/>
      <c r="AE266" s="876"/>
      <c r="AF266" s="876"/>
      <c r="AG266" s="876"/>
      <c r="AH266" s="876"/>
      <c r="AI266" s="877"/>
      <c r="AJ266" s="426"/>
      <c r="AK266" s="432"/>
    </row>
    <row r="267" spans="1:39" s="60" customFormat="1" ht="18" customHeight="1" x14ac:dyDescent="0.15">
      <c r="A267" s="445"/>
      <c r="B267" s="446"/>
      <c r="C267" s="446"/>
      <c r="D267" s="447"/>
      <c r="E267" s="447"/>
      <c r="F267" s="448"/>
      <c r="G267" s="448"/>
      <c r="H267" s="448"/>
      <c r="I267" s="448"/>
      <c r="J267" s="448"/>
      <c r="K267" s="448"/>
      <c r="L267" s="448"/>
      <c r="M267" s="449"/>
      <c r="AK267" s="434"/>
    </row>
    <row r="268" spans="1:39" ht="23" x14ac:dyDescent="0.25">
      <c r="A268" s="445"/>
      <c r="B268" s="446"/>
      <c r="C268" s="446"/>
      <c r="D268" s="447"/>
      <c r="E268" s="447"/>
      <c r="F268" s="448"/>
      <c r="G268" s="448"/>
      <c r="H268" s="448"/>
      <c r="I268" s="448"/>
      <c r="J268" s="448"/>
      <c r="K268" s="448"/>
      <c r="L268" s="448"/>
      <c r="M268" s="449"/>
      <c r="N268" s="443"/>
      <c r="O268" s="893" t="s">
        <v>134</v>
      </c>
      <c r="P268" s="894"/>
      <c r="Q268" s="894"/>
      <c r="R268" s="894"/>
      <c r="S268" s="894"/>
      <c r="T268" s="894"/>
      <c r="U268" s="894"/>
      <c r="V268" s="894"/>
      <c r="W268" s="894"/>
      <c r="X268" s="894"/>
      <c r="Y268" s="894"/>
      <c r="Z268" s="894"/>
      <c r="AA268" s="894"/>
      <c r="AB268" s="894"/>
      <c r="AC268" s="894"/>
      <c r="AD268" s="894"/>
      <c r="AE268" s="894"/>
      <c r="AF268" s="894"/>
      <c r="AG268" s="894"/>
      <c r="AH268" s="894"/>
      <c r="AI268" s="894"/>
      <c r="AJ268" s="894"/>
      <c r="AK268" s="895"/>
      <c r="AL268"/>
      <c r="AM268"/>
    </row>
    <row r="269" spans="1:39" ht="16" x14ac:dyDescent="0.2">
      <c r="A269" s="445"/>
      <c r="B269" s="446"/>
      <c r="C269" s="446"/>
      <c r="D269" s="447"/>
      <c r="E269" s="447"/>
      <c r="F269" s="448"/>
      <c r="G269" s="448"/>
      <c r="H269" s="448"/>
      <c r="I269" s="448"/>
      <c r="J269" s="448"/>
      <c r="K269" s="448"/>
      <c r="L269" s="448"/>
      <c r="M269" s="449"/>
      <c r="N269" s="442"/>
      <c r="O269" s="730" t="s">
        <v>135</v>
      </c>
      <c r="P269" s="731"/>
      <c r="Q269" s="731"/>
      <c r="R269" s="731"/>
      <c r="S269" s="731"/>
      <c r="T269" s="731"/>
      <c r="U269" s="731"/>
      <c r="V269" s="731"/>
      <c r="W269" s="731"/>
      <c r="X269" s="731"/>
      <c r="Y269" s="731"/>
      <c r="Z269" s="731"/>
      <c r="AA269" s="731"/>
      <c r="AB269" s="731"/>
      <c r="AC269" s="731"/>
      <c r="AD269" s="731"/>
      <c r="AE269" s="731"/>
      <c r="AF269" s="731"/>
      <c r="AG269" s="731"/>
      <c r="AH269" s="731"/>
      <c r="AI269" s="731"/>
      <c r="AJ269" s="731"/>
      <c r="AK269" s="732"/>
      <c r="AL269"/>
      <c r="AM269"/>
    </row>
    <row r="270" spans="1:39" ht="18" customHeight="1" x14ac:dyDescent="0.2">
      <c r="A270" s="885" t="s">
        <v>136</v>
      </c>
      <c r="B270" s="886"/>
      <c r="C270" s="886"/>
      <c r="D270" s="886"/>
      <c r="E270" s="886"/>
      <c r="F270" s="886"/>
      <c r="G270" s="886"/>
      <c r="H270" s="886"/>
      <c r="I270" s="886"/>
      <c r="J270" s="886"/>
      <c r="K270" s="886"/>
      <c r="L270" s="886"/>
      <c r="M270" s="887"/>
      <c r="O270" s="888" t="s">
        <v>137</v>
      </c>
      <c r="P270" s="889"/>
      <c r="Q270" s="889"/>
      <c r="R270" s="889"/>
      <c r="S270" s="889"/>
      <c r="T270" s="889"/>
      <c r="U270" s="889"/>
      <c r="V270" s="889"/>
      <c r="W270" s="889"/>
      <c r="X270" s="889"/>
      <c r="Y270" s="889"/>
      <c r="Z270" s="889"/>
      <c r="AA270" s="889"/>
      <c r="AB270" s="889"/>
      <c r="AC270" s="889"/>
      <c r="AD270" s="889"/>
      <c r="AE270" s="889"/>
      <c r="AF270" s="889"/>
      <c r="AG270" s="889"/>
      <c r="AH270" s="889"/>
      <c r="AI270" s="889"/>
      <c r="AJ270" s="889"/>
      <c r="AK270" s="890"/>
      <c r="AL270"/>
      <c r="AM270"/>
    </row>
    <row r="271" spans="1:39" ht="26.25" customHeight="1" x14ac:dyDescent="0.15">
      <c r="A271" s="84" t="s">
        <v>138</v>
      </c>
      <c r="B271" s="60"/>
      <c r="C271" s="516"/>
      <c r="D271" s="428"/>
      <c r="E271" s="428"/>
      <c r="F271" s="94"/>
      <c r="G271" s="94"/>
      <c r="H271" s="94"/>
      <c r="I271" s="94"/>
      <c r="J271" s="94"/>
      <c r="K271" s="94"/>
      <c r="L271" s="94"/>
      <c r="O271" s="869"/>
      <c r="P271" s="869"/>
      <c r="Q271" s="869"/>
      <c r="R271" s="869"/>
      <c r="S271" s="869"/>
      <c r="T271" s="869"/>
      <c r="AK271" s="91"/>
      <c r="AM271" s="60"/>
    </row>
    <row r="272" spans="1:39" ht="30" customHeight="1" x14ac:dyDescent="0.15">
      <c r="A272" s="870" t="str">
        <f>Nav!$C$3</f>
        <v>Durchführbarkeitsstudie "BioInk"</v>
      </c>
      <c r="B272" s="871"/>
      <c r="C272" s="871"/>
      <c r="D272" s="871"/>
      <c r="E272" s="871"/>
      <c r="F272" s="871"/>
      <c r="G272" s="871"/>
      <c r="H272" s="871"/>
      <c r="I272" s="871"/>
      <c r="J272" s="871"/>
      <c r="K272" s="871"/>
      <c r="L272" s="871"/>
      <c r="M272" s="871"/>
      <c r="N272" s="871"/>
      <c r="O272" s="871"/>
      <c r="P272" s="871"/>
      <c r="Q272" s="871"/>
      <c r="R272" s="871"/>
      <c r="S272" s="871"/>
      <c r="T272" s="871"/>
      <c r="U272" s="871"/>
      <c r="V272" s="871"/>
      <c r="W272" s="871"/>
      <c r="X272" s="871"/>
      <c r="Y272" s="871"/>
      <c r="Z272" s="871"/>
      <c r="AA272" s="871"/>
      <c r="AB272" s="871"/>
      <c r="AC272" s="871"/>
      <c r="AD272" s="871"/>
      <c r="AE272" s="871"/>
      <c r="AF272" s="871"/>
      <c r="AG272" s="871"/>
      <c r="AH272" s="871"/>
      <c r="AI272" s="871"/>
      <c r="AJ272" s="871"/>
      <c r="AK272" s="872"/>
      <c r="AM272" s="60"/>
    </row>
    <row r="273" spans="1:39" ht="18" customHeight="1" x14ac:dyDescent="0.15">
      <c r="A273" s="85"/>
      <c r="AK273" s="91"/>
      <c r="AM273" s="60"/>
    </row>
    <row r="274" spans="1:39" s="87" customFormat="1" ht="14" x14ac:dyDescent="0.15">
      <c r="A274" s="86" t="s">
        <v>139</v>
      </c>
      <c r="D274" s="428"/>
      <c r="E274" s="428"/>
      <c r="G274" s="83"/>
      <c r="H274" s="83"/>
      <c r="I274" s="83"/>
      <c r="J274" s="83"/>
      <c r="K274" s="83"/>
      <c r="L274" s="83"/>
      <c r="M274" s="88"/>
      <c r="N274" s="87" t="s">
        <v>140</v>
      </c>
      <c r="AI274" s="83"/>
      <c r="AJ274" s="83"/>
      <c r="AK274" s="92"/>
      <c r="AL274" s="68"/>
      <c r="AM274" s="60"/>
    </row>
    <row r="275" spans="1:39" ht="27" customHeight="1" x14ac:dyDescent="0.15">
      <c r="A275" s="873">
        <f>A231+30</f>
        <v>45108</v>
      </c>
      <c r="B275" s="874"/>
      <c r="C275" s="874"/>
      <c r="D275" s="520"/>
      <c r="E275" s="429"/>
      <c r="N275" s="875" t="str">
        <f>N231</f>
        <v>Tippl, Mario</v>
      </c>
      <c r="O275" s="876"/>
      <c r="P275" s="876"/>
      <c r="Q275" s="876"/>
      <c r="R275" s="876"/>
      <c r="S275" s="876"/>
      <c r="T275" s="876"/>
      <c r="U275" s="876"/>
      <c r="V275" s="876"/>
      <c r="W275" s="877"/>
      <c r="X275" s="89"/>
      <c r="Y275" s="89"/>
      <c r="Z275" s="89"/>
      <c r="AA275" s="89"/>
      <c r="AB275" s="89"/>
      <c r="AC275" s="89"/>
      <c r="AD275" s="89"/>
      <c r="AE275" s="89"/>
      <c r="AF275" s="89"/>
      <c r="AG275" s="89"/>
      <c r="AH275" s="89"/>
      <c r="AK275" s="93"/>
      <c r="AM275" s="60"/>
    </row>
    <row r="276" spans="1:39" ht="14" x14ac:dyDescent="0.15">
      <c r="A276" s="85"/>
      <c r="AK276" s="91"/>
      <c r="AM276" s="60"/>
    </row>
    <row r="277" spans="1:39" ht="30" customHeight="1" x14ac:dyDescent="0.15">
      <c r="A277" s="878" t="s">
        <v>141</v>
      </c>
      <c r="B277" s="879"/>
      <c r="C277" s="879"/>
      <c r="D277" s="879"/>
      <c r="E277" s="879"/>
      <c r="F277" s="879"/>
      <c r="G277" s="879"/>
      <c r="H277" s="879"/>
      <c r="I277" s="879"/>
      <c r="J277" s="879"/>
      <c r="K277" s="879"/>
      <c r="L277" s="879"/>
      <c r="M277" s="879"/>
      <c r="N277" s="879"/>
      <c r="O277" s="879"/>
      <c r="P277" s="879"/>
      <c r="Q277" s="879"/>
      <c r="R277" s="879"/>
      <c r="S277" s="879"/>
      <c r="T277" s="879"/>
      <c r="U277" s="879"/>
      <c r="V277" s="879"/>
      <c r="W277" s="879"/>
      <c r="X277" s="879"/>
      <c r="Y277" s="879"/>
      <c r="Z277" s="879"/>
      <c r="AA277" s="879"/>
      <c r="AB277" s="879"/>
      <c r="AC277" s="879"/>
      <c r="AD277" s="879"/>
      <c r="AE277" s="879"/>
      <c r="AF277" s="879"/>
      <c r="AG277" s="879"/>
      <c r="AH277" s="879"/>
      <c r="AI277" s="879"/>
      <c r="AJ277" s="879"/>
      <c r="AK277" s="880"/>
      <c r="AM277" s="60"/>
    </row>
    <row r="278" spans="1:39" ht="15" thickBot="1" x14ac:dyDescent="0.2">
      <c r="A278" s="85"/>
      <c r="AK278" s="91"/>
      <c r="AM278" s="60"/>
    </row>
    <row r="279" spans="1:39" ht="25" customHeight="1" x14ac:dyDescent="0.15">
      <c r="A279" s="120"/>
      <c r="B279" s="121"/>
      <c r="C279" s="121"/>
      <c r="D279" s="881" t="s">
        <v>30</v>
      </c>
      <c r="E279" s="883" t="s">
        <v>142</v>
      </c>
      <c r="F279" s="122" t="s">
        <v>143</v>
      </c>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856" t="s">
        <v>144</v>
      </c>
      <c r="AL279" s="615" t="s">
        <v>72</v>
      </c>
      <c r="AM279" s="615" t="s">
        <v>73</v>
      </c>
    </row>
    <row r="280" spans="1:39" ht="15" customHeight="1" thickBot="1" x14ac:dyDescent="0.2">
      <c r="A280" s="96" t="s">
        <v>145</v>
      </c>
      <c r="B280" s="97"/>
      <c r="C280" s="97"/>
      <c r="D280" s="882"/>
      <c r="E280" s="882"/>
      <c r="F280" s="98">
        <f>A275</f>
        <v>45108</v>
      </c>
      <c r="G280" s="98">
        <f>F280+1</f>
        <v>45109</v>
      </c>
      <c r="H280" s="98">
        <f t="shared" ref="H280:AJ280" si="188">G280+1</f>
        <v>45110</v>
      </c>
      <c r="I280" s="98">
        <f t="shared" si="188"/>
        <v>45111</v>
      </c>
      <c r="J280" s="98">
        <f t="shared" si="188"/>
        <v>45112</v>
      </c>
      <c r="K280" s="98">
        <f t="shared" si="188"/>
        <v>45113</v>
      </c>
      <c r="L280" s="98">
        <f t="shared" si="188"/>
        <v>45114</v>
      </c>
      <c r="M280" s="98">
        <f t="shared" si="188"/>
        <v>45115</v>
      </c>
      <c r="N280" s="98">
        <f t="shared" si="188"/>
        <v>45116</v>
      </c>
      <c r="O280" s="98">
        <f t="shared" si="188"/>
        <v>45117</v>
      </c>
      <c r="P280" s="98">
        <f t="shared" si="188"/>
        <v>45118</v>
      </c>
      <c r="Q280" s="98">
        <f t="shared" si="188"/>
        <v>45119</v>
      </c>
      <c r="R280" s="98">
        <f t="shared" si="188"/>
        <v>45120</v>
      </c>
      <c r="S280" s="98">
        <f t="shared" si="188"/>
        <v>45121</v>
      </c>
      <c r="T280" s="98">
        <f t="shared" si="188"/>
        <v>45122</v>
      </c>
      <c r="U280" s="98">
        <f t="shared" si="188"/>
        <v>45123</v>
      </c>
      <c r="V280" s="98">
        <f t="shared" si="188"/>
        <v>45124</v>
      </c>
      <c r="W280" s="98">
        <f t="shared" si="188"/>
        <v>45125</v>
      </c>
      <c r="X280" s="98">
        <f t="shared" si="188"/>
        <v>45126</v>
      </c>
      <c r="Y280" s="98">
        <f t="shared" si="188"/>
        <v>45127</v>
      </c>
      <c r="Z280" s="98">
        <f t="shared" si="188"/>
        <v>45128</v>
      </c>
      <c r="AA280" s="98">
        <f t="shared" si="188"/>
        <v>45129</v>
      </c>
      <c r="AB280" s="98">
        <f t="shared" si="188"/>
        <v>45130</v>
      </c>
      <c r="AC280" s="98">
        <f t="shared" si="188"/>
        <v>45131</v>
      </c>
      <c r="AD280" s="98">
        <f t="shared" si="188"/>
        <v>45132</v>
      </c>
      <c r="AE280" s="98">
        <f t="shared" si="188"/>
        <v>45133</v>
      </c>
      <c r="AF280" s="98">
        <f t="shared" si="188"/>
        <v>45134</v>
      </c>
      <c r="AG280" s="98">
        <f t="shared" si="188"/>
        <v>45135</v>
      </c>
      <c r="AH280" s="98">
        <f t="shared" si="188"/>
        <v>45136</v>
      </c>
      <c r="AI280" s="98">
        <f t="shared" si="188"/>
        <v>45137</v>
      </c>
      <c r="AJ280" s="98">
        <f t="shared" si="188"/>
        <v>45138</v>
      </c>
      <c r="AK280" s="857"/>
      <c r="AL280" s="257"/>
      <c r="AM280" s="60"/>
    </row>
    <row r="281" spans="1:39" s="82" customFormat="1" ht="21" customHeight="1" thickBot="1" x14ac:dyDescent="0.2">
      <c r="A281" s="100" t="s">
        <v>146</v>
      </c>
      <c r="B281" s="101" t="s">
        <v>109</v>
      </c>
      <c r="C281" s="102" t="s">
        <v>147</v>
      </c>
      <c r="D281" s="101"/>
      <c r="E281" s="101"/>
      <c r="F281" s="174"/>
      <c r="G281" s="174"/>
      <c r="H281" s="174"/>
      <c r="I281" s="174"/>
      <c r="J281" s="174"/>
      <c r="K281" s="174"/>
      <c r="L281" s="174"/>
      <c r="M281" s="174"/>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03"/>
      <c r="AL281" s="257"/>
      <c r="AM281" s="60"/>
    </row>
    <row r="282" spans="1:39" s="82" customFormat="1" ht="20" customHeight="1" thickBot="1" x14ac:dyDescent="0.2">
      <c r="A282" s="858"/>
      <c r="B282" s="109" t="s">
        <v>66</v>
      </c>
      <c r="C282" s="186" t="s">
        <v>148</v>
      </c>
      <c r="D282" s="510"/>
      <c r="E282" s="435"/>
      <c r="F282" s="174"/>
      <c r="G282" s="174"/>
      <c r="H282" s="174"/>
      <c r="I282" s="174"/>
      <c r="J282" s="174"/>
      <c r="K282" s="174"/>
      <c r="L282" s="174"/>
      <c r="M282" s="174"/>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04"/>
      <c r="AL282" s="257"/>
      <c r="AM282" s="60"/>
    </row>
    <row r="283" spans="1:39" s="82" customFormat="1" ht="42" x14ac:dyDescent="0.15">
      <c r="A283" s="859"/>
      <c r="B283" s="183" t="s">
        <v>84</v>
      </c>
      <c r="C283" s="187" t="str">
        <f>VLOOKUP(B283,'AP Übersicht'!$A$8:$B$36,2,FALSE)</f>
        <v xml:space="preserve">Beschaffung verfügbarer biobasierter Lösemittel sowie Versuche zur Herstellung von Tinten mit diesen Rohstoffen </v>
      </c>
      <c r="D283" s="511" t="s">
        <v>83</v>
      </c>
      <c r="E283" s="430"/>
      <c r="F283" s="174"/>
      <c r="G283" s="174"/>
      <c r="H283" s="174">
        <v>4</v>
      </c>
      <c r="I283" s="174">
        <v>4</v>
      </c>
      <c r="J283" s="174">
        <v>4</v>
      </c>
      <c r="K283" s="174">
        <v>4</v>
      </c>
      <c r="L283" s="174">
        <v>4</v>
      </c>
      <c r="M283" s="174"/>
      <c r="N283" s="174"/>
      <c r="O283" s="174">
        <v>4</v>
      </c>
      <c r="P283" s="174">
        <v>4</v>
      </c>
      <c r="Q283" s="174">
        <v>4</v>
      </c>
      <c r="R283" s="174">
        <v>5</v>
      </c>
      <c r="S283" s="174">
        <v>5</v>
      </c>
      <c r="T283" s="174"/>
      <c r="U283" s="174"/>
      <c r="V283" s="174"/>
      <c r="W283" s="174">
        <v>5</v>
      </c>
      <c r="X283" s="174">
        <v>5</v>
      </c>
      <c r="Y283" s="174">
        <v>5</v>
      </c>
      <c r="Z283" s="174">
        <v>5</v>
      </c>
      <c r="AA283" s="174"/>
      <c r="AB283" s="174"/>
      <c r="AC283" s="174">
        <v>4</v>
      </c>
      <c r="AD283" s="174">
        <v>5</v>
      </c>
      <c r="AE283" s="174">
        <v>5</v>
      </c>
      <c r="AF283" s="174">
        <v>5</v>
      </c>
      <c r="AG283" s="174"/>
      <c r="AH283" s="174"/>
      <c r="AI283" s="174"/>
      <c r="AJ283" s="174">
        <v>6</v>
      </c>
      <c r="AK283" s="104">
        <f t="shared" ref="AK283:AK294" si="189">SUM(F283:AJ283)</f>
        <v>87</v>
      </c>
      <c r="AL283" s="616">
        <f ca="1">VLOOKUP($B283,'AP Übersicht'!$A$8:$R$36,9,FALSE)</f>
        <v>127.33</v>
      </c>
      <c r="AM283" s="616">
        <f ca="1">VLOOKUP($B283,'AP Übersicht'!$A$8:$R$36,10,FALSE)</f>
        <v>46.003333333333345</v>
      </c>
    </row>
    <row r="284" spans="1:39" s="82" customFormat="1" ht="20" customHeight="1" x14ac:dyDescent="0.15">
      <c r="A284" s="859"/>
      <c r="B284" s="183"/>
      <c r="C284" s="187" t="e">
        <f>VLOOKUP(B284,'AP Übersicht'!$A$8:$B$36,2,FALSE)</f>
        <v>#N/A</v>
      </c>
      <c r="D284" s="511"/>
      <c r="E284" s="430"/>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6"/>
      <c r="AK284" s="104">
        <f t="shared" si="189"/>
        <v>0</v>
      </c>
      <c r="AL284" s="256"/>
      <c r="AM284" s="60"/>
    </row>
    <row r="285" spans="1:39" s="82" customFormat="1" ht="20" customHeight="1" x14ac:dyDescent="0.15">
      <c r="A285" s="859"/>
      <c r="B285" s="183"/>
      <c r="C285" s="187" t="e">
        <f>VLOOKUP(B285,'AP Übersicht'!$A$8:$B$36,2,FALSE)</f>
        <v>#N/A</v>
      </c>
      <c r="D285" s="511"/>
      <c r="E285" s="430"/>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6"/>
      <c r="AK285" s="104">
        <f t="shared" si="189"/>
        <v>0</v>
      </c>
      <c r="AL285" s="256"/>
      <c r="AM285" s="60"/>
    </row>
    <row r="286" spans="1:39" s="82" customFormat="1" ht="20" customHeight="1" x14ac:dyDescent="0.15">
      <c r="A286" s="859"/>
      <c r="B286" s="183"/>
      <c r="C286" s="187" t="e">
        <f>VLOOKUP(B286,'AP Übersicht'!$A$8:$B$36,2,FALSE)</f>
        <v>#N/A</v>
      </c>
      <c r="D286" s="511"/>
      <c r="E286" s="430"/>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6"/>
      <c r="AK286" s="104">
        <f t="shared" si="189"/>
        <v>0</v>
      </c>
      <c r="AL286" s="256"/>
      <c r="AM286" s="60"/>
    </row>
    <row r="287" spans="1:39" s="82" customFormat="1" ht="20" customHeight="1" x14ac:dyDescent="0.15">
      <c r="A287" s="859"/>
      <c r="B287" s="183"/>
      <c r="C287" s="187" t="e">
        <f>VLOOKUP(B287,'AP Übersicht'!$A$8:$B$36,2,FALSE)</f>
        <v>#N/A</v>
      </c>
      <c r="D287" s="511"/>
      <c r="E287" s="430"/>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6"/>
      <c r="AK287" s="104">
        <f t="shared" si="189"/>
        <v>0</v>
      </c>
      <c r="AL287" s="256"/>
      <c r="AM287" s="60"/>
    </row>
    <row r="288" spans="1:39" s="82" customFormat="1" ht="20" customHeight="1" x14ac:dyDescent="0.15">
      <c r="A288" s="859"/>
      <c r="B288" s="183"/>
      <c r="C288" s="187" t="e">
        <f>VLOOKUP(B288,'AP Übersicht'!$A$8:$B$36,2,FALSE)</f>
        <v>#N/A</v>
      </c>
      <c r="D288" s="511"/>
      <c r="E288" s="430"/>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6"/>
      <c r="AK288" s="104">
        <f t="shared" si="189"/>
        <v>0</v>
      </c>
      <c r="AL288" s="256"/>
      <c r="AM288" s="60"/>
    </row>
    <row r="289" spans="1:39" s="82" customFormat="1" ht="20" customHeight="1" x14ac:dyDescent="0.15">
      <c r="A289" s="859"/>
      <c r="B289" s="183"/>
      <c r="C289" s="187" t="e">
        <f>VLOOKUP(B289,'AP Übersicht'!$A$8:$B$36,2,FALSE)</f>
        <v>#N/A</v>
      </c>
      <c r="D289" s="511"/>
      <c r="E289" s="430"/>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6"/>
      <c r="AK289" s="104">
        <f t="shared" si="189"/>
        <v>0</v>
      </c>
      <c r="AL289" s="256"/>
      <c r="AM289" s="60"/>
    </row>
    <row r="290" spans="1:39" s="82" customFormat="1" ht="20" customHeight="1" x14ac:dyDescent="0.15">
      <c r="A290" s="859"/>
      <c r="B290" s="183"/>
      <c r="C290" s="187" t="e">
        <f>VLOOKUP(B290,'AP Übersicht'!$A$8:$B$36,2,FALSE)</f>
        <v>#N/A</v>
      </c>
      <c r="D290" s="511"/>
      <c r="E290" s="430"/>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6"/>
      <c r="AK290" s="104">
        <f t="shared" si="189"/>
        <v>0</v>
      </c>
      <c r="AL290" s="256"/>
      <c r="AM290" s="60"/>
    </row>
    <row r="291" spans="1:39" s="82" customFormat="1" ht="20" customHeight="1" x14ac:dyDescent="0.15">
      <c r="A291" s="859"/>
      <c r="B291" s="183"/>
      <c r="C291" s="187" t="e">
        <f>VLOOKUP(B291,'AP Übersicht'!$A$8:$B$36,2,FALSE)</f>
        <v>#N/A</v>
      </c>
      <c r="D291" s="511"/>
      <c r="E291" s="430"/>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6"/>
      <c r="AK291" s="104">
        <f t="shared" si="189"/>
        <v>0</v>
      </c>
      <c r="AL291" s="256"/>
      <c r="AM291" s="60"/>
    </row>
    <row r="292" spans="1:39" s="82" customFormat="1" ht="20" customHeight="1" x14ac:dyDescent="0.15">
      <c r="A292" s="859"/>
      <c r="B292" s="183"/>
      <c r="C292" s="187" t="e">
        <f>VLOOKUP(B292,'AP Übersicht'!$A$8:$B$36,2,FALSE)</f>
        <v>#N/A</v>
      </c>
      <c r="D292" s="511"/>
      <c r="E292" s="430"/>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6"/>
      <c r="AK292" s="104">
        <f t="shared" si="189"/>
        <v>0</v>
      </c>
      <c r="AL292" s="256"/>
      <c r="AM292" s="60"/>
    </row>
    <row r="293" spans="1:39" s="82" customFormat="1" ht="20" customHeight="1" x14ac:dyDescent="0.15">
      <c r="A293" s="859"/>
      <c r="B293" s="183"/>
      <c r="C293" s="187" t="e">
        <f>VLOOKUP(B293,'AP Übersicht'!$A$8:$B$36,2,FALSE)</f>
        <v>#N/A</v>
      </c>
      <c r="D293" s="511"/>
      <c r="E293" s="430"/>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6"/>
      <c r="AK293" s="104">
        <f t="shared" si="189"/>
        <v>0</v>
      </c>
      <c r="AL293" s="256"/>
      <c r="AM293" s="60"/>
    </row>
    <row r="294" spans="1:39" s="82" customFormat="1" ht="20" customHeight="1" thickBot="1" x14ac:dyDescent="0.2">
      <c r="A294" s="860"/>
      <c r="B294" s="184"/>
      <c r="C294" s="252" t="e">
        <f>VLOOKUP(B294,'AP Übersicht'!$A$8:$B$36,2,FALSE)</f>
        <v>#N/A</v>
      </c>
      <c r="D294" s="512"/>
      <c r="E294" s="438"/>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c r="AG294" s="177"/>
      <c r="AH294" s="177"/>
      <c r="AI294" s="177"/>
      <c r="AJ294" s="178"/>
      <c r="AK294" s="104">
        <f t="shared" si="189"/>
        <v>0</v>
      </c>
      <c r="AL294" s="256"/>
      <c r="AM294" s="60"/>
    </row>
    <row r="295" spans="1:39" s="82" customFormat="1" ht="18.5" customHeight="1" thickTop="1" thickBot="1" x14ac:dyDescent="0.2">
      <c r="A295" s="603"/>
      <c r="B295" s="604"/>
      <c r="C295" s="605" t="s">
        <v>149</v>
      </c>
      <c r="D295" s="606" t="s">
        <v>83</v>
      </c>
      <c r="E295" s="606"/>
      <c r="F295" s="607">
        <f>SUMIF($D283:$D294,$D295,F283:F294)</f>
        <v>0</v>
      </c>
      <c r="G295" s="607">
        <f t="shared" ref="G295" si="190">SUMIF($D283:$D294,$D295,G283:G294)</f>
        <v>0</v>
      </c>
      <c r="H295" s="607">
        <f t="shared" ref="H295" si="191">SUMIF($D283:$D294,$D295,H283:H294)</f>
        <v>4</v>
      </c>
      <c r="I295" s="607">
        <f t="shared" ref="I295" si="192">SUMIF($D283:$D294,$D295,I283:I294)</f>
        <v>4</v>
      </c>
      <c r="J295" s="607">
        <f t="shared" ref="J295" si="193">SUMIF($D283:$D294,$D295,J283:J294)</f>
        <v>4</v>
      </c>
      <c r="K295" s="607">
        <f t="shared" ref="K295" si="194">SUMIF($D283:$D294,$D295,K283:K294)</f>
        <v>4</v>
      </c>
      <c r="L295" s="607">
        <f t="shared" ref="L295" si="195">SUMIF($D283:$D294,$D295,L283:L294)</f>
        <v>4</v>
      </c>
      <c r="M295" s="607">
        <f t="shared" ref="M295" si="196">SUMIF($D283:$D294,$D295,M283:M294)</f>
        <v>0</v>
      </c>
      <c r="N295" s="607">
        <f t="shared" ref="N295" si="197">SUMIF($D283:$D294,$D295,N283:N294)</f>
        <v>0</v>
      </c>
      <c r="O295" s="607">
        <f t="shared" ref="O295" si="198">SUMIF($D283:$D294,$D295,O283:O294)</f>
        <v>4</v>
      </c>
      <c r="P295" s="607">
        <f t="shared" ref="P295" si="199">SUMIF($D283:$D294,$D295,P283:P294)</f>
        <v>4</v>
      </c>
      <c r="Q295" s="607">
        <f t="shared" ref="Q295" si="200">SUMIF($D283:$D294,$D295,Q283:Q294)</f>
        <v>4</v>
      </c>
      <c r="R295" s="607">
        <f t="shared" ref="R295" si="201">SUMIF($D283:$D294,$D295,R283:R294)</f>
        <v>5</v>
      </c>
      <c r="S295" s="607">
        <f t="shared" ref="S295" si="202">SUMIF($D283:$D294,$D295,S283:S294)</f>
        <v>5</v>
      </c>
      <c r="T295" s="607">
        <f>SUMIF($D283:$D294,$D295,T283:T294)</f>
        <v>0</v>
      </c>
      <c r="U295" s="607">
        <f t="shared" ref="U295" si="203">SUMIF($D283:$D294,$D295,U283:U294)</f>
        <v>0</v>
      </c>
      <c r="V295" s="607">
        <f t="shared" ref="V295" si="204">SUMIF($D283:$D294,$D295,V283:V294)</f>
        <v>0</v>
      </c>
      <c r="W295" s="607">
        <f t="shared" ref="W295" si="205">SUMIF($D283:$D294,$D295,W283:W294)</f>
        <v>5</v>
      </c>
      <c r="X295" s="607">
        <f t="shared" ref="X295" si="206">SUMIF($D283:$D294,$D295,X283:X294)</f>
        <v>5</v>
      </c>
      <c r="Y295" s="607">
        <f t="shared" ref="Y295" si="207">SUMIF($D283:$D294,$D295,Y283:Y294)</f>
        <v>5</v>
      </c>
      <c r="Z295" s="607">
        <f t="shared" ref="Z295" si="208">SUMIF($D283:$D294,$D295,Z283:Z294)</f>
        <v>5</v>
      </c>
      <c r="AA295" s="607">
        <f t="shared" ref="AA295" si="209">SUMIF($D283:$D294,$D295,AA283:AA294)</f>
        <v>0</v>
      </c>
      <c r="AB295" s="607">
        <f t="shared" ref="AB295" si="210">SUMIF($D283:$D294,$D295,AB283:AB294)</f>
        <v>0</v>
      </c>
      <c r="AC295" s="607">
        <f t="shared" ref="AC295" si="211">SUMIF($D283:$D294,$D295,AC283:AC294)</f>
        <v>4</v>
      </c>
      <c r="AD295" s="607">
        <f t="shared" ref="AD295" si="212">SUMIF($D283:$D294,$D295,AD283:AD294)</f>
        <v>5</v>
      </c>
      <c r="AE295" s="607">
        <f t="shared" ref="AE295" si="213">SUMIF($D283:$D294,$D295,AE283:AE294)</f>
        <v>5</v>
      </c>
      <c r="AF295" s="607">
        <f t="shared" ref="AF295" si="214">SUMIF($D283:$D294,$D295,AF283:AF294)</f>
        <v>5</v>
      </c>
      <c r="AG295" s="607">
        <f t="shared" ref="AG295" si="215">SUMIF($D283:$D294,$D295,AG283:AG294)</f>
        <v>0</v>
      </c>
      <c r="AH295" s="607">
        <f t="shared" ref="AH295" si="216">SUMIF($D283:$D294,$D295,AH283:AH294)</f>
        <v>0</v>
      </c>
      <c r="AI295" s="607">
        <f t="shared" ref="AI295" si="217">SUMIF($D283:$D294,$D295,AI283:AI294)</f>
        <v>0</v>
      </c>
      <c r="AJ295" s="607">
        <f>SUMIF($D283:D294,$D295,AJ283:AJ294)</f>
        <v>6</v>
      </c>
      <c r="AK295" s="608">
        <f>SUM(F295:AJ295)</f>
        <v>87</v>
      </c>
      <c r="AL295" s="256"/>
      <c r="AM295" s="60"/>
    </row>
    <row r="296" spans="1:39" s="82" customFormat="1" ht="18.5" customHeight="1" thickBot="1" x14ac:dyDescent="0.2">
      <c r="A296" s="609"/>
      <c r="B296" s="610"/>
      <c r="C296" s="105"/>
      <c r="D296" s="611"/>
      <c r="E296" s="611" t="s">
        <v>83</v>
      </c>
      <c r="F296" s="607">
        <f>SUMIF($E283:$E294,$E296,F283:F294)</f>
        <v>0</v>
      </c>
      <c r="G296" s="607">
        <f t="shared" ref="G296:AJ296" si="218">SUMIF($E283:$E294,$E296,G283:G294)</f>
        <v>0</v>
      </c>
      <c r="H296" s="607">
        <f t="shared" si="218"/>
        <v>0</v>
      </c>
      <c r="I296" s="607">
        <f t="shared" si="218"/>
        <v>0</v>
      </c>
      <c r="J296" s="607">
        <f t="shared" si="218"/>
        <v>0</v>
      </c>
      <c r="K296" s="607">
        <f t="shared" si="218"/>
        <v>0</v>
      </c>
      <c r="L296" s="607">
        <f t="shared" si="218"/>
        <v>0</v>
      </c>
      <c r="M296" s="607">
        <f t="shared" si="218"/>
        <v>0</v>
      </c>
      <c r="N296" s="607">
        <f t="shared" si="218"/>
        <v>0</v>
      </c>
      <c r="O296" s="607">
        <f t="shared" si="218"/>
        <v>0</v>
      </c>
      <c r="P296" s="607">
        <f t="shared" si="218"/>
        <v>0</v>
      </c>
      <c r="Q296" s="607">
        <f t="shared" si="218"/>
        <v>0</v>
      </c>
      <c r="R296" s="607">
        <f t="shared" si="218"/>
        <v>0</v>
      </c>
      <c r="S296" s="607">
        <f t="shared" si="218"/>
        <v>0</v>
      </c>
      <c r="T296" s="607">
        <f t="shared" si="218"/>
        <v>0</v>
      </c>
      <c r="U296" s="607">
        <f t="shared" si="218"/>
        <v>0</v>
      </c>
      <c r="V296" s="607">
        <f t="shared" si="218"/>
        <v>0</v>
      </c>
      <c r="W296" s="607">
        <f t="shared" si="218"/>
        <v>0</v>
      </c>
      <c r="X296" s="607">
        <f t="shared" si="218"/>
        <v>0</v>
      </c>
      <c r="Y296" s="607">
        <f t="shared" si="218"/>
        <v>0</v>
      </c>
      <c r="Z296" s="607">
        <f t="shared" si="218"/>
        <v>0</v>
      </c>
      <c r="AA296" s="607">
        <f t="shared" si="218"/>
        <v>0</v>
      </c>
      <c r="AB296" s="607">
        <f t="shared" si="218"/>
        <v>0</v>
      </c>
      <c r="AC296" s="607">
        <f t="shared" si="218"/>
        <v>0</v>
      </c>
      <c r="AD296" s="607">
        <f t="shared" si="218"/>
        <v>0</v>
      </c>
      <c r="AE296" s="607">
        <f t="shared" si="218"/>
        <v>0</v>
      </c>
      <c r="AF296" s="607">
        <f t="shared" si="218"/>
        <v>0</v>
      </c>
      <c r="AG296" s="607">
        <f t="shared" si="218"/>
        <v>0</v>
      </c>
      <c r="AH296" s="607">
        <f t="shared" si="218"/>
        <v>0</v>
      </c>
      <c r="AI296" s="607">
        <f t="shared" si="218"/>
        <v>0</v>
      </c>
      <c r="AJ296" s="607">
        <f t="shared" si="218"/>
        <v>0</v>
      </c>
      <c r="AK296" s="612">
        <f>SUM(F296:AJ296)</f>
        <v>0</v>
      </c>
      <c r="AL296" s="256"/>
      <c r="AM296" s="60"/>
    </row>
    <row r="297" spans="1:39" s="82" customFormat="1" ht="20" customHeight="1" x14ac:dyDescent="0.15">
      <c r="A297" s="118" t="s">
        <v>150</v>
      </c>
      <c r="B297" s="99"/>
      <c r="C297" s="114" t="s">
        <v>151</v>
      </c>
      <c r="D297" s="511"/>
      <c r="E297" s="430"/>
      <c r="F297" s="175"/>
      <c r="G297" s="175"/>
      <c r="H297" s="175">
        <v>1</v>
      </c>
      <c r="I297" s="175">
        <v>1</v>
      </c>
      <c r="J297" s="175">
        <v>1</v>
      </c>
      <c r="K297" s="175">
        <v>1</v>
      </c>
      <c r="L297" s="175">
        <v>1</v>
      </c>
      <c r="M297" s="175"/>
      <c r="N297" s="175"/>
      <c r="O297" s="175">
        <v>1</v>
      </c>
      <c r="P297" s="175">
        <v>1</v>
      </c>
      <c r="Q297" s="175">
        <v>1</v>
      </c>
      <c r="R297" s="175">
        <v>1</v>
      </c>
      <c r="S297" s="175">
        <v>1</v>
      </c>
      <c r="T297" s="175"/>
      <c r="U297" s="175"/>
      <c r="V297" s="175">
        <v>8</v>
      </c>
      <c r="W297" s="175">
        <v>1</v>
      </c>
      <c r="X297" s="175">
        <v>1</v>
      </c>
      <c r="Y297" s="175">
        <v>1</v>
      </c>
      <c r="Z297" s="175">
        <v>1</v>
      </c>
      <c r="AA297" s="175"/>
      <c r="AB297" s="175"/>
      <c r="AC297" s="175">
        <v>1</v>
      </c>
      <c r="AD297" s="175">
        <v>1</v>
      </c>
      <c r="AE297" s="175">
        <v>1</v>
      </c>
      <c r="AF297" s="175">
        <v>1</v>
      </c>
      <c r="AG297" s="175">
        <v>8</v>
      </c>
      <c r="AH297" s="175"/>
      <c r="AI297" s="175"/>
      <c r="AJ297" s="179">
        <v>1</v>
      </c>
      <c r="AK297" s="110">
        <f>SUM(F297:AJ297)</f>
        <v>35</v>
      </c>
      <c r="AL297" s="256"/>
      <c r="AM297" s="60"/>
    </row>
    <row r="298" spans="1:39" s="82" customFormat="1" ht="20" customHeight="1" x14ac:dyDescent="0.15">
      <c r="A298" s="861" t="s">
        <v>152</v>
      </c>
      <c r="B298" s="95"/>
      <c r="C298" s="115" t="s">
        <v>153</v>
      </c>
      <c r="D298" s="511"/>
      <c r="E298" s="43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c r="AG298" s="180"/>
      <c r="AH298" s="180"/>
      <c r="AI298" s="180"/>
      <c r="AJ298" s="180"/>
      <c r="AK298" s="117">
        <f>SUM(E298:AJ298)</f>
        <v>0</v>
      </c>
      <c r="AL298" s="256"/>
      <c r="AM298" s="60"/>
    </row>
    <row r="299" spans="1:39" s="82" customFormat="1" ht="20" customHeight="1" x14ac:dyDescent="0.15">
      <c r="A299" s="862"/>
      <c r="B299" s="95"/>
      <c r="C299" s="116" t="s">
        <v>154</v>
      </c>
      <c r="D299" s="513"/>
      <c r="E299" s="430"/>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9"/>
      <c r="AK299" s="111">
        <f>SUM(F299:AJ299)</f>
        <v>0</v>
      </c>
      <c r="AL299" s="256"/>
      <c r="AM299" s="60"/>
    </row>
    <row r="300" spans="1:39" s="82" customFormat="1" ht="28" x14ac:dyDescent="0.15">
      <c r="A300" s="862"/>
      <c r="B300" s="95"/>
      <c r="C300" s="115" t="s">
        <v>155</v>
      </c>
      <c r="D300" s="511"/>
      <c r="E300" s="430"/>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9"/>
      <c r="AK300" s="111">
        <f>SUM(F300:AJ300)</f>
        <v>0</v>
      </c>
      <c r="AL300" s="64"/>
      <c r="AM300" s="60"/>
    </row>
    <row r="301" spans="1:39" s="82" customFormat="1" ht="29" thickBot="1" x14ac:dyDescent="0.2">
      <c r="A301" s="863"/>
      <c r="B301" s="105"/>
      <c r="C301" s="119" t="s">
        <v>156</v>
      </c>
      <c r="D301" s="514"/>
      <c r="E301" s="439"/>
      <c r="F301" s="181"/>
      <c r="G301" s="181"/>
      <c r="H301" s="181"/>
      <c r="I301" s="181"/>
      <c r="J301" s="181"/>
      <c r="K301" s="181"/>
      <c r="L301" s="181"/>
      <c r="M301" s="181"/>
      <c r="N301" s="181"/>
      <c r="O301" s="181"/>
      <c r="P301" s="181"/>
      <c r="Q301" s="181"/>
      <c r="R301" s="181"/>
      <c r="S301" s="181"/>
      <c r="T301" s="181"/>
      <c r="U301" s="181"/>
      <c r="V301" s="181"/>
      <c r="W301" s="181"/>
      <c r="X301" s="181"/>
      <c r="Y301" s="181"/>
      <c r="Z301" s="181"/>
      <c r="AA301" s="181"/>
      <c r="AB301" s="181"/>
      <c r="AC301" s="181"/>
      <c r="AD301" s="181"/>
      <c r="AE301" s="181"/>
      <c r="AF301" s="181"/>
      <c r="AG301" s="181"/>
      <c r="AH301" s="181"/>
      <c r="AI301" s="181"/>
      <c r="AJ301" s="182"/>
      <c r="AK301" s="112">
        <f>SUM(F301:AJ301)</f>
        <v>0</v>
      </c>
      <c r="AL301" s="64" t="s">
        <v>157</v>
      </c>
      <c r="AM301" s="60" t="s">
        <v>158</v>
      </c>
    </row>
    <row r="302" spans="1:39" s="82" customFormat="1" ht="14" x14ac:dyDescent="0.15">
      <c r="A302" s="123"/>
      <c r="B302" s="83"/>
      <c r="C302" s="83"/>
      <c r="D302" s="508"/>
      <c r="E302" s="508"/>
      <c r="F302" s="671">
        <f>SUM(F295:F301)</f>
        <v>0</v>
      </c>
      <c r="G302" s="671">
        <f t="shared" ref="G302:AJ302" si="219">SUM(G295:G301)</f>
        <v>0</v>
      </c>
      <c r="H302" s="671">
        <f t="shared" si="219"/>
        <v>5</v>
      </c>
      <c r="I302" s="671">
        <f t="shared" si="219"/>
        <v>5</v>
      </c>
      <c r="J302" s="671">
        <f t="shared" si="219"/>
        <v>5</v>
      </c>
      <c r="K302" s="671">
        <f t="shared" si="219"/>
        <v>5</v>
      </c>
      <c r="L302" s="671">
        <f t="shared" si="219"/>
        <v>5</v>
      </c>
      <c r="M302" s="671">
        <f t="shared" si="219"/>
        <v>0</v>
      </c>
      <c r="N302" s="671">
        <f t="shared" si="219"/>
        <v>0</v>
      </c>
      <c r="O302" s="671">
        <f t="shared" si="219"/>
        <v>5</v>
      </c>
      <c r="P302" s="671">
        <f t="shared" si="219"/>
        <v>5</v>
      </c>
      <c r="Q302" s="671">
        <f t="shared" si="219"/>
        <v>5</v>
      </c>
      <c r="R302" s="671">
        <f t="shared" si="219"/>
        <v>6</v>
      </c>
      <c r="S302" s="671">
        <f t="shared" si="219"/>
        <v>6</v>
      </c>
      <c r="T302" s="671">
        <f t="shared" si="219"/>
        <v>0</v>
      </c>
      <c r="U302" s="671">
        <f t="shared" si="219"/>
        <v>0</v>
      </c>
      <c r="V302" s="671">
        <f t="shared" si="219"/>
        <v>8</v>
      </c>
      <c r="W302" s="671">
        <f t="shared" si="219"/>
        <v>6</v>
      </c>
      <c r="X302" s="671">
        <f t="shared" si="219"/>
        <v>6</v>
      </c>
      <c r="Y302" s="671">
        <f t="shared" si="219"/>
        <v>6</v>
      </c>
      <c r="Z302" s="671">
        <f t="shared" si="219"/>
        <v>6</v>
      </c>
      <c r="AA302" s="671">
        <f t="shared" si="219"/>
        <v>0</v>
      </c>
      <c r="AB302" s="671">
        <f t="shared" si="219"/>
        <v>0</v>
      </c>
      <c r="AC302" s="671">
        <f t="shared" si="219"/>
        <v>5</v>
      </c>
      <c r="AD302" s="671">
        <f t="shared" si="219"/>
        <v>6</v>
      </c>
      <c r="AE302" s="671">
        <f t="shared" si="219"/>
        <v>6</v>
      </c>
      <c r="AF302" s="671">
        <f t="shared" si="219"/>
        <v>6</v>
      </c>
      <c r="AG302" s="671">
        <f t="shared" si="219"/>
        <v>8</v>
      </c>
      <c r="AH302" s="671">
        <f t="shared" si="219"/>
        <v>0</v>
      </c>
      <c r="AI302" s="671">
        <f t="shared" si="219"/>
        <v>0</v>
      </c>
      <c r="AJ302" s="671">
        <f t="shared" si="219"/>
        <v>7</v>
      </c>
      <c r="AK302" s="124"/>
      <c r="AL302" s="670">
        <f>SUM(AK295:AK301)</f>
        <v>122</v>
      </c>
      <c r="AM302" s="672">
        <f>NETWORKDAYS(F280,EOMONTH(A275,0))*8</f>
        <v>168</v>
      </c>
    </row>
    <row r="303" spans="1:39" s="82" customFormat="1" ht="18" customHeight="1" x14ac:dyDescent="0.15">
      <c r="A303" s="864" t="s">
        <v>159</v>
      </c>
      <c r="B303" s="865"/>
      <c r="C303" s="865"/>
      <c r="D303" s="865"/>
      <c r="E303" s="865"/>
      <c r="F303" s="865"/>
      <c r="G303" s="865"/>
      <c r="H303" s="865"/>
      <c r="I303" s="865"/>
      <c r="J303" s="865"/>
      <c r="K303" s="865"/>
      <c r="L303" s="865"/>
      <c r="M303" s="865"/>
      <c r="N303" s="865"/>
      <c r="O303" s="90"/>
      <c r="P303" s="90"/>
      <c r="Q303" s="90"/>
      <c r="R303" s="90"/>
      <c r="S303" s="90"/>
      <c r="T303" s="90"/>
      <c r="U303" s="90"/>
      <c r="V303" s="90"/>
      <c r="W303" s="90"/>
      <c r="X303" s="90"/>
      <c r="Y303" s="90"/>
      <c r="Z303" s="90"/>
      <c r="AA303" s="90"/>
      <c r="AB303" s="90"/>
      <c r="AC303" s="90"/>
      <c r="AD303" s="90"/>
      <c r="AE303" s="90"/>
      <c r="AF303" s="90"/>
      <c r="AG303" s="90"/>
      <c r="AH303" s="90"/>
      <c r="AI303" s="90"/>
      <c r="AJ303" s="83"/>
      <c r="AK303" s="125"/>
      <c r="AL303" s="64"/>
      <c r="AM303" s="60"/>
    </row>
    <row r="304" spans="1:39" s="82" customFormat="1" ht="18" customHeight="1" x14ac:dyDescent="0.15">
      <c r="A304" s="866"/>
      <c r="B304" s="865"/>
      <c r="C304" s="865"/>
      <c r="D304" s="865"/>
      <c r="E304" s="865"/>
      <c r="F304" s="865"/>
      <c r="G304" s="865"/>
      <c r="H304" s="865"/>
      <c r="I304" s="865"/>
      <c r="J304" s="865"/>
      <c r="K304" s="865"/>
      <c r="L304" s="865"/>
      <c r="M304" s="865"/>
      <c r="N304" s="865"/>
      <c r="O304" s="90"/>
      <c r="P304" s="90"/>
      <c r="Q304" s="884">
        <f>IF(WEEKDAY(EOMONTH(A275,0),2)=7,EOMONTH(A275,0)-2,IF(WEEKDAY(EOMONTH(11,0),2)=6,EOMONTH(A275,0)-1,EOMONTH(A275,0)))</f>
        <v>45138</v>
      </c>
      <c r="R304" s="884"/>
      <c r="S304" s="884"/>
      <c r="T304" s="90"/>
      <c r="U304" s="90"/>
      <c r="V304" s="90"/>
      <c r="W304" s="90"/>
      <c r="X304" s="90"/>
      <c r="Y304" s="90"/>
      <c r="Z304" s="90"/>
      <c r="AA304" s="90"/>
      <c r="AB304" s="90"/>
      <c r="AC304" s="90"/>
      <c r="AD304" s="90"/>
      <c r="AE304" s="90"/>
      <c r="AF304" s="90"/>
      <c r="AG304" s="90"/>
      <c r="AH304" s="90"/>
      <c r="AI304" s="90"/>
      <c r="AJ304" s="83"/>
      <c r="AK304" s="125"/>
      <c r="AL304" s="64"/>
      <c r="AM304" s="60"/>
    </row>
    <row r="305" spans="1:39" s="82" customFormat="1" ht="14" customHeight="1" x14ac:dyDescent="0.15">
      <c r="A305" s="866"/>
      <c r="B305" s="865"/>
      <c r="C305" s="865"/>
      <c r="D305" s="865"/>
      <c r="E305" s="865"/>
      <c r="F305" s="865"/>
      <c r="G305" s="865"/>
      <c r="H305" s="865"/>
      <c r="I305" s="865"/>
      <c r="J305" s="865"/>
      <c r="K305" s="865"/>
      <c r="L305" s="865"/>
      <c r="M305" s="865"/>
      <c r="N305" s="865"/>
      <c r="O305" s="90"/>
      <c r="P305" s="90"/>
      <c r="Q305" s="867" t="s">
        <v>160</v>
      </c>
      <c r="R305" s="867"/>
      <c r="S305" s="867"/>
      <c r="T305" s="867"/>
      <c r="U305" s="867"/>
      <c r="V305" s="867"/>
      <c r="W305" s="867"/>
      <c r="X305" s="867"/>
      <c r="Y305" s="867"/>
      <c r="Z305" s="867"/>
      <c r="AA305" s="867"/>
      <c r="AB305" s="867"/>
      <c r="AC305" s="867"/>
      <c r="AD305" s="867"/>
      <c r="AE305" s="867"/>
      <c r="AF305" s="867"/>
      <c r="AG305" s="867"/>
      <c r="AH305" s="867"/>
      <c r="AI305" s="867"/>
      <c r="AJ305" s="867"/>
      <c r="AK305" s="125"/>
      <c r="AL305" s="64"/>
      <c r="AM305" s="60"/>
    </row>
    <row r="306" spans="1:39" s="82" customFormat="1" ht="35.25" customHeight="1" x14ac:dyDescent="0.15">
      <c r="A306" s="864" t="s">
        <v>161</v>
      </c>
      <c r="B306" s="868"/>
      <c r="C306" s="868"/>
      <c r="D306" s="868"/>
      <c r="E306" s="868"/>
      <c r="F306" s="868"/>
      <c r="G306" s="868"/>
      <c r="H306" s="868"/>
      <c r="I306" s="868"/>
      <c r="J306" s="868"/>
      <c r="K306" s="868"/>
      <c r="L306" s="868"/>
      <c r="M306" s="868"/>
      <c r="N306" s="868"/>
      <c r="O306" s="90"/>
      <c r="P306" s="90"/>
      <c r="Q306" s="884">
        <f>Q304</f>
        <v>45138</v>
      </c>
      <c r="R306" s="884"/>
      <c r="S306" s="884"/>
      <c r="T306" s="90"/>
      <c r="U306" s="90"/>
      <c r="V306" s="90"/>
      <c r="W306" s="90"/>
      <c r="X306" s="90"/>
      <c r="Y306" s="90"/>
      <c r="Z306" s="90"/>
      <c r="AA306" s="90"/>
      <c r="AB306" s="90"/>
      <c r="AC306" s="90"/>
      <c r="AD306" s="90"/>
      <c r="AE306" s="90"/>
      <c r="AF306" s="90"/>
      <c r="AG306" s="90"/>
      <c r="AH306" s="90"/>
      <c r="AI306" s="90"/>
      <c r="AJ306" s="90"/>
      <c r="AK306" s="125"/>
      <c r="AL306" s="64"/>
      <c r="AM306" s="60"/>
    </row>
    <row r="307" spans="1:39" s="82" customFormat="1" ht="14" x14ac:dyDescent="0.15">
      <c r="A307" s="864"/>
      <c r="B307" s="868"/>
      <c r="C307" s="868"/>
      <c r="D307" s="868"/>
      <c r="E307" s="868"/>
      <c r="F307" s="868"/>
      <c r="G307" s="868"/>
      <c r="H307" s="868"/>
      <c r="I307" s="868"/>
      <c r="J307" s="868"/>
      <c r="K307" s="868"/>
      <c r="L307" s="868"/>
      <c r="M307" s="868"/>
      <c r="N307" s="868"/>
      <c r="O307" s="83"/>
      <c r="P307" s="83"/>
      <c r="Q307" s="867" t="s">
        <v>162</v>
      </c>
      <c r="R307" s="867"/>
      <c r="S307" s="867"/>
      <c r="T307" s="867"/>
      <c r="U307" s="867"/>
      <c r="V307" s="867"/>
      <c r="W307" s="867"/>
      <c r="X307" s="867"/>
      <c r="Y307" s="867"/>
      <c r="Z307" s="867"/>
      <c r="AA307" s="867"/>
      <c r="AB307" s="867"/>
      <c r="AC307" s="867"/>
      <c r="AD307" s="867"/>
      <c r="AE307" s="867"/>
      <c r="AF307" s="867"/>
      <c r="AG307" s="867"/>
      <c r="AH307" s="867"/>
      <c r="AI307" s="867"/>
      <c r="AJ307" s="867"/>
      <c r="AK307" s="125"/>
      <c r="AL307" s="64"/>
      <c r="AM307" s="60"/>
    </row>
    <row r="308" spans="1:39" s="82" customFormat="1" ht="14.5" customHeight="1" thickBot="1" x14ac:dyDescent="0.2">
      <c r="A308" s="126"/>
      <c r="B308" s="127"/>
      <c r="C308" s="127"/>
      <c r="D308" s="509"/>
      <c r="E308" s="509"/>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8"/>
      <c r="AL308" s="64"/>
      <c r="AM308" s="60"/>
    </row>
    <row r="309" spans="1:39" ht="12" x14ac:dyDescent="0.15">
      <c r="A309" s="82"/>
      <c r="B309" s="82"/>
      <c r="C309" s="82"/>
      <c r="D309" s="507"/>
      <c r="E309" s="507"/>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82"/>
      <c r="AL309" s="83"/>
    </row>
    <row r="310" spans="1:39" s="60" customFormat="1" ht="30" customHeight="1" x14ac:dyDescent="0.15">
      <c r="A310" s="423"/>
      <c r="B310" s="433"/>
      <c r="C310" s="433"/>
      <c r="D310" s="424"/>
      <c r="E310" s="424"/>
      <c r="F310" s="425"/>
      <c r="G310" s="425"/>
      <c r="H310" s="425"/>
      <c r="I310" s="425"/>
      <c r="J310" s="425"/>
      <c r="K310" s="425"/>
      <c r="L310" s="425"/>
      <c r="M310" s="444"/>
      <c r="N310" s="426"/>
      <c r="O310" s="426"/>
      <c r="P310" s="426"/>
      <c r="Q310" s="426"/>
      <c r="R310" s="426"/>
      <c r="S310" s="426"/>
      <c r="T310" s="426"/>
      <c r="U310" s="426"/>
      <c r="V310" s="426"/>
      <c r="W310" s="891" t="s">
        <v>133</v>
      </c>
      <c r="X310" s="891"/>
      <c r="Y310" s="891"/>
      <c r="Z310" s="891"/>
      <c r="AA310" s="892"/>
      <c r="AB310" s="875" t="str">
        <f>Nav!$C$6</f>
        <v>DS200424</v>
      </c>
      <c r="AC310" s="876"/>
      <c r="AD310" s="876"/>
      <c r="AE310" s="876"/>
      <c r="AF310" s="876"/>
      <c r="AG310" s="876"/>
      <c r="AH310" s="876"/>
      <c r="AI310" s="877"/>
      <c r="AJ310" s="426"/>
      <c r="AK310" s="432"/>
    </row>
    <row r="311" spans="1:39" s="60" customFormat="1" ht="18" customHeight="1" x14ac:dyDescent="0.15">
      <c r="A311" s="445"/>
      <c r="B311" s="446"/>
      <c r="C311" s="446"/>
      <c r="D311" s="447"/>
      <c r="E311" s="447"/>
      <c r="F311" s="448"/>
      <c r="G311" s="448"/>
      <c r="H311" s="448"/>
      <c r="I311" s="448"/>
      <c r="J311" s="448"/>
      <c r="K311" s="448"/>
      <c r="L311" s="448"/>
      <c r="M311" s="449"/>
      <c r="AK311" s="434"/>
    </row>
    <row r="312" spans="1:39" ht="23" x14ac:dyDescent="0.25">
      <c r="A312" s="445"/>
      <c r="B312" s="446"/>
      <c r="C312" s="446"/>
      <c r="D312" s="447"/>
      <c r="E312" s="447"/>
      <c r="F312" s="448"/>
      <c r="G312" s="448"/>
      <c r="H312" s="448"/>
      <c r="I312" s="448"/>
      <c r="J312" s="448"/>
      <c r="K312" s="448"/>
      <c r="L312" s="448"/>
      <c r="M312" s="449"/>
      <c r="N312" s="443"/>
      <c r="O312" s="893" t="s">
        <v>134</v>
      </c>
      <c r="P312" s="894"/>
      <c r="Q312" s="894"/>
      <c r="R312" s="894"/>
      <c r="S312" s="894"/>
      <c r="T312" s="894"/>
      <c r="U312" s="894"/>
      <c r="V312" s="894"/>
      <c r="W312" s="894"/>
      <c r="X312" s="894"/>
      <c r="Y312" s="894"/>
      <c r="Z312" s="894"/>
      <c r="AA312" s="894"/>
      <c r="AB312" s="894"/>
      <c r="AC312" s="894"/>
      <c r="AD312" s="894"/>
      <c r="AE312" s="894"/>
      <c r="AF312" s="894"/>
      <c r="AG312" s="894"/>
      <c r="AH312" s="894"/>
      <c r="AI312" s="894"/>
      <c r="AJ312" s="894"/>
      <c r="AK312" s="895"/>
      <c r="AL312"/>
      <c r="AM312"/>
    </row>
    <row r="313" spans="1:39" ht="16" x14ac:dyDescent="0.2">
      <c r="A313" s="445"/>
      <c r="B313" s="446"/>
      <c r="C313" s="446"/>
      <c r="D313" s="447"/>
      <c r="E313" s="447"/>
      <c r="F313" s="448"/>
      <c r="G313" s="448"/>
      <c r="H313" s="448"/>
      <c r="I313" s="448"/>
      <c r="J313" s="448"/>
      <c r="K313" s="448"/>
      <c r="L313" s="448"/>
      <c r="M313" s="449"/>
      <c r="N313" s="442"/>
      <c r="O313" s="730" t="s">
        <v>135</v>
      </c>
      <c r="P313" s="731"/>
      <c r="Q313" s="731"/>
      <c r="R313" s="731"/>
      <c r="S313" s="731"/>
      <c r="T313" s="731"/>
      <c r="U313" s="731"/>
      <c r="V313" s="731"/>
      <c r="W313" s="731"/>
      <c r="X313" s="731"/>
      <c r="Y313" s="731"/>
      <c r="Z313" s="731"/>
      <c r="AA313" s="731"/>
      <c r="AB313" s="731"/>
      <c r="AC313" s="731"/>
      <c r="AD313" s="731"/>
      <c r="AE313" s="731"/>
      <c r="AF313" s="731"/>
      <c r="AG313" s="731"/>
      <c r="AH313" s="731"/>
      <c r="AI313" s="731"/>
      <c r="AJ313" s="731"/>
      <c r="AK313" s="732"/>
      <c r="AL313"/>
      <c r="AM313"/>
    </row>
    <row r="314" spans="1:39" ht="18" customHeight="1" x14ac:dyDescent="0.2">
      <c r="A314" s="885" t="s">
        <v>136</v>
      </c>
      <c r="B314" s="886"/>
      <c r="C314" s="886"/>
      <c r="D314" s="886"/>
      <c r="E314" s="886"/>
      <c r="F314" s="886"/>
      <c r="G314" s="886"/>
      <c r="H314" s="886"/>
      <c r="I314" s="886"/>
      <c r="J314" s="886"/>
      <c r="K314" s="886"/>
      <c r="L314" s="886"/>
      <c r="M314" s="887"/>
      <c r="O314" s="888" t="s">
        <v>137</v>
      </c>
      <c r="P314" s="889"/>
      <c r="Q314" s="889"/>
      <c r="R314" s="889"/>
      <c r="S314" s="889"/>
      <c r="T314" s="889"/>
      <c r="U314" s="889"/>
      <c r="V314" s="889"/>
      <c r="W314" s="889"/>
      <c r="X314" s="889"/>
      <c r="Y314" s="889"/>
      <c r="Z314" s="889"/>
      <c r="AA314" s="889"/>
      <c r="AB314" s="889"/>
      <c r="AC314" s="889"/>
      <c r="AD314" s="889"/>
      <c r="AE314" s="889"/>
      <c r="AF314" s="889"/>
      <c r="AG314" s="889"/>
      <c r="AH314" s="889"/>
      <c r="AI314" s="889"/>
      <c r="AJ314" s="889"/>
      <c r="AK314" s="890"/>
      <c r="AL314"/>
      <c r="AM314"/>
    </row>
    <row r="315" spans="1:39" ht="26.25" customHeight="1" x14ac:dyDescent="0.15">
      <c r="A315" s="84" t="s">
        <v>138</v>
      </c>
      <c r="B315" s="60"/>
      <c r="C315" s="516"/>
      <c r="D315" s="428"/>
      <c r="E315" s="428"/>
      <c r="F315" s="94"/>
      <c r="G315" s="94"/>
      <c r="H315" s="94"/>
      <c r="I315" s="94"/>
      <c r="J315" s="94"/>
      <c r="K315" s="94"/>
      <c r="L315" s="94"/>
      <c r="O315" s="869"/>
      <c r="P315" s="869"/>
      <c r="Q315" s="869"/>
      <c r="R315" s="869"/>
      <c r="S315" s="869"/>
      <c r="T315" s="869"/>
      <c r="AK315" s="91"/>
      <c r="AM315" s="60"/>
    </row>
    <row r="316" spans="1:39" ht="30" customHeight="1" x14ac:dyDescent="0.15">
      <c r="A316" s="870" t="str">
        <f>Nav!$C$3</f>
        <v>Durchführbarkeitsstudie "BioInk"</v>
      </c>
      <c r="B316" s="871"/>
      <c r="C316" s="871"/>
      <c r="D316" s="871"/>
      <c r="E316" s="871"/>
      <c r="F316" s="871"/>
      <c r="G316" s="871"/>
      <c r="H316" s="871"/>
      <c r="I316" s="871"/>
      <c r="J316" s="871"/>
      <c r="K316" s="871"/>
      <c r="L316" s="871"/>
      <c r="M316" s="871"/>
      <c r="N316" s="871"/>
      <c r="O316" s="871"/>
      <c r="P316" s="871"/>
      <c r="Q316" s="871"/>
      <c r="R316" s="871"/>
      <c r="S316" s="871"/>
      <c r="T316" s="871"/>
      <c r="U316" s="871"/>
      <c r="V316" s="871"/>
      <c r="W316" s="871"/>
      <c r="X316" s="871"/>
      <c r="Y316" s="871"/>
      <c r="Z316" s="871"/>
      <c r="AA316" s="871"/>
      <c r="AB316" s="871"/>
      <c r="AC316" s="871"/>
      <c r="AD316" s="871"/>
      <c r="AE316" s="871"/>
      <c r="AF316" s="871"/>
      <c r="AG316" s="871"/>
      <c r="AH316" s="871"/>
      <c r="AI316" s="871"/>
      <c r="AJ316" s="871"/>
      <c r="AK316" s="872"/>
      <c r="AM316" s="60"/>
    </row>
    <row r="317" spans="1:39" ht="18" customHeight="1" x14ac:dyDescent="0.15">
      <c r="A317" s="85"/>
      <c r="AK317" s="91"/>
      <c r="AM317" s="60"/>
    </row>
    <row r="318" spans="1:39" s="87" customFormat="1" ht="14" x14ac:dyDescent="0.15">
      <c r="A318" s="86" t="s">
        <v>139</v>
      </c>
      <c r="D318" s="428"/>
      <c r="E318" s="428"/>
      <c r="G318" s="83"/>
      <c r="H318" s="83"/>
      <c r="I318" s="83"/>
      <c r="J318" s="83"/>
      <c r="K318" s="83"/>
      <c r="L318" s="83"/>
      <c r="M318" s="88"/>
      <c r="N318" s="87" t="s">
        <v>140</v>
      </c>
      <c r="AI318" s="83"/>
      <c r="AJ318" s="83"/>
      <c r="AK318" s="92"/>
      <c r="AL318" s="68"/>
      <c r="AM318" s="60"/>
    </row>
    <row r="319" spans="1:39" ht="27" customHeight="1" x14ac:dyDescent="0.15">
      <c r="A319" s="873">
        <f>A275+31</f>
        <v>45139</v>
      </c>
      <c r="B319" s="874"/>
      <c r="C319" s="874"/>
      <c r="D319" s="520"/>
      <c r="E319" s="429"/>
      <c r="N319" s="875" t="str">
        <f>N275</f>
        <v>Tippl, Mario</v>
      </c>
      <c r="O319" s="876"/>
      <c r="P319" s="876"/>
      <c r="Q319" s="876"/>
      <c r="R319" s="876"/>
      <c r="S319" s="876"/>
      <c r="T319" s="876"/>
      <c r="U319" s="876"/>
      <c r="V319" s="876"/>
      <c r="W319" s="877"/>
      <c r="X319" s="89"/>
      <c r="Y319" s="89"/>
      <c r="Z319" s="89"/>
      <c r="AA319" s="89"/>
      <c r="AB319" s="89"/>
      <c r="AC319" s="89"/>
      <c r="AD319" s="89"/>
      <c r="AE319" s="89"/>
      <c r="AF319" s="89"/>
      <c r="AG319" s="89"/>
      <c r="AH319" s="89"/>
      <c r="AK319" s="93"/>
      <c r="AM319" s="60"/>
    </row>
    <row r="320" spans="1:39" ht="14" x14ac:dyDescent="0.15">
      <c r="A320" s="85"/>
      <c r="AK320" s="91"/>
      <c r="AM320" s="60"/>
    </row>
    <row r="321" spans="1:39" ht="30" customHeight="1" x14ac:dyDescent="0.15">
      <c r="A321" s="878" t="s">
        <v>141</v>
      </c>
      <c r="B321" s="879"/>
      <c r="C321" s="879"/>
      <c r="D321" s="879"/>
      <c r="E321" s="879"/>
      <c r="F321" s="879"/>
      <c r="G321" s="879"/>
      <c r="H321" s="879"/>
      <c r="I321" s="879"/>
      <c r="J321" s="879"/>
      <c r="K321" s="879"/>
      <c r="L321" s="879"/>
      <c r="M321" s="879"/>
      <c r="N321" s="879"/>
      <c r="O321" s="879"/>
      <c r="P321" s="879"/>
      <c r="Q321" s="879"/>
      <c r="R321" s="879"/>
      <c r="S321" s="879"/>
      <c r="T321" s="879"/>
      <c r="U321" s="879"/>
      <c r="V321" s="879"/>
      <c r="W321" s="879"/>
      <c r="X321" s="879"/>
      <c r="Y321" s="879"/>
      <c r="Z321" s="879"/>
      <c r="AA321" s="879"/>
      <c r="AB321" s="879"/>
      <c r="AC321" s="879"/>
      <c r="AD321" s="879"/>
      <c r="AE321" s="879"/>
      <c r="AF321" s="879"/>
      <c r="AG321" s="879"/>
      <c r="AH321" s="879"/>
      <c r="AI321" s="879"/>
      <c r="AJ321" s="879"/>
      <c r="AK321" s="880"/>
      <c r="AM321" s="60"/>
    </row>
    <row r="322" spans="1:39" ht="15" thickBot="1" x14ac:dyDescent="0.2">
      <c r="A322" s="85"/>
      <c r="AK322" s="91"/>
      <c r="AM322" s="60"/>
    </row>
    <row r="323" spans="1:39" ht="25" customHeight="1" x14ac:dyDescent="0.15">
      <c r="A323" s="120"/>
      <c r="B323" s="121"/>
      <c r="C323" s="121"/>
      <c r="D323" s="881" t="s">
        <v>30</v>
      </c>
      <c r="E323" s="883" t="s">
        <v>142</v>
      </c>
      <c r="F323" s="122" t="s">
        <v>143</v>
      </c>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856" t="s">
        <v>144</v>
      </c>
      <c r="AL323" s="615" t="s">
        <v>72</v>
      </c>
      <c r="AM323" s="615" t="s">
        <v>73</v>
      </c>
    </row>
    <row r="324" spans="1:39" ht="15" customHeight="1" thickBot="1" x14ac:dyDescent="0.2">
      <c r="A324" s="96" t="s">
        <v>145</v>
      </c>
      <c r="B324" s="97"/>
      <c r="C324" s="97"/>
      <c r="D324" s="882"/>
      <c r="E324" s="882"/>
      <c r="F324" s="98">
        <f>A319</f>
        <v>45139</v>
      </c>
      <c r="G324" s="98">
        <f>F324+1</f>
        <v>45140</v>
      </c>
      <c r="H324" s="98">
        <f t="shared" ref="H324:AJ324" si="220">G324+1</f>
        <v>45141</v>
      </c>
      <c r="I324" s="98">
        <f t="shared" si="220"/>
        <v>45142</v>
      </c>
      <c r="J324" s="98">
        <f t="shared" si="220"/>
        <v>45143</v>
      </c>
      <c r="K324" s="98">
        <f t="shared" si="220"/>
        <v>45144</v>
      </c>
      <c r="L324" s="98">
        <f t="shared" si="220"/>
        <v>45145</v>
      </c>
      <c r="M324" s="98">
        <f t="shared" si="220"/>
        <v>45146</v>
      </c>
      <c r="N324" s="98">
        <f t="shared" si="220"/>
        <v>45147</v>
      </c>
      <c r="O324" s="98">
        <f t="shared" si="220"/>
        <v>45148</v>
      </c>
      <c r="P324" s="98">
        <f t="shared" si="220"/>
        <v>45149</v>
      </c>
      <c r="Q324" s="98">
        <f t="shared" si="220"/>
        <v>45150</v>
      </c>
      <c r="R324" s="98">
        <f t="shared" si="220"/>
        <v>45151</v>
      </c>
      <c r="S324" s="98">
        <f t="shared" si="220"/>
        <v>45152</v>
      </c>
      <c r="T324" s="98">
        <f t="shared" si="220"/>
        <v>45153</v>
      </c>
      <c r="U324" s="98">
        <f t="shared" si="220"/>
        <v>45154</v>
      </c>
      <c r="V324" s="98">
        <f t="shared" si="220"/>
        <v>45155</v>
      </c>
      <c r="W324" s="98">
        <f t="shared" si="220"/>
        <v>45156</v>
      </c>
      <c r="X324" s="98">
        <f t="shared" si="220"/>
        <v>45157</v>
      </c>
      <c r="Y324" s="98">
        <f t="shared" si="220"/>
        <v>45158</v>
      </c>
      <c r="Z324" s="98">
        <f t="shared" si="220"/>
        <v>45159</v>
      </c>
      <c r="AA324" s="98">
        <f t="shared" si="220"/>
        <v>45160</v>
      </c>
      <c r="AB324" s="98">
        <f t="shared" si="220"/>
        <v>45161</v>
      </c>
      <c r="AC324" s="98">
        <f t="shared" si="220"/>
        <v>45162</v>
      </c>
      <c r="AD324" s="98">
        <f t="shared" si="220"/>
        <v>45163</v>
      </c>
      <c r="AE324" s="98">
        <f t="shared" si="220"/>
        <v>45164</v>
      </c>
      <c r="AF324" s="98">
        <f t="shared" si="220"/>
        <v>45165</v>
      </c>
      <c r="AG324" s="98">
        <f t="shared" si="220"/>
        <v>45166</v>
      </c>
      <c r="AH324" s="98">
        <f t="shared" si="220"/>
        <v>45167</v>
      </c>
      <c r="AI324" s="98">
        <f t="shared" si="220"/>
        <v>45168</v>
      </c>
      <c r="AJ324" s="98">
        <f t="shared" si="220"/>
        <v>45169</v>
      </c>
      <c r="AK324" s="857"/>
      <c r="AL324" s="257"/>
      <c r="AM324" s="60"/>
    </row>
    <row r="325" spans="1:39" s="82" customFormat="1" ht="21" customHeight="1" thickBot="1" x14ac:dyDescent="0.2">
      <c r="A325" s="100" t="s">
        <v>146</v>
      </c>
      <c r="B325" s="101" t="s">
        <v>109</v>
      </c>
      <c r="C325" s="102" t="s">
        <v>147</v>
      </c>
      <c r="D325" s="101"/>
      <c r="E325" s="101"/>
      <c r="F325" s="174"/>
      <c r="G325" s="174"/>
      <c r="H325" s="174"/>
      <c r="I325" s="174"/>
      <c r="J325" s="174"/>
      <c r="K325" s="174"/>
      <c r="L325" s="174"/>
      <c r="M325" s="174"/>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03"/>
      <c r="AL325" s="257"/>
      <c r="AM325" s="60"/>
    </row>
    <row r="326" spans="1:39" s="82" customFormat="1" ht="20" customHeight="1" thickBot="1" x14ac:dyDescent="0.2">
      <c r="A326" s="858"/>
      <c r="B326" s="109" t="s">
        <v>66</v>
      </c>
      <c r="C326" s="186" t="s">
        <v>148</v>
      </c>
      <c r="D326" s="510"/>
      <c r="E326" s="435"/>
      <c r="F326" s="174"/>
      <c r="G326" s="174"/>
      <c r="H326" s="174"/>
      <c r="I326" s="174"/>
      <c r="J326" s="174"/>
      <c r="K326" s="174"/>
      <c r="L326" s="174"/>
      <c r="M326" s="174"/>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04"/>
      <c r="AL326" s="257"/>
      <c r="AM326" s="60"/>
    </row>
    <row r="327" spans="1:39" s="82" customFormat="1" ht="42" x14ac:dyDescent="0.15">
      <c r="A327" s="859"/>
      <c r="B327" s="183" t="s">
        <v>84</v>
      </c>
      <c r="C327" s="187" t="str">
        <f>VLOOKUP(B327,'AP Übersicht'!$A$8:$B$36,2,FALSE)</f>
        <v xml:space="preserve">Beschaffung verfügbarer biobasierter Lösemittel sowie Versuche zur Herstellung von Tinten mit diesen Rohstoffen </v>
      </c>
      <c r="D327" s="511" t="s">
        <v>83</v>
      </c>
      <c r="E327" s="430"/>
      <c r="F327" s="174">
        <v>7</v>
      </c>
      <c r="G327" s="174">
        <v>7</v>
      </c>
      <c r="H327" s="174">
        <v>7</v>
      </c>
      <c r="I327" s="174">
        <v>7</v>
      </c>
      <c r="J327" s="174"/>
      <c r="K327" s="174"/>
      <c r="L327" s="174"/>
      <c r="M327" s="174"/>
      <c r="N327" s="174"/>
      <c r="O327" s="174"/>
      <c r="P327" s="174"/>
      <c r="Q327" s="174"/>
      <c r="R327" s="174"/>
      <c r="S327" s="174"/>
      <c r="T327" s="174"/>
      <c r="U327" s="174"/>
      <c r="V327" s="174"/>
      <c r="W327" s="174"/>
      <c r="X327" s="174"/>
      <c r="Y327" s="174"/>
      <c r="Z327" s="174">
        <v>7</v>
      </c>
      <c r="AA327" s="174">
        <v>5.33</v>
      </c>
      <c r="AB327" s="174"/>
      <c r="AC327" s="174"/>
      <c r="AD327" s="174"/>
      <c r="AE327" s="174"/>
      <c r="AF327" s="174"/>
      <c r="AG327" s="174"/>
      <c r="AH327" s="174"/>
      <c r="AI327" s="174"/>
      <c r="AJ327" s="174"/>
      <c r="AK327" s="104">
        <f t="shared" ref="AK327:AK338" si="221">SUM(F327:AJ327)</f>
        <v>40.33</v>
      </c>
      <c r="AL327" s="616">
        <f ca="1">VLOOKUP($B327,'AP Übersicht'!$A$8:$R$36,9,FALSE)</f>
        <v>127.33</v>
      </c>
      <c r="AM327" s="616">
        <f ca="1">VLOOKUP($B327,'AP Übersicht'!$A$8:$R$36,10,FALSE)</f>
        <v>46.003333333333345</v>
      </c>
    </row>
    <row r="328" spans="1:39" s="82" customFormat="1" ht="56" x14ac:dyDescent="0.15">
      <c r="A328" s="859"/>
      <c r="B328" s="183" t="s">
        <v>86</v>
      </c>
      <c r="C328" s="187" t="str">
        <f>VLOOKUP(B328,'AP Übersicht'!$A$8:$B$36,2,FALSE)</f>
        <v xml:space="preserve">Versuche zur Einsatzfähigkeit und den Parametern (aufzutragende Menge, Temperatur, relative Luftfeuchtigkeit bzw. zum Einsatzbereich im industriellen Umfeld </v>
      </c>
      <c r="D328" s="511" t="s">
        <v>83</v>
      </c>
      <c r="E328" s="430"/>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v>1.67</v>
      </c>
      <c r="AB328" s="175">
        <v>7</v>
      </c>
      <c r="AC328" s="175">
        <v>7</v>
      </c>
      <c r="AD328" s="175">
        <v>7</v>
      </c>
      <c r="AE328" s="175"/>
      <c r="AF328" s="175"/>
      <c r="AG328" s="175">
        <v>7</v>
      </c>
      <c r="AH328" s="175">
        <v>7</v>
      </c>
      <c r="AI328" s="175">
        <v>7</v>
      </c>
      <c r="AJ328" s="176">
        <v>7</v>
      </c>
      <c r="AK328" s="104">
        <f t="shared" si="221"/>
        <v>50.67</v>
      </c>
      <c r="AL328" s="616">
        <f ca="1">VLOOKUP($B328,'AP Übersicht'!$A$8:$R$36,9,FALSE)</f>
        <v>264.67</v>
      </c>
      <c r="AM328" s="616">
        <f ca="1">VLOOKUP($B328,'AP Übersicht'!$A$8:$R$36,10,FALSE)</f>
        <v>-91.336666666666673</v>
      </c>
    </row>
    <row r="329" spans="1:39" s="82" customFormat="1" ht="14" x14ac:dyDescent="0.15">
      <c r="A329" s="859"/>
      <c r="B329" s="183"/>
      <c r="C329" s="187" t="e">
        <f>VLOOKUP(B329,'AP Übersicht'!$A$8:$B$36,2,FALSE)</f>
        <v>#N/A</v>
      </c>
      <c r="D329" s="511"/>
      <c r="E329" s="430"/>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6"/>
      <c r="AK329" s="104">
        <f t="shared" si="221"/>
        <v>0</v>
      </c>
      <c r="AL329" s="256"/>
      <c r="AM329" s="60"/>
    </row>
    <row r="330" spans="1:39" s="82" customFormat="1" ht="14" x14ac:dyDescent="0.15">
      <c r="A330" s="859"/>
      <c r="B330" s="183"/>
      <c r="C330" s="187" t="e">
        <f>VLOOKUP(B330,'AP Übersicht'!$A$8:$B$36,2,FALSE)</f>
        <v>#N/A</v>
      </c>
      <c r="D330" s="511"/>
      <c r="E330" s="430"/>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6"/>
      <c r="AK330" s="104">
        <f t="shared" si="221"/>
        <v>0</v>
      </c>
      <c r="AL330" s="256"/>
      <c r="AM330" s="60"/>
    </row>
    <row r="331" spans="1:39" s="82" customFormat="1" ht="14" x14ac:dyDescent="0.15">
      <c r="A331" s="859"/>
      <c r="B331" s="183"/>
      <c r="C331" s="187" t="e">
        <f>VLOOKUP(B331,'AP Übersicht'!$A$8:$B$36,2,FALSE)</f>
        <v>#N/A</v>
      </c>
      <c r="D331" s="511"/>
      <c r="E331" s="430"/>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6"/>
      <c r="AK331" s="104">
        <f t="shared" si="221"/>
        <v>0</v>
      </c>
      <c r="AL331" s="256"/>
      <c r="AM331" s="60"/>
    </row>
    <row r="332" spans="1:39" s="82" customFormat="1" ht="14" x14ac:dyDescent="0.15">
      <c r="A332" s="859"/>
      <c r="B332" s="183"/>
      <c r="C332" s="187" t="e">
        <f>VLOOKUP(B332,'AP Übersicht'!$A$8:$B$36,2,FALSE)</f>
        <v>#N/A</v>
      </c>
      <c r="D332" s="511"/>
      <c r="E332" s="430"/>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6"/>
      <c r="AK332" s="104">
        <f t="shared" si="221"/>
        <v>0</v>
      </c>
      <c r="AL332" s="256"/>
      <c r="AM332" s="60"/>
    </row>
    <row r="333" spans="1:39" s="82" customFormat="1" ht="14" x14ac:dyDescent="0.15">
      <c r="A333" s="859"/>
      <c r="B333" s="183"/>
      <c r="C333" s="187" t="e">
        <f>VLOOKUP(B333,'AP Übersicht'!$A$8:$B$36,2,FALSE)</f>
        <v>#N/A</v>
      </c>
      <c r="D333" s="511"/>
      <c r="E333" s="430"/>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6"/>
      <c r="AK333" s="104">
        <f t="shared" si="221"/>
        <v>0</v>
      </c>
      <c r="AL333" s="256"/>
      <c r="AM333" s="60"/>
    </row>
    <row r="334" spans="1:39" s="82" customFormat="1" ht="14" x14ac:dyDescent="0.15">
      <c r="A334" s="859"/>
      <c r="B334" s="183"/>
      <c r="C334" s="187" t="e">
        <f>VLOOKUP(B334,'AP Übersicht'!$A$8:$B$36,2,FALSE)</f>
        <v>#N/A</v>
      </c>
      <c r="D334" s="511"/>
      <c r="E334" s="430"/>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6"/>
      <c r="AK334" s="104">
        <f t="shared" si="221"/>
        <v>0</v>
      </c>
      <c r="AL334" s="256"/>
      <c r="AM334" s="60"/>
    </row>
    <row r="335" spans="1:39" s="82" customFormat="1" ht="14" x14ac:dyDescent="0.15">
      <c r="A335" s="859"/>
      <c r="B335" s="183"/>
      <c r="C335" s="187" t="e">
        <f>VLOOKUP(B335,'AP Übersicht'!$A$8:$B$36,2,FALSE)</f>
        <v>#N/A</v>
      </c>
      <c r="D335" s="511"/>
      <c r="E335" s="430"/>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6"/>
      <c r="AK335" s="104">
        <f t="shared" si="221"/>
        <v>0</v>
      </c>
      <c r="AL335" s="256"/>
      <c r="AM335" s="60"/>
    </row>
    <row r="336" spans="1:39" s="82" customFormat="1" ht="14" x14ac:dyDescent="0.15">
      <c r="A336" s="859"/>
      <c r="B336" s="183"/>
      <c r="C336" s="187" t="e">
        <f>VLOOKUP(B336,'AP Übersicht'!$A$8:$B$36,2,FALSE)</f>
        <v>#N/A</v>
      </c>
      <c r="D336" s="511"/>
      <c r="E336" s="430"/>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6"/>
      <c r="AK336" s="104">
        <f t="shared" si="221"/>
        <v>0</v>
      </c>
      <c r="AL336" s="256"/>
      <c r="AM336" s="60"/>
    </row>
    <row r="337" spans="1:39" s="82" customFormat="1" ht="14" x14ac:dyDescent="0.15">
      <c r="A337" s="859"/>
      <c r="B337" s="183"/>
      <c r="C337" s="187" t="e">
        <f>VLOOKUP(B337,'AP Übersicht'!$A$8:$B$36,2,FALSE)</f>
        <v>#N/A</v>
      </c>
      <c r="D337" s="511"/>
      <c r="E337" s="430"/>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6"/>
      <c r="AK337" s="104">
        <f t="shared" si="221"/>
        <v>0</v>
      </c>
      <c r="AL337" s="256"/>
      <c r="AM337" s="60"/>
    </row>
    <row r="338" spans="1:39" s="82" customFormat="1" ht="15" thickBot="1" x14ac:dyDescent="0.2">
      <c r="A338" s="860"/>
      <c r="B338" s="184"/>
      <c r="C338" s="252" t="e">
        <f>VLOOKUP(B338,'AP Übersicht'!$A$8:$B$36,2,FALSE)</f>
        <v>#N/A</v>
      </c>
      <c r="D338" s="512"/>
      <c r="E338" s="438"/>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c r="AG338" s="177"/>
      <c r="AH338" s="177"/>
      <c r="AI338" s="177"/>
      <c r="AJ338" s="178"/>
      <c r="AK338" s="104">
        <f t="shared" si="221"/>
        <v>0</v>
      </c>
      <c r="AL338" s="256"/>
      <c r="AM338" s="60"/>
    </row>
    <row r="339" spans="1:39" s="82" customFormat="1" ht="18.5" customHeight="1" thickTop="1" thickBot="1" x14ac:dyDescent="0.2">
      <c r="A339" s="603"/>
      <c r="B339" s="604"/>
      <c r="C339" s="605" t="s">
        <v>149</v>
      </c>
      <c r="D339" s="606" t="s">
        <v>83</v>
      </c>
      <c r="E339" s="606"/>
      <c r="F339" s="607">
        <f>SUMIF($D327:$D338,$D339,F327:F338)</f>
        <v>7</v>
      </c>
      <c r="G339" s="607">
        <f t="shared" ref="G339" si="222">SUMIF($D327:$D338,$D339,G327:G338)</f>
        <v>7</v>
      </c>
      <c r="H339" s="607">
        <f t="shared" ref="H339" si="223">SUMIF($D327:$D338,$D339,H327:H338)</f>
        <v>7</v>
      </c>
      <c r="I339" s="607">
        <f t="shared" ref="I339" si="224">SUMIF($D327:$D338,$D339,I327:I338)</f>
        <v>7</v>
      </c>
      <c r="J339" s="607">
        <f t="shared" ref="J339" si="225">SUMIF($D327:$D338,$D339,J327:J338)</f>
        <v>0</v>
      </c>
      <c r="K339" s="607">
        <f t="shared" ref="K339" si="226">SUMIF($D327:$D338,$D339,K327:K338)</f>
        <v>0</v>
      </c>
      <c r="L339" s="607">
        <f t="shared" ref="L339" si="227">SUMIF($D327:$D338,$D339,L327:L338)</f>
        <v>0</v>
      </c>
      <c r="M339" s="607">
        <f t="shared" ref="M339" si="228">SUMIF($D327:$D338,$D339,M327:M338)</f>
        <v>0</v>
      </c>
      <c r="N339" s="607">
        <f t="shared" ref="N339" si="229">SUMIF($D327:$D338,$D339,N327:N338)</f>
        <v>0</v>
      </c>
      <c r="O339" s="607">
        <f t="shared" ref="O339" si="230">SUMIF($D327:$D338,$D339,O327:O338)</f>
        <v>0</v>
      </c>
      <c r="P339" s="607">
        <f t="shared" ref="P339" si="231">SUMIF($D327:$D338,$D339,P327:P338)</f>
        <v>0</v>
      </c>
      <c r="Q339" s="607">
        <f t="shared" ref="Q339" si="232">SUMIF($D327:$D338,$D339,Q327:Q338)</f>
        <v>0</v>
      </c>
      <c r="R339" s="607">
        <f t="shared" ref="R339" si="233">SUMIF($D327:$D338,$D339,R327:R338)</f>
        <v>0</v>
      </c>
      <c r="S339" s="607">
        <f t="shared" ref="S339" si="234">SUMIF($D327:$D338,$D339,S327:S338)</f>
        <v>0</v>
      </c>
      <c r="T339" s="607">
        <f>SUMIF($D327:$D338,$D339,T327:T338)</f>
        <v>0</v>
      </c>
      <c r="U339" s="607">
        <f t="shared" ref="U339" si="235">SUMIF($D327:$D338,$D339,U327:U338)</f>
        <v>0</v>
      </c>
      <c r="V339" s="607">
        <f t="shared" ref="V339" si="236">SUMIF($D327:$D338,$D339,V327:V338)</f>
        <v>0</v>
      </c>
      <c r="W339" s="607">
        <f t="shared" ref="W339" si="237">SUMIF($D327:$D338,$D339,W327:W338)</f>
        <v>0</v>
      </c>
      <c r="X339" s="607">
        <f t="shared" ref="X339" si="238">SUMIF($D327:$D338,$D339,X327:X338)</f>
        <v>0</v>
      </c>
      <c r="Y339" s="607">
        <f t="shared" ref="Y339" si="239">SUMIF($D327:$D338,$D339,Y327:Y338)</f>
        <v>0</v>
      </c>
      <c r="Z339" s="607">
        <f t="shared" ref="Z339" si="240">SUMIF($D327:$D338,$D339,Z327:Z338)</f>
        <v>7</v>
      </c>
      <c r="AA339" s="607">
        <f t="shared" ref="AA339" si="241">SUMIF($D327:$D338,$D339,AA327:AA338)</f>
        <v>7</v>
      </c>
      <c r="AB339" s="607">
        <f t="shared" ref="AB339" si="242">SUMIF($D327:$D338,$D339,AB327:AB338)</f>
        <v>7</v>
      </c>
      <c r="AC339" s="607">
        <f t="shared" ref="AC339" si="243">SUMIF($D327:$D338,$D339,AC327:AC338)</f>
        <v>7</v>
      </c>
      <c r="AD339" s="607">
        <f t="shared" ref="AD339" si="244">SUMIF($D327:$D338,$D339,AD327:AD338)</f>
        <v>7</v>
      </c>
      <c r="AE339" s="607">
        <f t="shared" ref="AE339" si="245">SUMIF($D327:$D338,$D339,AE327:AE338)</f>
        <v>0</v>
      </c>
      <c r="AF339" s="607">
        <f t="shared" ref="AF339" si="246">SUMIF($D327:$D338,$D339,AF327:AF338)</f>
        <v>0</v>
      </c>
      <c r="AG339" s="607">
        <f t="shared" ref="AG339" si="247">SUMIF($D327:$D338,$D339,AG327:AG338)</f>
        <v>7</v>
      </c>
      <c r="AH339" s="607">
        <f t="shared" ref="AH339" si="248">SUMIF($D327:$D338,$D339,AH327:AH338)</f>
        <v>7</v>
      </c>
      <c r="AI339" s="607">
        <f t="shared" ref="AI339:AJ339" si="249">SUMIF($D327:$D338,$D339,AI327:AI338)</f>
        <v>7</v>
      </c>
      <c r="AJ339" s="607">
        <f t="shared" si="249"/>
        <v>7</v>
      </c>
      <c r="AK339" s="608">
        <f>SUM(F339:AJ339)</f>
        <v>91</v>
      </c>
      <c r="AL339" s="256"/>
      <c r="AM339" s="60"/>
    </row>
    <row r="340" spans="1:39" s="82" customFormat="1" ht="18.5" customHeight="1" thickBot="1" x14ac:dyDescent="0.2">
      <c r="A340" s="609"/>
      <c r="B340" s="610"/>
      <c r="C340" s="105"/>
      <c r="D340" s="611"/>
      <c r="E340" s="611" t="s">
        <v>83</v>
      </c>
      <c r="F340" s="607">
        <f>SUMIF($E327:$E338,$E340,F327:F338)</f>
        <v>0</v>
      </c>
      <c r="G340" s="607">
        <f t="shared" ref="G340:AJ340" si="250">SUMIF($E327:$E338,$E340,G327:G338)</f>
        <v>0</v>
      </c>
      <c r="H340" s="607">
        <f t="shared" si="250"/>
        <v>0</v>
      </c>
      <c r="I340" s="607">
        <f t="shared" si="250"/>
        <v>0</v>
      </c>
      <c r="J340" s="607">
        <f t="shared" si="250"/>
        <v>0</v>
      </c>
      <c r="K340" s="607">
        <f t="shared" si="250"/>
        <v>0</v>
      </c>
      <c r="L340" s="607">
        <f t="shared" si="250"/>
        <v>0</v>
      </c>
      <c r="M340" s="607">
        <f t="shared" si="250"/>
        <v>0</v>
      </c>
      <c r="N340" s="607">
        <f t="shared" si="250"/>
        <v>0</v>
      </c>
      <c r="O340" s="607">
        <f t="shared" si="250"/>
        <v>0</v>
      </c>
      <c r="P340" s="607">
        <f t="shared" si="250"/>
        <v>0</v>
      </c>
      <c r="Q340" s="607">
        <f t="shared" si="250"/>
        <v>0</v>
      </c>
      <c r="R340" s="607">
        <f t="shared" si="250"/>
        <v>0</v>
      </c>
      <c r="S340" s="607">
        <f t="shared" si="250"/>
        <v>0</v>
      </c>
      <c r="T340" s="607">
        <f t="shared" si="250"/>
        <v>0</v>
      </c>
      <c r="U340" s="607">
        <f t="shared" si="250"/>
        <v>0</v>
      </c>
      <c r="V340" s="607">
        <f t="shared" si="250"/>
        <v>0</v>
      </c>
      <c r="W340" s="607">
        <f t="shared" si="250"/>
        <v>0</v>
      </c>
      <c r="X340" s="607">
        <f t="shared" si="250"/>
        <v>0</v>
      </c>
      <c r="Y340" s="607">
        <f t="shared" si="250"/>
        <v>0</v>
      </c>
      <c r="Z340" s="607">
        <f t="shared" si="250"/>
        <v>0</v>
      </c>
      <c r="AA340" s="607">
        <f t="shared" si="250"/>
        <v>0</v>
      </c>
      <c r="AB340" s="607">
        <f t="shared" si="250"/>
        <v>0</v>
      </c>
      <c r="AC340" s="607">
        <f t="shared" si="250"/>
        <v>0</v>
      </c>
      <c r="AD340" s="607">
        <f t="shared" si="250"/>
        <v>0</v>
      </c>
      <c r="AE340" s="607">
        <f t="shared" si="250"/>
        <v>0</v>
      </c>
      <c r="AF340" s="607">
        <f t="shared" si="250"/>
        <v>0</v>
      </c>
      <c r="AG340" s="607">
        <f t="shared" si="250"/>
        <v>0</v>
      </c>
      <c r="AH340" s="607">
        <f t="shared" si="250"/>
        <v>0</v>
      </c>
      <c r="AI340" s="607">
        <f t="shared" si="250"/>
        <v>0</v>
      </c>
      <c r="AJ340" s="607">
        <f t="shared" si="250"/>
        <v>0</v>
      </c>
      <c r="AK340" s="612">
        <f>SUM(F340:AJ340)</f>
        <v>0</v>
      </c>
      <c r="AL340" s="256"/>
      <c r="AM340" s="60"/>
    </row>
    <row r="341" spans="1:39" s="82" customFormat="1" ht="20" customHeight="1" x14ac:dyDescent="0.15">
      <c r="A341" s="118" t="s">
        <v>150</v>
      </c>
      <c r="B341" s="99"/>
      <c r="C341" s="114" t="s">
        <v>151</v>
      </c>
      <c r="D341" s="511"/>
      <c r="E341" s="430"/>
      <c r="F341" s="175">
        <v>1</v>
      </c>
      <c r="G341" s="175">
        <v>1</v>
      </c>
      <c r="H341" s="175">
        <v>1</v>
      </c>
      <c r="I341" s="175">
        <v>1</v>
      </c>
      <c r="J341" s="175"/>
      <c r="K341" s="175"/>
      <c r="L341" s="175"/>
      <c r="M341" s="175"/>
      <c r="N341" s="175"/>
      <c r="O341" s="175"/>
      <c r="P341" s="175"/>
      <c r="Q341" s="175"/>
      <c r="R341" s="175"/>
      <c r="S341" s="175"/>
      <c r="T341" s="175"/>
      <c r="U341" s="175"/>
      <c r="V341" s="175"/>
      <c r="W341" s="175"/>
      <c r="X341" s="175"/>
      <c r="Y341" s="175"/>
      <c r="Z341" s="175">
        <v>1</v>
      </c>
      <c r="AA341" s="175">
        <v>1</v>
      </c>
      <c r="AB341" s="175">
        <v>1</v>
      </c>
      <c r="AC341" s="175">
        <v>1</v>
      </c>
      <c r="AD341" s="175">
        <v>1</v>
      </c>
      <c r="AE341" s="175"/>
      <c r="AF341" s="175"/>
      <c r="AG341" s="175">
        <v>1</v>
      </c>
      <c r="AH341" s="175">
        <v>1</v>
      </c>
      <c r="AI341" s="175">
        <v>1</v>
      </c>
      <c r="AJ341" s="179">
        <v>1</v>
      </c>
      <c r="AK341" s="110">
        <f>SUM(F341:AJ341)</f>
        <v>13</v>
      </c>
      <c r="AL341" s="256"/>
      <c r="AM341" s="60"/>
    </row>
    <row r="342" spans="1:39" s="82" customFormat="1" ht="20" customHeight="1" x14ac:dyDescent="0.15">
      <c r="A342" s="861" t="s">
        <v>152</v>
      </c>
      <c r="B342" s="95"/>
      <c r="C342" s="115" t="s">
        <v>153</v>
      </c>
      <c r="D342" s="511"/>
      <c r="E342" s="43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17">
        <f>SUM(E342:AJ342)</f>
        <v>0</v>
      </c>
      <c r="AL342" s="256"/>
      <c r="AM342" s="60"/>
    </row>
    <row r="343" spans="1:39" s="82" customFormat="1" ht="20" customHeight="1" x14ac:dyDescent="0.15">
      <c r="A343" s="862"/>
      <c r="B343" s="95"/>
      <c r="C343" s="116" t="s">
        <v>154</v>
      </c>
      <c r="D343" s="513"/>
      <c r="E343" s="430"/>
      <c r="F343" s="175"/>
      <c r="G343" s="175"/>
      <c r="H343" s="175"/>
      <c r="I343" s="175"/>
      <c r="J343" s="175"/>
      <c r="K343" s="175"/>
      <c r="L343" s="175">
        <v>8</v>
      </c>
      <c r="M343" s="175">
        <v>8</v>
      </c>
      <c r="N343" s="175">
        <v>8</v>
      </c>
      <c r="O343" s="175">
        <v>8</v>
      </c>
      <c r="P343" s="175">
        <v>8</v>
      </c>
      <c r="Q343" s="175"/>
      <c r="R343" s="175"/>
      <c r="S343" s="175">
        <v>8</v>
      </c>
      <c r="T343" s="175">
        <v>8</v>
      </c>
      <c r="U343" s="175">
        <v>8</v>
      </c>
      <c r="V343" s="175">
        <v>8</v>
      </c>
      <c r="W343" s="175">
        <v>8</v>
      </c>
      <c r="X343" s="175"/>
      <c r="Y343" s="175"/>
      <c r="Z343" s="175"/>
      <c r="AA343" s="175"/>
      <c r="AB343" s="175"/>
      <c r="AC343" s="175"/>
      <c r="AD343" s="175"/>
      <c r="AE343" s="175"/>
      <c r="AF343" s="175"/>
      <c r="AG343" s="175"/>
      <c r="AH343" s="175"/>
      <c r="AI343" s="175"/>
      <c r="AJ343" s="179"/>
      <c r="AK343" s="111">
        <f>SUM(F343:AJ343)</f>
        <v>80</v>
      </c>
      <c r="AL343" s="256"/>
      <c r="AM343" s="60"/>
    </row>
    <row r="344" spans="1:39" s="82" customFormat="1" ht="28" x14ac:dyDescent="0.15">
      <c r="A344" s="862"/>
      <c r="B344" s="95"/>
      <c r="C344" s="115" t="s">
        <v>155</v>
      </c>
      <c r="D344" s="511"/>
      <c r="E344" s="430"/>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9"/>
      <c r="AK344" s="111">
        <f>SUM(F344:AJ344)</f>
        <v>0</v>
      </c>
      <c r="AL344" s="64"/>
      <c r="AM344" s="60"/>
    </row>
    <row r="345" spans="1:39" s="82" customFormat="1" ht="29" thickBot="1" x14ac:dyDescent="0.2">
      <c r="A345" s="863"/>
      <c r="B345" s="105"/>
      <c r="C345" s="119" t="s">
        <v>156</v>
      </c>
      <c r="D345" s="514"/>
      <c r="E345" s="439"/>
      <c r="F345" s="181"/>
      <c r="G345" s="181"/>
      <c r="H345" s="181"/>
      <c r="I345" s="181"/>
      <c r="J345" s="181"/>
      <c r="K345" s="181"/>
      <c r="L345" s="181"/>
      <c r="M345" s="181"/>
      <c r="N345" s="181"/>
      <c r="O345" s="181"/>
      <c r="P345" s="181"/>
      <c r="Q345" s="181"/>
      <c r="R345" s="181"/>
      <c r="S345" s="181"/>
      <c r="T345" s="181"/>
      <c r="U345" s="181"/>
      <c r="V345" s="181"/>
      <c r="W345" s="181"/>
      <c r="X345" s="181"/>
      <c r="Y345" s="181"/>
      <c r="Z345" s="181"/>
      <c r="AA345" s="181"/>
      <c r="AB345" s="181"/>
      <c r="AC345" s="181"/>
      <c r="AD345" s="181"/>
      <c r="AE345" s="181"/>
      <c r="AF345" s="181"/>
      <c r="AG345" s="181"/>
      <c r="AH345" s="181"/>
      <c r="AI345" s="181"/>
      <c r="AJ345" s="182"/>
      <c r="AK345" s="112">
        <f>SUM(F345:AJ345)</f>
        <v>0</v>
      </c>
      <c r="AL345" s="64" t="s">
        <v>157</v>
      </c>
      <c r="AM345" s="60" t="s">
        <v>158</v>
      </c>
    </row>
    <row r="346" spans="1:39" s="82" customFormat="1" ht="14" x14ac:dyDescent="0.15">
      <c r="A346" s="123"/>
      <c r="B346" s="83"/>
      <c r="C346" s="83"/>
      <c r="D346" s="508"/>
      <c r="E346" s="508"/>
      <c r="F346" s="671">
        <f>SUM(F339:F345)</f>
        <v>8</v>
      </c>
      <c r="G346" s="671">
        <f t="shared" ref="G346:AJ346" si="251">SUM(G339:G345)</f>
        <v>8</v>
      </c>
      <c r="H346" s="671">
        <f t="shared" si="251"/>
        <v>8</v>
      </c>
      <c r="I346" s="671">
        <f t="shared" si="251"/>
        <v>8</v>
      </c>
      <c r="J346" s="671">
        <f t="shared" si="251"/>
        <v>0</v>
      </c>
      <c r="K346" s="671">
        <f t="shared" si="251"/>
        <v>0</v>
      </c>
      <c r="L346" s="671">
        <f t="shared" si="251"/>
        <v>8</v>
      </c>
      <c r="M346" s="671">
        <f t="shared" si="251"/>
        <v>8</v>
      </c>
      <c r="N346" s="671">
        <f t="shared" si="251"/>
        <v>8</v>
      </c>
      <c r="O346" s="671">
        <f t="shared" si="251"/>
        <v>8</v>
      </c>
      <c r="P346" s="671">
        <f t="shared" si="251"/>
        <v>8</v>
      </c>
      <c r="Q346" s="671">
        <f t="shared" si="251"/>
        <v>0</v>
      </c>
      <c r="R346" s="671">
        <f t="shared" si="251"/>
        <v>0</v>
      </c>
      <c r="S346" s="671">
        <f t="shared" si="251"/>
        <v>8</v>
      </c>
      <c r="T346" s="671">
        <f t="shared" si="251"/>
        <v>8</v>
      </c>
      <c r="U346" s="671">
        <f t="shared" si="251"/>
        <v>8</v>
      </c>
      <c r="V346" s="671">
        <f t="shared" si="251"/>
        <v>8</v>
      </c>
      <c r="W346" s="671">
        <f t="shared" si="251"/>
        <v>8</v>
      </c>
      <c r="X346" s="671">
        <f t="shared" si="251"/>
        <v>0</v>
      </c>
      <c r="Y346" s="671">
        <f t="shared" si="251"/>
        <v>0</v>
      </c>
      <c r="Z346" s="671">
        <f t="shared" si="251"/>
        <v>8</v>
      </c>
      <c r="AA346" s="671">
        <f t="shared" si="251"/>
        <v>8</v>
      </c>
      <c r="AB346" s="671">
        <f t="shared" si="251"/>
        <v>8</v>
      </c>
      <c r="AC346" s="671">
        <f t="shared" si="251"/>
        <v>8</v>
      </c>
      <c r="AD346" s="671">
        <f t="shared" si="251"/>
        <v>8</v>
      </c>
      <c r="AE346" s="671">
        <f t="shared" si="251"/>
        <v>0</v>
      </c>
      <c r="AF346" s="671">
        <f t="shared" si="251"/>
        <v>0</v>
      </c>
      <c r="AG346" s="671">
        <f t="shared" si="251"/>
        <v>8</v>
      </c>
      <c r="AH346" s="671">
        <f t="shared" si="251"/>
        <v>8</v>
      </c>
      <c r="AI346" s="671">
        <f t="shared" si="251"/>
        <v>8</v>
      </c>
      <c r="AJ346" s="671">
        <f t="shared" si="251"/>
        <v>8</v>
      </c>
      <c r="AK346" s="124"/>
      <c r="AL346" s="670">
        <f>SUM(AK339:AK345)</f>
        <v>184</v>
      </c>
      <c r="AM346" s="672">
        <f>NETWORKDAYS(F324,EOMONTH(A319,0))*8</f>
        <v>184</v>
      </c>
    </row>
    <row r="347" spans="1:39" s="82" customFormat="1" ht="18" customHeight="1" x14ac:dyDescent="0.15">
      <c r="A347" s="864" t="s">
        <v>159</v>
      </c>
      <c r="B347" s="865"/>
      <c r="C347" s="865"/>
      <c r="D347" s="865"/>
      <c r="E347" s="865"/>
      <c r="F347" s="865"/>
      <c r="G347" s="865"/>
      <c r="H347" s="865"/>
      <c r="I347" s="865"/>
      <c r="J347" s="865"/>
      <c r="K347" s="865"/>
      <c r="L347" s="865"/>
      <c r="M347" s="865"/>
      <c r="N347" s="865"/>
      <c r="O347" s="90"/>
      <c r="P347" s="90"/>
      <c r="Q347" s="90"/>
      <c r="R347" s="90"/>
      <c r="S347" s="90"/>
      <c r="T347" s="90"/>
      <c r="U347" s="90"/>
      <c r="V347" s="90"/>
      <c r="W347" s="90"/>
      <c r="X347" s="90"/>
      <c r="Y347" s="90"/>
      <c r="Z347" s="90"/>
      <c r="AA347" s="90"/>
      <c r="AB347" s="90"/>
      <c r="AC347" s="90"/>
      <c r="AD347" s="90"/>
      <c r="AE347" s="90"/>
      <c r="AF347" s="90"/>
      <c r="AG347" s="90"/>
      <c r="AH347" s="90"/>
      <c r="AI347" s="90"/>
      <c r="AJ347" s="83"/>
      <c r="AK347" s="125"/>
      <c r="AL347" s="64"/>
      <c r="AM347" s="60"/>
    </row>
    <row r="348" spans="1:39" s="82" customFormat="1" ht="18" customHeight="1" x14ac:dyDescent="0.15">
      <c r="A348" s="866"/>
      <c r="B348" s="865"/>
      <c r="C348" s="865"/>
      <c r="D348" s="865"/>
      <c r="E348" s="865"/>
      <c r="F348" s="865"/>
      <c r="G348" s="865"/>
      <c r="H348" s="865"/>
      <c r="I348" s="865"/>
      <c r="J348" s="865"/>
      <c r="K348" s="865"/>
      <c r="L348" s="865"/>
      <c r="M348" s="865"/>
      <c r="N348" s="865"/>
      <c r="O348" s="90"/>
      <c r="P348" s="90"/>
      <c r="Q348" s="884">
        <f>IF(WEEKDAY(EOMONTH(A319,0),2)=7,EOMONTH(A319,0)-2,IF(WEEKDAY(EOMONTH(11,0),2)=6,EOMONTH(A319,0)-1,EOMONTH(A319,0)))</f>
        <v>45169</v>
      </c>
      <c r="R348" s="884"/>
      <c r="S348" s="884"/>
      <c r="T348" s="90"/>
      <c r="U348" s="90"/>
      <c r="V348" s="90"/>
      <c r="W348" s="90"/>
      <c r="X348" s="90"/>
      <c r="Y348" s="90"/>
      <c r="Z348" s="90"/>
      <c r="AA348" s="90"/>
      <c r="AB348" s="90"/>
      <c r="AC348" s="90"/>
      <c r="AD348" s="90"/>
      <c r="AE348" s="90"/>
      <c r="AF348" s="90"/>
      <c r="AG348" s="90"/>
      <c r="AH348" s="90"/>
      <c r="AI348" s="90"/>
      <c r="AJ348" s="83"/>
      <c r="AK348" s="125"/>
      <c r="AL348" s="64"/>
      <c r="AM348" s="60"/>
    </row>
    <row r="349" spans="1:39" s="82" customFormat="1" ht="14" customHeight="1" x14ac:dyDescent="0.15">
      <c r="A349" s="866"/>
      <c r="B349" s="865"/>
      <c r="C349" s="865"/>
      <c r="D349" s="865"/>
      <c r="E349" s="865"/>
      <c r="F349" s="865"/>
      <c r="G349" s="865"/>
      <c r="H349" s="865"/>
      <c r="I349" s="865"/>
      <c r="J349" s="865"/>
      <c r="K349" s="865"/>
      <c r="L349" s="865"/>
      <c r="M349" s="865"/>
      <c r="N349" s="865"/>
      <c r="O349" s="90"/>
      <c r="P349" s="90"/>
      <c r="Q349" s="867" t="s">
        <v>160</v>
      </c>
      <c r="R349" s="867"/>
      <c r="S349" s="867"/>
      <c r="T349" s="867"/>
      <c r="U349" s="867"/>
      <c r="V349" s="867"/>
      <c r="W349" s="867"/>
      <c r="X349" s="867"/>
      <c r="Y349" s="867"/>
      <c r="Z349" s="867"/>
      <c r="AA349" s="867"/>
      <c r="AB349" s="867"/>
      <c r="AC349" s="867"/>
      <c r="AD349" s="867"/>
      <c r="AE349" s="867"/>
      <c r="AF349" s="867"/>
      <c r="AG349" s="867"/>
      <c r="AH349" s="867"/>
      <c r="AI349" s="867"/>
      <c r="AJ349" s="867"/>
      <c r="AK349" s="125"/>
      <c r="AL349" s="64"/>
      <c r="AM349" s="60"/>
    </row>
    <row r="350" spans="1:39" s="82" customFormat="1" ht="35.25" customHeight="1" x14ac:dyDescent="0.15">
      <c r="A350" s="864" t="s">
        <v>161</v>
      </c>
      <c r="B350" s="868"/>
      <c r="C350" s="868"/>
      <c r="D350" s="868"/>
      <c r="E350" s="868"/>
      <c r="F350" s="868"/>
      <c r="G350" s="868"/>
      <c r="H350" s="868"/>
      <c r="I350" s="868"/>
      <c r="J350" s="868"/>
      <c r="K350" s="868"/>
      <c r="L350" s="868"/>
      <c r="M350" s="868"/>
      <c r="N350" s="868"/>
      <c r="O350" s="90"/>
      <c r="P350" s="90"/>
      <c r="Q350" s="884">
        <f>Q348</f>
        <v>45169</v>
      </c>
      <c r="R350" s="884"/>
      <c r="S350" s="884"/>
      <c r="T350" s="90"/>
      <c r="U350" s="90"/>
      <c r="V350" s="90"/>
      <c r="W350" s="90"/>
      <c r="X350" s="90"/>
      <c r="Y350" s="90"/>
      <c r="Z350" s="90"/>
      <c r="AA350" s="90"/>
      <c r="AB350" s="90"/>
      <c r="AC350" s="90"/>
      <c r="AD350" s="90"/>
      <c r="AE350" s="90"/>
      <c r="AF350" s="90"/>
      <c r="AG350" s="90"/>
      <c r="AH350" s="90"/>
      <c r="AI350" s="90"/>
      <c r="AJ350" s="90"/>
      <c r="AK350" s="125"/>
      <c r="AL350" s="64"/>
      <c r="AM350" s="60"/>
    </row>
    <row r="351" spans="1:39" s="82" customFormat="1" ht="14" x14ac:dyDescent="0.15">
      <c r="A351" s="864"/>
      <c r="B351" s="868"/>
      <c r="C351" s="868"/>
      <c r="D351" s="868"/>
      <c r="E351" s="868"/>
      <c r="F351" s="868"/>
      <c r="G351" s="868"/>
      <c r="H351" s="868"/>
      <c r="I351" s="868"/>
      <c r="J351" s="868"/>
      <c r="K351" s="868"/>
      <c r="L351" s="868"/>
      <c r="M351" s="868"/>
      <c r="N351" s="868"/>
      <c r="O351" s="83"/>
      <c r="P351" s="83"/>
      <c r="Q351" s="867" t="s">
        <v>162</v>
      </c>
      <c r="R351" s="867"/>
      <c r="S351" s="867"/>
      <c r="T351" s="867"/>
      <c r="U351" s="867"/>
      <c r="V351" s="867"/>
      <c r="W351" s="867"/>
      <c r="X351" s="867"/>
      <c r="Y351" s="867"/>
      <c r="Z351" s="867"/>
      <c r="AA351" s="867"/>
      <c r="AB351" s="867"/>
      <c r="AC351" s="867"/>
      <c r="AD351" s="867"/>
      <c r="AE351" s="867"/>
      <c r="AF351" s="867"/>
      <c r="AG351" s="867"/>
      <c r="AH351" s="867"/>
      <c r="AI351" s="867"/>
      <c r="AJ351" s="867"/>
      <c r="AK351" s="125"/>
      <c r="AL351" s="64"/>
      <c r="AM351" s="60"/>
    </row>
    <row r="352" spans="1:39" s="82" customFormat="1" ht="14.5" customHeight="1" thickBot="1" x14ac:dyDescent="0.2">
      <c r="A352" s="126"/>
      <c r="B352" s="127"/>
      <c r="C352" s="127"/>
      <c r="D352" s="509"/>
      <c r="E352" s="509"/>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c r="AD352" s="127"/>
      <c r="AE352" s="127"/>
      <c r="AF352" s="127"/>
      <c r="AG352" s="127"/>
      <c r="AH352" s="127"/>
      <c r="AI352" s="127"/>
      <c r="AJ352" s="127"/>
      <c r="AK352" s="128"/>
      <c r="AL352" s="64"/>
      <c r="AM352" s="60"/>
    </row>
    <row r="353" spans="1:39" ht="12" x14ac:dyDescent="0.15">
      <c r="A353" s="82"/>
      <c r="B353" s="82"/>
      <c r="C353" s="82"/>
      <c r="D353" s="507"/>
      <c r="E353" s="507"/>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c r="AL353" s="83"/>
    </row>
    <row r="354" spans="1:39" s="60" customFormat="1" ht="30" customHeight="1" x14ac:dyDescent="0.15">
      <c r="A354" s="423"/>
      <c r="B354" s="433"/>
      <c r="C354" s="433"/>
      <c r="D354" s="424"/>
      <c r="E354" s="424"/>
      <c r="F354" s="425"/>
      <c r="G354" s="425"/>
      <c r="H354" s="425"/>
      <c r="I354" s="425"/>
      <c r="J354" s="425"/>
      <c r="K354" s="425"/>
      <c r="L354" s="425"/>
      <c r="M354" s="444"/>
      <c r="N354" s="426"/>
      <c r="O354" s="426"/>
      <c r="P354" s="426"/>
      <c r="Q354" s="426"/>
      <c r="R354" s="426"/>
      <c r="S354" s="426"/>
      <c r="T354" s="426"/>
      <c r="U354" s="426"/>
      <c r="V354" s="426"/>
      <c r="W354" s="891" t="s">
        <v>133</v>
      </c>
      <c r="X354" s="891"/>
      <c r="Y354" s="891"/>
      <c r="Z354" s="891"/>
      <c r="AA354" s="892"/>
      <c r="AB354" s="875" t="str">
        <f>Nav!$C$6</f>
        <v>DS200424</v>
      </c>
      <c r="AC354" s="876"/>
      <c r="AD354" s="876"/>
      <c r="AE354" s="876"/>
      <c r="AF354" s="876"/>
      <c r="AG354" s="876"/>
      <c r="AH354" s="876"/>
      <c r="AI354" s="877"/>
      <c r="AJ354" s="426"/>
      <c r="AK354" s="432"/>
    </row>
    <row r="355" spans="1:39" s="60" customFormat="1" ht="18" customHeight="1" x14ac:dyDescent="0.15">
      <c r="A355" s="445"/>
      <c r="B355" s="446"/>
      <c r="C355" s="446"/>
      <c r="D355" s="447"/>
      <c r="E355" s="447"/>
      <c r="F355" s="448"/>
      <c r="G355" s="448"/>
      <c r="H355" s="448"/>
      <c r="I355" s="448"/>
      <c r="J355" s="448"/>
      <c r="K355" s="448"/>
      <c r="L355" s="448"/>
      <c r="M355" s="449"/>
      <c r="AK355" s="434"/>
    </row>
    <row r="356" spans="1:39" ht="23" x14ac:dyDescent="0.25">
      <c r="A356" s="445"/>
      <c r="B356" s="446"/>
      <c r="C356" s="446"/>
      <c r="D356" s="447"/>
      <c r="E356" s="447"/>
      <c r="F356" s="448"/>
      <c r="G356" s="448"/>
      <c r="H356" s="448"/>
      <c r="I356" s="448"/>
      <c r="J356" s="448"/>
      <c r="K356" s="448"/>
      <c r="L356" s="448"/>
      <c r="M356" s="449"/>
      <c r="N356" s="443"/>
      <c r="O356" s="893" t="s">
        <v>134</v>
      </c>
      <c r="P356" s="894"/>
      <c r="Q356" s="894"/>
      <c r="R356" s="894"/>
      <c r="S356" s="894"/>
      <c r="T356" s="894"/>
      <c r="U356" s="894"/>
      <c r="V356" s="894"/>
      <c r="W356" s="894"/>
      <c r="X356" s="894"/>
      <c r="Y356" s="894"/>
      <c r="Z356" s="894"/>
      <c r="AA356" s="894"/>
      <c r="AB356" s="894"/>
      <c r="AC356" s="894"/>
      <c r="AD356" s="894"/>
      <c r="AE356" s="894"/>
      <c r="AF356" s="894"/>
      <c r="AG356" s="894"/>
      <c r="AH356" s="894"/>
      <c r="AI356" s="894"/>
      <c r="AJ356" s="894"/>
      <c r="AK356" s="895"/>
      <c r="AL356"/>
      <c r="AM356"/>
    </row>
    <row r="357" spans="1:39" ht="16" x14ac:dyDescent="0.2">
      <c r="A357" s="445"/>
      <c r="B357" s="446"/>
      <c r="C357" s="446"/>
      <c r="D357" s="447"/>
      <c r="E357" s="447"/>
      <c r="F357" s="448"/>
      <c r="G357" s="448"/>
      <c r="H357" s="448"/>
      <c r="I357" s="448"/>
      <c r="J357" s="448"/>
      <c r="K357" s="448"/>
      <c r="L357" s="448"/>
      <c r="M357" s="449"/>
      <c r="N357" s="442"/>
      <c r="O357" s="730" t="s">
        <v>135</v>
      </c>
      <c r="P357" s="731"/>
      <c r="Q357" s="731"/>
      <c r="R357" s="731"/>
      <c r="S357" s="731"/>
      <c r="T357" s="731"/>
      <c r="U357" s="731"/>
      <c r="V357" s="731"/>
      <c r="W357" s="731"/>
      <c r="X357" s="731"/>
      <c r="Y357" s="731"/>
      <c r="Z357" s="731"/>
      <c r="AA357" s="731"/>
      <c r="AB357" s="731"/>
      <c r="AC357" s="731"/>
      <c r="AD357" s="731"/>
      <c r="AE357" s="731"/>
      <c r="AF357" s="731"/>
      <c r="AG357" s="731"/>
      <c r="AH357" s="731"/>
      <c r="AI357" s="731"/>
      <c r="AJ357" s="731"/>
      <c r="AK357" s="732"/>
      <c r="AL357"/>
      <c r="AM357"/>
    </row>
    <row r="358" spans="1:39" ht="18" customHeight="1" x14ac:dyDescent="0.2">
      <c r="A358" s="885" t="s">
        <v>136</v>
      </c>
      <c r="B358" s="886"/>
      <c r="C358" s="886"/>
      <c r="D358" s="886"/>
      <c r="E358" s="886"/>
      <c r="F358" s="886"/>
      <c r="G358" s="886"/>
      <c r="H358" s="886"/>
      <c r="I358" s="886"/>
      <c r="J358" s="886"/>
      <c r="K358" s="886"/>
      <c r="L358" s="886"/>
      <c r="M358" s="887"/>
      <c r="O358" s="888" t="s">
        <v>137</v>
      </c>
      <c r="P358" s="889"/>
      <c r="Q358" s="889"/>
      <c r="R358" s="889"/>
      <c r="S358" s="889"/>
      <c r="T358" s="889"/>
      <c r="U358" s="889"/>
      <c r="V358" s="889"/>
      <c r="W358" s="889"/>
      <c r="X358" s="889"/>
      <c r="Y358" s="889"/>
      <c r="Z358" s="889"/>
      <c r="AA358" s="889"/>
      <c r="AB358" s="889"/>
      <c r="AC358" s="889"/>
      <c r="AD358" s="889"/>
      <c r="AE358" s="889"/>
      <c r="AF358" s="889"/>
      <c r="AG358" s="889"/>
      <c r="AH358" s="889"/>
      <c r="AI358" s="889"/>
      <c r="AJ358" s="889"/>
      <c r="AK358" s="890"/>
      <c r="AL358"/>
      <c r="AM358"/>
    </row>
    <row r="359" spans="1:39" ht="26.25" customHeight="1" x14ac:dyDescent="0.15">
      <c r="A359" s="84" t="s">
        <v>138</v>
      </c>
      <c r="B359" s="60"/>
      <c r="C359" s="516"/>
      <c r="D359" s="428"/>
      <c r="E359" s="428"/>
      <c r="F359" s="94"/>
      <c r="G359" s="94"/>
      <c r="H359" s="94"/>
      <c r="I359" s="94"/>
      <c r="J359" s="94"/>
      <c r="K359" s="94"/>
      <c r="L359" s="94"/>
      <c r="O359" s="869"/>
      <c r="P359" s="869"/>
      <c r="Q359" s="869"/>
      <c r="R359" s="869"/>
      <c r="S359" s="869"/>
      <c r="T359" s="869"/>
      <c r="AK359" s="91"/>
      <c r="AM359" s="60"/>
    </row>
    <row r="360" spans="1:39" ht="30" customHeight="1" x14ac:dyDescent="0.15">
      <c r="A360" s="870" t="str">
        <f>Nav!$C$3</f>
        <v>Durchführbarkeitsstudie "BioInk"</v>
      </c>
      <c r="B360" s="871"/>
      <c r="C360" s="871"/>
      <c r="D360" s="871"/>
      <c r="E360" s="871"/>
      <c r="F360" s="871"/>
      <c r="G360" s="871"/>
      <c r="H360" s="871"/>
      <c r="I360" s="871"/>
      <c r="J360" s="871"/>
      <c r="K360" s="871"/>
      <c r="L360" s="871"/>
      <c r="M360" s="871"/>
      <c r="N360" s="871"/>
      <c r="O360" s="871"/>
      <c r="P360" s="871"/>
      <c r="Q360" s="871"/>
      <c r="R360" s="871"/>
      <c r="S360" s="871"/>
      <c r="T360" s="871"/>
      <c r="U360" s="871"/>
      <c r="V360" s="871"/>
      <c r="W360" s="871"/>
      <c r="X360" s="871"/>
      <c r="Y360" s="871"/>
      <c r="Z360" s="871"/>
      <c r="AA360" s="871"/>
      <c r="AB360" s="871"/>
      <c r="AC360" s="871"/>
      <c r="AD360" s="871"/>
      <c r="AE360" s="871"/>
      <c r="AF360" s="871"/>
      <c r="AG360" s="871"/>
      <c r="AH360" s="871"/>
      <c r="AI360" s="871"/>
      <c r="AJ360" s="871"/>
      <c r="AK360" s="872"/>
      <c r="AM360" s="60"/>
    </row>
    <row r="361" spans="1:39" ht="18" customHeight="1" x14ac:dyDescent="0.15">
      <c r="A361" s="85"/>
      <c r="AK361" s="91"/>
      <c r="AM361" s="60"/>
    </row>
    <row r="362" spans="1:39" s="87" customFormat="1" ht="14" x14ac:dyDescent="0.15">
      <c r="A362" s="86" t="s">
        <v>139</v>
      </c>
      <c r="D362" s="428"/>
      <c r="E362" s="428"/>
      <c r="G362" s="83"/>
      <c r="H362" s="83"/>
      <c r="I362" s="83"/>
      <c r="J362" s="83"/>
      <c r="K362" s="83"/>
      <c r="L362" s="83"/>
      <c r="M362" s="88"/>
      <c r="N362" s="87" t="s">
        <v>140</v>
      </c>
      <c r="AI362" s="83"/>
      <c r="AJ362" s="83"/>
      <c r="AK362" s="92"/>
      <c r="AL362" s="68"/>
      <c r="AM362" s="60"/>
    </row>
    <row r="363" spans="1:39" ht="27" customHeight="1" x14ac:dyDescent="0.15">
      <c r="A363" s="873">
        <f>A319+31</f>
        <v>45170</v>
      </c>
      <c r="B363" s="874"/>
      <c r="C363" s="874"/>
      <c r="D363" s="520"/>
      <c r="E363" s="429"/>
      <c r="N363" s="875" t="str">
        <f>N319</f>
        <v>Tippl, Mario</v>
      </c>
      <c r="O363" s="876"/>
      <c r="P363" s="876"/>
      <c r="Q363" s="876"/>
      <c r="R363" s="876"/>
      <c r="S363" s="876"/>
      <c r="T363" s="876"/>
      <c r="U363" s="876"/>
      <c r="V363" s="876"/>
      <c r="W363" s="877"/>
      <c r="X363" s="89"/>
      <c r="Y363" s="89"/>
      <c r="Z363" s="89"/>
      <c r="AA363" s="89"/>
      <c r="AB363" s="89"/>
      <c r="AC363" s="89"/>
      <c r="AD363" s="89"/>
      <c r="AE363" s="89"/>
      <c r="AF363" s="89"/>
      <c r="AG363" s="89"/>
      <c r="AH363" s="89"/>
      <c r="AK363" s="93"/>
      <c r="AM363" s="60"/>
    </row>
    <row r="364" spans="1:39" ht="14" x14ac:dyDescent="0.15">
      <c r="A364" s="85"/>
      <c r="AK364" s="91"/>
      <c r="AM364" s="60"/>
    </row>
    <row r="365" spans="1:39" ht="30" customHeight="1" x14ac:dyDescent="0.15">
      <c r="A365" s="878" t="s">
        <v>141</v>
      </c>
      <c r="B365" s="879"/>
      <c r="C365" s="879"/>
      <c r="D365" s="879"/>
      <c r="E365" s="879"/>
      <c r="F365" s="879"/>
      <c r="G365" s="879"/>
      <c r="H365" s="879"/>
      <c r="I365" s="879"/>
      <c r="J365" s="879"/>
      <c r="K365" s="879"/>
      <c r="L365" s="879"/>
      <c r="M365" s="879"/>
      <c r="N365" s="879"/>
      <c r="O365" s="879"/>
      <c r="P365" s="879"/>
      <c r="Q365" s="879"/>
      <c r="R365" s="879"/>
      <c r="S365" s="879"/>
      <c r="T365" s="879"/>
      <c r="U365" s="879"/>
      <c r="V365" s="879"/>
      <c r="W365" s="879"/>
      <c r="X365" s="879"/>
      <c r="Y365" s="879"/>
      <c r="Z365" s="879"/>
      <c r="AA365" s="879"/>
      <c r="AB365" s="879"/>
      <c r="AC365" s="879"/>
      <c r="AD365" s="879"/>
      <c r="AE365" s="879"/>
      <c r="AF365" s="879"/>
      <c r="AG365" s="879"/>
      <c r="AH365" s="879"/>
      <c r="AI365" s="879"/>
      <c r="AJ365" s="879"/>
      <c r="AK365" s="880"/>
      <c r="AM365" s="60"/>
    </row>
    <row r="366" spans="1:39" ht="15" thickBot="1" x14ac:dyDescent="0.2">
      <c r="A366" s="85"/>
      <c r="AK366" s="91"/>
      <c r="AM366" s="60"/>
    </row>
    <row r="367" spans="1:39" ht="25" customHeight="1" x14ac:dyDescent="0.15">
      <c r="A367" s="120"/>
      <c r="B367" s="121"/>
      <c r="C367" s="121"/>
      <c r="D367" s="881" t="s">
        <v>30</v>
      </c>
      <c r="E367" s="883" t="s">
        <v>142</v>
      </c>
      <c r="F367" s="122" t="s">
        <v>143</v>
      </c>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856" t="s">
        <v>144</v>
      </c>
      <c r="AL367" s="615" t="s">
        <v>72</v>
      </c>
      <c r="AM367" s="615" t="s">
        <v>73</v>
      </c>
    </row>
    <row r="368" spans="1:39" ht="15" customHeight="1" thickBot="1" x14ac:dyDescent="0.2">
      <c r="A368" s="96" t="s">
        <v>145</v>
      </c>
      <c r="B368" s="97"/>
      <c r="C368" s="97"/>
      <c r="D368" s="882"/>
      <c r="E368" s="882"/>
      <c r="F368" s="98">
        <f>A363</f>
        <v>45170</v>
      </c>
      <c r="G368" s="98">
        <f>F368+1</f>
        <v>45171</v>
      </c>
      <c r="H368" s="98">
        <f t="shared" ref="H368:AI368" si="252">G368+1</f>
        <v>45172</v>
      </c>
      <c r="I368" s="98">
        <f t="shared" si="252"/>
        <v>45173</v>
      </c>
      <c r="J368" s="98">
        <f t="shared" si="252"/>
        <v>45174</v>
      </c>
      <c r="K368" s="98">
        <f t="shared" si="252"/>
        <v>45175</v>
      </c>
      <c r="L368" s="98">
        <f t="shared" si="252"/>
        <v>45176</v>
      </c>
      <c r="M368" s="98">
        <f t="shared" si="252"/>
        <v>45177</v>
      </c>
      <c r="N368" s="98">
        <f t="shared" si="252"/>
        <v>45178</v>
      </c>
      <c r="O368" s="98">
        <f t="shared" si="252"/>
        <v>45179</v>
      </c>
      <c r="P368" s="98">
        <f t="shared" si="252"/>
        <v>45180</v>
      </c>
      <c r="Q368" s="98">
        <f t="shared" si="252"/>
        <v>45181</v>
      </c>
      <c r="R368" s="98">
        <f t="shared" si="252"/>
        <v>45182</v>
      </c>
      <c r="S368" s="98">
        <f t="shared" si="252"/>
        <v>45183</v>
      </c>
      <c r="T368" s="98">
        <f t="shared" si="252"/>
        <v>45184</v>
      </c>
      <c r="U368" s="98">
        <f t="shared" si="252"/>
        <v>45185</v>
      </c>
      <c r="V368" s="98">
        <f t="shared" si="252"/>
        <v>45186</v>
      </c>
      <c r="W368" s="98">
        <f t="shared" si="252"/>
        <v>45187</v>
      </c>
      <c r="X368" s="98">
        <f t="shared" si="252"/>
        <v>45188</v>
      </c>
      <c r="Y368" s="98">
        <f t="shared" si="252"/>
        <v>45189</v>
      </c>
      <c r="Z368" s="98">
        <f t="shared" si="252"/>
        <v>45190</v>
      </c>
      <c r="AA368" s="98">
        <f t="shared" si="252"/>
        <v>45191</v>
      </c>
      <c r="AB368" s="98">
        <f t="shared" si="252"/>
        <v>45192</v>
      </c>
      <c r="AC368" s="98">
        <f t="shared" si="252"/>
        <v>45193</v>
      </c>
      <c r="AD368" s="98">
        <f t="shared" si="252"/>
        <v>45194</v>
      </c>
      <c r="AE368" s="98">
        <f t="shared" si="252"/>
        <v>45195</v>
      </c>
      <c r="AF368" s="98">
        <f t="shared" si="252"/>
        <v>45196</v>
      </c>
      <c r="AG368" s="98">
        <f t="shared" si="252"/>
        <v>45197</v>
      </c>
      <c r="AH368" s="98">
        <f t="shared" si="252"/>
        <v>45198</v>
      </c>
      <c r="AI368" s="98">
        <f t="shared" si="252"/>
        <v>45199</v>
      </c>
      <c r="AJ368" s="98"/>
      <c r="AK368" s="857"/>
      <c r="AL368" s="257"/>
      <c r="AM368" s="60"/>
    </row>
    <row r="369" spans="1:39" s="82" customFormat="1" ht="21" customHeight="1" thickBot="1" x14ac:dyDescent="0.2">
      <c r="A369" s="100" t="s">
        <v>146</v>
      </c>
      <c r="B369" s="101" t="s">
        <v>109</v>
      </c>
      <c r="C369" s="102" t="s">
        <v>147</v>
      </c>
      <c r="D369" s="101"/>
      <c r="E369" s="101"/>
      <c r="F369" s="174"/>
      <c r="G369" s="174"/>
      <c r="H369" s="174"/>
      <c r="I369" s="174"/>
      <c r="J369" s="174"/>
      <c r="K369" s="174"/>
      <c r="L369" s="174"/>
      <c r="M369" s="174"/>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03"/>
      <c r="AL369" s="257"/>
      <c r="AM369" s="60"/>
    </row>
    <row r="370" spans="1:39" s="82" customFormat="1" ht="20" customHeight="1" thickBot="1" x14ac:dyDescent="0.2">
      <c r="A370" s="858"/>
      <c r="B370" s="109" t="s">
        <v>66</v>
      </c>
      <c r="C370" s="186" t="s">
        <v>148</v>
      </c>
      <c r="D370" s="510"/>
      <c r="E370" s="435"/>
      <c r="F370" s="174"/>
      <c r="G370" s="174"/>
      <c r="H370" s="174"/>
      <c r="I370" s="174"/>
      <c r="J370" s="174"/>
      <c r="K370" s="174"/>
      <c r="L370" s="174"/>
      <c r="M370" s="174"/>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04"/>
      <c r="AL370" s="257"/>
      <c r="AM370" s="60"/>
    </row>
    <row r="371" spans="1:39" s="82" customFormat="1" ht="56" x14ac:dyDescent="0.15">
      <c r="A371" s="859"/>
      <c r="B371" s="183" t="s">
        <v>86</v>
      </c>
      <c r="C371" s="187" t="str">
        <f>VLOOKUP(B371,'AP Übersicht'!$A$8:$B$36,2,FALSE)</f>
        <v xml:space="preserve">Versuche zur Einsatzfähigkeit und den Parametern (aufzutragende Menge, Temperatur, relative Luftfeuchtigkeit bzw. zum Einsatzbereich im industriellen Umfeld </v>
      </c>
      <c r="D371" s="511" t="s">
        <v>83</v>
      </c>
      <c r="E371" s="430"/>
      <c r="F371" s="174">
        <v>6</v>
      </c>
      <c r="G371" s="174"/>
      <c r="H371" s="174"/>
      <c r="I371" s="174">
        <v>6</v>
      </c>
      <c r="J371" s="174">
        <v>6</v>
      </c>
      <c r="K371" s="174">
        <v>6</v>
      </c>
      <c r="L371" s="174">
        <v>6</v>
      </c>
      <c r="M371" s="174">
        <v>6</v>
      </c>
      <c r="N371" s="174"/>
      <c r="O371" s="174"/>
      <c r="P371" s="174">
        <v>6</v>
      </c>
      <c r="Q371" s="174">
        <v>6</v>
      </c>
      <c r="R371" s="174">
        <v>6</v>
      </c>
      <c r="S371" s="174">
        <v>6</v>
      </c>
      <c r="T371" s="174">
        <v>6</v>
      </c>
      <c r="U371" s="174"/>
      <c r="V371" s="174"/>
      <c r="W371" s="174">
        <v>6</v>
      </c>
      <c r="X371" s="174">
        <v>6</v>
      </c>
      <c r="Y371" s="174">
        <v>6</v>
      </c>
      <c r="Z371" s="174">
        <v>6</v>
      </c>
      <c r="AA371" s="174">
        <v>6</v>
      </c>
      <c r="AB371" s="174"/>
      <c r="AC371" s="174"/>
      <c r="AD371" s="174">
        <v>6</v>
      </c>
      <c r="AE371" s="174">
        <v>6</v>
      </c>
      <c r="AF371" s="174">
        <v>6</v>
      </c>
      <c r="AG371" s="174">
        <v>6</v>
      </c>
      <c r="AH371" s="174">
        <v>6</v>
      </c>
      <c r="AI371" s="174"/>
      <c r="AJ371" s="174"/>
      <c r="AK371" s="104">
        <f t="shared" ref="AK371:AK382" si="253">SUM(F371:AJ371)</f>
        <v>126</v>
      </c>
      <c r="AL371" s="616">
        <f ca="1">VLOOKUP($B371,'AP Übersicht'!$A$8:$R$36,9,FALSE)</f>
        <v>264.67</v>
      </c>
      <c r="AM371" s="616">
        <f ca="1">VLOOKUP($B371,'AP Übersicht'!$A$8:$R$36,10,FALSE)</f>
        <v>-91.336666666666673</v>
      </c>
    </row>
    <row r="372" spans="1:39" s="82" customFormat="1" ht="42" x14ac:dyDescent="0.15">
      <c r="A372" s="859"/>
      <c r="B372" s="183" t="s">
        <v>88</v>
      </c>
      <c r="C372" s="187" t="str">
        <f>VLOOKUP(B372,'AP Übersicht'!$A$8:$B$36,2,FALSE)</f>
        <v>Ermittl. wissenschaftlich-technischer Ressourcen und möglicher Kooperationspartner</v>
      </c>
      <c r="D372" s="511"/>
      <c r="E372" s="430" t="s">
        <v>83</v>
      </c>
      <c r="F372" s="175"/>
      <c r="G372" s="175"/>
      <c r="H372" s="175"/>
      <c r="I372" s="175"/>
      <c r="J372" s="175"/>
      <c r="K372" s="175"/>
      <c r="L372" s="175"/>
      <c r="M372" s="175"/>
      <c r="N372" s="175"/>
      <c r="O372" s="175"/>
      <c r="P372" s="175"/>
      <c r="Q372" s="175"/>
      <c r="R372" s="175"/>
      <c r="S372" s="175"/>
      <c r="T372" s="175"/>
      <c r="U372" s="175"/>
      <c r="V372" s="175"/>
      <c r="W372" s="175">
        <v>1</v>
      </c>
      <c r="X372" s="175">
        <v>1</v>
      </c>
      <c r="Y372" s="175">
        <v>1</v>
      </c>
      <c r="Z372" s="175">
        <v>1</v>
      </c>
      <c r="AA372" s="175">
        <v>1</v>
      </c>
      <c r="AB372" s="175"/>
      <c r="AC372" s="175"/>
      <c r="AD372" s="175">
        <v>1</v>
      </c>
      <c r="AE372" s="175">
        <v>1</v>
      </c>
      <c r="AF372" s="175">
        <v>1</v>
      </c>
      <c r="AG372" s="175">
        <v>1</v>
      </c>
      <c r="AH372" s="175">
        <v>1</v>
      </c>
      <c r="AI372" s="175"/>
      <c r="AJ372" s="176"/>
      <c r="AK372" s="104">
        <f t="shared" si="253"/>
        <v>10</v>
      </c>
      <c r="AL372" s="616">
        <f ca="1">VLOOKUP($B372,'AP Übersicht'!$A$8:$R$36,9,FALSE)</f>
        <v>59</v>
      </c>
      <c r="AM372" s="616">
        <f ca="1">VLOOKUP($B372,'AP Übersicht'!$A$8:$R$36,10,FALSE)</f>
        <v>27.666666666666671</v>
      </c>
    </row>
    <row r="373" spans="1:39" s="82" customFormat="1" ht="16" customHeight="1" x14ac:dyDescent="0.15">
      <c r="A373" s="859"/>
      <c r="B373" s="183"/>
      <c r="C373" s="187" t="e">
        <f>VLOOKUP(B373,'AP Übersicht'!$A$8:$B$36,2,FALSE)</f>
        <v>#N/A</v>
      </c>
      <c r="D373" s="511"/>
      <c r="E373" s="430"/>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6"/>
      <c r="AK373" s="104">
        <f t="shared" si="253"/>
        <v>0</v>
      </c>
      <c r="AL373" s="256"/>
      <c r="AM373" s="60"/>
    </row>
    <row r="374" spans="1:39" s="82" customFormat="1" ht="16" customHeight="1" x14ac:dyDescent="0.15">
      <c r="A374" s="859"/>
      <c r="B374" s="183"/>
      <c r="C374" s="187" t="e">
        <f>VLOOKUP(B374,'AP Übersicht'!$A$8:$B$36,2,FALSE)</f>
        <v>#N/A</v>
      </c>
      <c r="D374" s="511"/>
      <c r="E374" s="430"/>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c r="AH374" s="175"/>
      <c r="AI374" s="175"/>
      <c r="AJ374" s="176"/>
      <c r="AK374" s="104">
        <f t="shared" si="253"/>
        <v>0</v>
      </c>
      <c r="AL374" s="256"/>
      <c r="AM374" s="60"/>
    </row>
    <row r="375" spans="1:39" s="82" customFormat="1" ht="16" customHeight="1" x14ac:dyDescent="0.15">
      <c r="A375" s="859"/>
      <c r="B375" s="183"/>
      <c r="C375" s="187" t="e">
        <f>VLOOKUP(B375,'AP Übersicht'!$A$8:$B$36,2,FALSE)</f>
        <v>#N/A</v>
      </c>
      <c r="D375" s="511"/>
      <c r="E375" s="430"/>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c r="AH375" s="175"/>
      <c r="AI375" s="175"/>
      <c r="AJ375" s="176"/>
      <c r="AK375" s="104">
        <f t="shared" si="253"/>
        <v>0</v>
      </c>
      <c r="AL375" s="256"/>
      <c r="AM375" s="60"/>
    </row>
    <row r="376" spans="1:39" s="82" customFormat="1" ht="16" customHeight="1" x14ac:dyDescent="0.15">
      <c r="A376" s="859"/>
      <c r="B376" s="183"/>
      <c r="C376" s="187" t="e">
        <f>VLOOKUP(B376,'AP Übersicht'!$A$8:$B$36,2,FALSE)</f>
        <v>#N/A</v>
      </c>
      <c r="D376" s="511"/>
      <c r="E376" s="430"/>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6"/>
      <c r="AK376" s="104">
        <f t="shared" si="253"/>
        <v>0</v>
      </c>
      <c r="AL376" s="256"/>
      <c r="AM376" s="60"/>
    </row>
    <row r="377" spans="1:39" s="82" customFormat="1" ht="16" customHeight="1" x14ac:dyDescent="0.15">
      <c r="A377" s="859"/>
      <c r="B377" s="183"/>
      <c r="C377" s="187" t="e">
        <f>VLOOKUP(B377,'AP Übersicht'!$A$8:$B$36,2,FALSE)</f>
        <v>#N/A</v>
      </c>
      <c r="D377" s="511"/>
      <c r="E377" s="430"/>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c r="AH377" s="175"/>
      <c r="AI377" s="175"/>
      <c r="AJ377" s="176"/>
      <c r="AK377" s="104">
        <f t="shared" si="253"/>
        <v>0</v>
      </c>
      <c r="AL377" s="256"/>
      <c r="AM377" s="60"/>
    </row>
    <row r="378" spans="1:39" s="82" customFormat="1" ht="16" customHeight="1" x14ac:dyDescent="0.15">
      <c r="A378" s="859"/>
      <c r="B378" s="183"/>
      <c r="C378" s="187" t="e">
        <f>VLOOKUP(B378,'AP Übersicht'!$A$8:$B$36,2,FALSE)</f>
        <v>#N/A</v>
      </c>
      <c r="D378" s="511"/>
      <c r="E378" s="430"/>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6"/>
      <c r="AK378" s="104">
        <f t="shared" si="253"/>
        <v>0</v>
      </c>
      <c r="AL378" s="256"/>
      <c r="AM378" s="60"/>
    </row>
    <row r="379" spans="1:39" s="82" customFormat="1" ht="16" customHeight="1" x14ac:dyDescent="0.15">
      <c r="A379" s="859"/>
      <c r="B379" s="183"/>
      <c r="C379" s="187" t="e">
        <f>VLOOKUP(B379,'AP Übersicht'!$A$8:$B$36,2,FALSE)</f>
        <v>#N/A</v>
      </c>
      <c r="D379" s="511"/>
      <c r="E379" s="430"/>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6"/>
      <c r="AK379" s="104">
        <f t="shared" si="253"/>
        <v>0</v>
      </c>
      <c r="AL379" s="256"/>
      <c r="AM379" s="60"/>
    </row>
    <row r="380" spans="1:39" s="82" customFormat="1" ht="16" customHeight="1" x14ac:dyDescent="0.15">
      <c r="A380" s="859"/>
      <c r="B380" s="183"/>
      <c r="C380" s="187" t="e">
        <f>VLOOKUP(B380,'AP Übersicht'!$A$8:$B$36,2,FALSE)</f>
        <v>#N/A</v>
      </c>
      <c r="D380" s="511"/>
      <c r="E380" s="430"/>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c r="AH380" s="175"/>
      <c r="AI380" s="175"/>
      <c r="AJ380" s="176"/>
      <c r="AK380" s="104">
        <f t="shared" si="253"/>
        <v>0</v>
      </c>
      <c r="AL380" s="256"/>
      <c r="AM380" s="60"/>
    </row>
    <row r="381" spans="1:39" s="82" customFormat="1" ht="16" customHeight="1" x14ac:dyDescent="0.15">
      <c r="A381" s="859"/>
      <c r="B381" s="183"/>
      <c r="C381" s="187" t="e">
        <f>VLOOKUP(B381,'AP Übersicht'!$A$8:$B$36,2,FALSE)</f>
        <v>#N/A</v>
      </c>
      <c r="D381" s="511"/>
      <c r="E381" s="430"/>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c r="AH381" s="175"/>
      <c r="AI381" s="175"/>
      <c r="AJ381" s="176"/>
      <c r="AK381" s="104">
        <f t="shared" si="253"/>
        <v>0</v>
      </c>
      <c r="AL381" s="256"/>
      <c r="AM381" s="60"/>
    </row>
    <row r="382" spans="1:39" s="82" customFormat="1" ht="16" customHeight="1" thickBot="1" x14ac:dyDescent="0.2">
      <c r="A382" s="860"/>
      <c r="B382" s="184"/>
      <c r="C382" s="252" t="e">
        <f>VLOOKUP(B382,'AP Übersicht'!$A$8:$B$36,2,FALSE)</f>
        <v>#N/A</v>
      </c>
      <c r="D382" s="512"/>
      <c r="E382" s="438"/>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c r="AG382" s="177"/>
      <c r="AH382" s="177"/>
      <c r="AI382" s="177"/>
      <c r="AJ382" s="178"/>
      <c r="AK382" s="104">
        <f t="shared" si="253"/>
        <v>0</v>
      </c>
      <c r="AL382" s="256"/>
      <c r="AM382" s="60"/>
    </row>
    <row r="383" spans="1:39" s="82" customFormat="1" ht="18.5" customHeight="1" thickTop="1" thickBot="1" x14ac:dyDescent="0.2">
      <c r="A383" s="603"/>
      <c r="B383" s="604"/>
      <c r="C383" s="605" t="s">
        <v>149</v>
      </c>
      <c r="D383" s="606" t="s">
        <v>83</v>
      </c>
      <c r="E383" s="606"/>
      <c r="F383" s="607">
        <f>SUMIF($D371:$D382,$D383,F371:F382)</f>
        <v>6</v>
      </c>
      <c r="G383" s="607">
        <f t="shared" ref="G383" si="254">SUMIF($D371:$D382,$D383,G371:G382)</f>
        <v>0</v>
      </c>
      <c r="H383" s="607">
        <f t="shared" ref="H383" si="255">SUMIF($D371:$D382,$D383,H371:H382)</f>
        <v>0</v>
      </c>
      <c r="I383" s="607">
        <f t="shared" ref="I383" si="256">SUMIF($D371:$D382,$D383,I371:I382)</f>
        <v>6</v>
      </c>
      <c r="J383" s="607">
        <f t="shared" ref="J383" si="257">SUMIF($D371:$D382,$D383,J371:J382)</f>
        <v>6</v>
      </c>
      <c r="K383" s="607">
        <f t="shared" ref="K383" si="258">SUMIF($D371:$D382,$D383,K371:K382)</f>
        <v>6</v>
      </c>
      <c r="L383" s="607">
        <f t="shared" ref="L383" si="259">SUMIF($D371:$D382,$D383,L371:L382)</f>
        <v>6</v>
      </c>
      <c r="M383" s="607">
        <f t="shared" ref="M383" si="260">SUMIF($D371:$D382,$D383,M371:M382)</f>
        <v>6</v>
      </c>
      <c r="N383" s="607">
        <f t="shared" ref="N383" si="261">SUMIF($D371:$D382,$D383,N371:N382)</f>
        <v>0</v>
      </c>
      <c r="O383" s="607">
        <f t="shared" ref="O383" si="262">SUMIF($D371:$D382,$D383,O371:O382)</f>
        <v>0</v>
      </c>
      <c r="P383" s="607">
        <f t="shared" ref="P383" si="263">SUMIF($D371:$D382,$D383,P371:P382)</f>
        <v>6</v>
      </c>
      <c r="Q383" s="607">
        <f t="shared" ref="Q383" si="264">SUMIF($D371:$D382,$D383,Q371:Q382)</f>
        <v>6</v>
      </c>
      <c r="R383" s="607">
        <f t="shared" ref="R383" si="265">SUMIF($D371:$D382,$D383,R371:R382)</f>
        <v>6</v>
      </c>
      <c r="S383" s="607">
        <f t="shared" ref="S383" si="266">SUMIF($D371:$D382,$D383,S371:S382)</f>
        <v>6</v>
      </c>
      <c r="T383" s="607">
        <f>SUMIF($D371:$D382,$D383,T371:T382)</f>
        <v>6</v>
      </c>
      <c r="U383" s="607">
        <f t="shared" ref="U383" si="267">SUMIF($D371:$D382,$D383,U371:U382)</f>
        <v>0</v>
      </c>
      <c r="V383" s="607">
        <f t="shared" ref="V383" si="268">SUMIF($D371:$D382,$D383,V371:V382)</f>
        <v>0</v>
      </c>
      <c r="W383" s="607">
        <f t="shared" ref="W383" si="269">SUMIF($D371:$D382,$D383,W371:W382)</f>
        <v>6</v>
      </c>
      <c r="X383" s="607">
        <f t="shared" ref="X383" si="270">SUMIF($D371:$D382,$D383,X371:X382)</f>
        <v>6</v>
      </c>
      <c r="Y383" s="607">
        <f t="shared" ref="Y383" si="271">SUMIF($D371:$D382,$D383,Y371:Y382)</f>
        <v>6</v>
      </c>
      <c r="Z383" s="607">
        <f t="shared" ref="Z383" si="272">SUMIF($D371:$D382,$D383,Z371:Z382)</f>
        <v>6</v>
      </c>
      <c r="AA383" s="607">
        <f t="shared" ref="AA383" si="273">SUMIF($D371:$D382,$D383,AA371:AA382)</f>
        <v>6</v>
      </c>
      <c r="AB383" s="607">
        <f t="shared" ref="AB383" si="274">SUMIF($D371:$D382,$D383,AB371:AB382)</f>
        <v>0</v>
      </c>
      <c r="AC383" s="607">
        <f t="shared" ref="AC383" si="275">SUMIF($D371:$D382,$D383,AC371:AC382)</f>
        <v>0</v>
      </c>
      <c r="AD383" s="607">
        <f t="shared" ref="AD383" si="276">SUMIF($D371:$D382,$D383,AD371:AD382)</f>
        <v>6</v>
      </c>
      <c r="AE383" s="607">
        <f t="shared" ref="AE383" si="277">SUMIF($D371:$D382,$D383,AE371:AE382)</f>
        <v>6</v>
      </c>
      <c r="AF383" s="607">
        <f t="shared" ref="AF383" si="278">SUMIF($D371:$D382,$D383,AF371:AF382)</f>
        <v>6</v>
      </c>
      <c r="AG383" s="607">
        <f t="shared" ref="AG383" si="279">SUMIF($D371:$D382,$D383,AG371:AG382)</f>
        <v>6</v>
      </c>
      <c r="AH383" s="607">
        <f t="shared" ref="AH383" si="280">SUMIF($D371:$D382,$D383,AH371:AH382)</f>
        <v>6</v>
      </c>
      <c r="AI383" s="607">
        <f t="shared" ref="AI383:AJ383" si="281">SUMIF($D371:$D382,$D383,AI371:AI382)</f>
        <v>0</v>
      </c>
      <c r="AJ383" s="607">
        <f t="shared" si="281"/>
        <v>0</v>
      </c>
      <c r="AK383" s="608">
        <f>SUM(F383:AJ383)</f>
        <v>126</v>
      </c>
      <c r="AL383" s="256"/>
      <c r="AM383" s="60"/>
    </row>
    <row r="384" spans="1:39" s="82" customFormat="1" ht="18.5" customHeight="1" thickBot="1" x14ac:dyDescent="0.2">
      <c r="A384" s="609"/>
      <c r="B384" s="610"/>
      <c r="C384" s="105"/>
      <c r="D384" s="611"/>
      <c r="E384" s="611" t="s">
        <v>83</v>
      </c>
      <c r="F384" s="607">
        <f>SUMIF($E371:$E382,$E384,F371:F382)</f>
        <v>0</v>
      </c>
      <c r="G384" s="607">
        <f t="shared" ref="G384:AJ384" si="282">SUMIF($E371:$E382,$E384,G371:G382)</f>
        <v>0</v>
      </c>
      <c r="H384" s="607">
        <f t="shared" si="282"/>
        <v>0</v>
      </c>
      <c r="I384" s="607">
        <f t="shared" si="282"/>
        <v>0</v>
      </c>
      <c r="J384" s="607">
        <f t="shared" si="282"/>
        <v>0</v>
      </c>
      <c r="K384" s="607">
        <f t="shared" si="282"/>
        <v>0</v>
      </c>
      <c r="L384" s="607">
        <f t="shared" si="282"/>
        <v>0</v>
      </c>
      <c r="M384" s="607">
        <f t="shared" si="282"/>
        <v>0</v>
      </c>
      <c r="N384" s="607">
        <f t="shared" si="282"/>
        <v>0</v>
      </c>
      <c r="O384" s="607">
        <f t="shared" si="282"/>
        <v>0</v>
      </c>
      <c r="P384" s="607">
        <f t="shared" si="282"/>
        <v>0</v>
      </c>
      <c r="Q384" s="607">
        <f t="shared" si="282"/>
        <v>0</v>
      </c>
      <c r="R384" s="607">
        <f t="shared" si="282"/>
        <v>0</v>
      </c>
      <c r="S384" s="607">
        <f t="shared" si="282"/>
        <v>0</v>
      </c>
      <c r="T384" s="607">
        <f t="shared" si="282"/>
        <v>0</v>
      </c>
      <c r="U384" s="607">
        <f t="shared" si="282"/>
        <v>0</v>
      </c>
      <c r="V384" s="607">
        <f t="shared" si="282"/>
        <v>0</v>
      </c>
      <c r="W384" s="607">
        <f t="shared" si="282"/>
        <v>1</v>
      </c>
      <c r="X384" s="607">
        <f t="shared" si="282"/>
        <v>1</v>
      </c>
      <c r="Y384" s="607">
        <f t="shared" si="282"/>
        <v>1</v>
      </c>
      <c r="Z384" s="607">
        <f t="shared" si="282"/>
        <v>1</v>
      </c>
      <c r="AA384" s="607">
        <f t="shared" si="282"/>
        <v>1</v>
      </c>
      <c r="AB384" s="607">
        <f t="shared" si="282"/>
        <v>0</v>
      </c>
      <c r="AC384" s="607">
        <f t="shared" si="282"/>
        <v>0</v>
      </c>
      <c r="AD384" s="607">
        <f>SUMIF($E371:$E382,$E384,AD371:AD382)</f>
        <v>1</v>
      </c>
      <c r="AE384" s="607">
        <f t="shared" si="282"/>
        <v>1</v>
      </c>
      <c r="AF384" s="607">
        <f t="shared" si="282"/>
        <v>1</v>
      </c>
      <c r="AG384" s="607">
        <f t="shared" si="282"/>
        <v>1</v>
      </c>
      <c r="AH384" s="607">
        <f t="shared" si="282"/>
        <v>1</v>
      </c>
      <c r="AI384" s="607">
        <f t="shared" si="282"/>
        <v>0</v>
      </c>
      <c r="AJ384" s="607">
        <f t="shared" si="282"/>
        <v>0</v>
      </c>
      <c r="AK384" s="612">
        <f>SUM(F384:AJ384)</f>
        <v>10</v>
      </c>
      <c r="AL384" s="256"/>
      <c r="AM384" s="60"/>
    </row>
    <row r="385" spans="1:39" s="82" customFormat="1" ht="20" customHeight="1" x14ac:dyDescent="0.15">
      <c r="A385" s="118" t="s">
        <v>150</v>
      </c>
      <c r="B385" s="99"/>
      <c r="C385" s="114" t="s">
        <v>151</v>
      </c>
      <c r="D385" s="511"/>
      <c r="E385" s="430"/>
      <c r="F385" s="175">
        <v>2</v>
      </c>
      <c r="G385" s="175"/>
      <c r="H385" s="175"/>
      <c r="I385" s="175">
        <v>2</v>
      </c>
      <c r="J385" s="175">
        <v>2</v>
      </c>
      <c r="K385" s="175">
        <v>2</v>
      </c>
      <c r="L385" s="175">
        <v>2</v>
      </c>
      <c r="M385" s="175">
        <v>2</v>
      </c>
      <c r="N385" s="175"/>
      <c r="O385" s="175"/>
      <c r="P385" s="175">
        <v>2</v>
      </c>
      <c r="Q385" s="175">
        <v>2</v>
      </c>
      <c r="R385" s="175">
        <v>2</v>
      </c>
      <c r="S385" s="175">
        <v>2</v>
      </c>
      <c r="T385" s="175">
        <v>2</v>
      </c>
      <c r="U385" s="175"/>
      <c r="V385" s="175"/>
      <c r="W385" s="175">
        <v>1</v>
      </c>
      <c r="X385" s="175">
        <v>1</v>
      </c>
      <c r="Y385" s="175">
        <v>1</v>
      </c>
      <c r="Z385" s="175">
        <v>1</v>
      </c>
      <c r="AA385" s="175">
        <v>1</v>
      </c>
      <c r="AB385" s="175"/>
      <c r="AC385" s="175"/>
      <c r="AD385" s="175">
        <v>1</v>
      </c>
      <c r="AE385" s="175">
        <v>1</v>
      </c>
      <c r="AF385" s="175">
        <v>1</v>
      </c>
      <c r="AG385" s="175">
        <v>1</v>
      </c>
      <c r="AH385" s="175">
        <v>1</v>
      </c>
      <c r="AI385" s="175"/>
      <c r="AJ385" s="179"/>
      <c r="AK385" s="110">
        <f>SUM(F385:AJ385)</f>
        <v>32</v>
      </c>
      <c r="AL385" s="256"/>
      <c r="AM385" s="60"/>
    </row>
    <row r="386" spans="1:39" s="82" customFormat="1" ht="20" customHeight="1" x14ac:dyDescent="0.15">
      <c r="A386" s="861" t="s">
        <v>152</v>
      </c>
      <c r="B386" s="95"/>
      <c r="C386" s="115" t="s">
        <v>153</v>
      </c>
      <c r="D386" s="511"/>
      <c r="E386" s="43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c r="AG386" s="180"/>
      <c r="AH386" s="180"/>
      <c r="AI386" s="180"/>
      <c r="AJ386" s="180"/>
      <c r="AK386" s="117">
        <f>SUM(E386:AJ386)</f>
        <v>0</v>
      </c>
      <c r="AL386" s="256"/>
      <c r="AM386" s="60"/>
    </row>
    <row r="387" spans="1:39" s="82" customFormat="1" ht="20" customHeight="1" x14ac:dyDescent="0.15">
      <c r="A387" s="862"/>
      <c r="B387" s="95"/>
      <c r="C387" s="116" t="s">
        <v>154</v>
      </c>
      <c r="D387" s="513"/>
      <c r="E387" s="430"/>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c r="AB387" s="175"/>
      <c r="AC387" s="175"/>
      <c r="AD387" s="175"/>
      <c r="AE387" s="175"/>
      <c r="AF387" s="175"/>
      <c r="AG387" s="175"/>
      <c r="AH387" s="175"/>
      <c r="AI387" s="175"/>
      <c r="AJ387" s="179"/>
      <c r="AK387" s="111">
        <f>SUM(F387:AJ387)</f>
        <v>0</v>
      </c>
      <c r="AL387" s="256"/>
      <c r="AM387" s="60"/>
    </row>
    <row r="388" spans="1:39" s="82" customFormat="1" ht="28" x14ac:dyDescent="0.15">
      <c r="A388" s="862"/>
      <c r="B388" s="95"/>
      <c r="C388" s="115" t="s">
        <v>155</v>
      </c>
      <c r="D388" s="511"/>
      <c r="E388" s="430"/>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c r="AH388" s="175"/>
      <c r="AI388" s="175"/>
      <c r="AJ388" s="179"/>
      <c r="AK388" s="111">
        <f>SUM(F388:AJ388)</f>
        <v>0</v>
      </c>
      <c r="AL388" s="64"/>
      <c r="AM388" s="60"/>
    </row>
    <row r="389" spans="1:39" s="82" customFormat="1" ht="29" thickBot="1" x14ac:dyDescent="0.2">
      <c r="A389" s="863"/>
      <c r="B389" s="105"/>
      <c r="C389" s="119" t="s">
        <v>156</v>
      </c>
      <c r="D389" s="514"/>
      <c r="E389" s="439"/>
      <c r="F389" s="181"/>
      <c r="G389" s="181"/>
      <c r="H389" s="181"/>
      <c r="I389" s="181"/>
      <c r="J389" s="181"/>
      <c r="K389" s="181"/>
      <c r="L389" s="181"/>
      <c r="M389" s="181"/>
      <c r="N389" s="181"/>
      <c r="O389" s="181"/>
      <c r="P389" s="181"/>
      <c r="Q389" s="181"/>
      <c r="R389" s="181"/>
      <c r="S389" s="181"/>
      <c r="T389" s="181"/>
      <c r="U389" s="181"/>
      <c r="V389" s="181"/>
      <c r="W389" s="181"/>
      <c r="X389" s="181"/>
      <c r="Y389" s="181"/>
      <c r="Z389" s="181"/>
      <c r="AA389" s="181"/>
      <c r="AB389" s="181"/>
      <c r="AC389" s="181"/>
      <c r="AD389" s="181"/>
      <c r="AE389" s="181"/>
      <c r="AF389" s="181"/>
      <c r="AG389" s="181"/>
      <c r="AH389" s="181"/>
      <c r="AI389" s="181"/>
      <c r="AJ389" s="182"/>
      <c r="AK389" s="112">
        <f>SUM(F389:AJ389)</f>
        <v>0</v>
      </c>
      <c r="AL389" s="64" t="s">
        <v>157</v>
      </c>
      <c r="AM389" s="60" t="s">
        <v>158</v>
      </c>
    </row>
    <row r="390" spans="1:39" s="82" customFormat="1" ht="14" x14ac:dyDescent="0.15">
      <c r="A390" s="123"/>
      <c r="B390" s="83"/>
      <c r="C390" s="83"/>
      <c r="D390" s="508"/>
      <c r="E390" s="508"/>
      <c r="F390" s="671">
        <f>SUM(F383:F389)</f>
        <v>8</v>
      </c>
      <c r="G390" s="671">
        <f t="shared" ref="G390:AJ390" si="283">SUM(G383:G389)</f>
        <v>0</v>
      </c>
      <c r="H390" s="671">
        <f t="shared" si="283"/>
        <v>0</v>
      </c>
      <c r="I390" s="671">
        <f t="shared" si="283"/>
        <v>8</v>
      </c>
      <c r="J390" s="671">
        <f t="shared" si="283"/>
        <v>8</v>
      </c>
      <c r="K390" s="671">
        <f t="shared" si="283"/>
        <v>8</v>
      </c>
      <c r="L390" s="671">
        <f t="shared" si="283"/>
        <v>8</v>
      </c>
      <c r="M390" s="671">
        <f t="shared" si="283"/>
        <v>8</v>
      </c>
      <c r="N390" s="671">
        <f t="shared" si="283"/>
        <v>0</v>
      </c>
      <c r="O390" s="671">
        <f t="shared" si="283"/>
        <v>0</v>
      </c>
      <c r="P390" s="671">
        <f t="shared" si="283"/>
        <v>8</v>
      </c>
      <c r="Q390" s="671">
        <f t="shared" si="283"/>
        <v>8</v>
      </c>
      <c r="R390" s="671">
        <f t="shared" si="283"/>
        <v>8</v>
      </c>
      <c r="S390" s="671">
        <f t="shared" si="283"/>
        <v>8</v>
      </c>
      <c r="T390" s="671">
        <f t="shared" si="283"/>
        <v>8</v>
      </c>
      <c r="U390" s="671">
        <f t="shared" si="283"/>
        <v>0</v>
      </c>
      <c r="V390" s="671">
        <f t="shared" si="283"/>
        <v>0</v>
      </c>
      <c r="W390" s="671">
        <f t="shared" si="283"/>
        <v>8</v>
      </c>
      <c r="X390" s="671">
        <f t="shared" si="283"/>
        <v>8</v>
      </c>
      <c r="Y390" s="671">
        <f t="shared" si="283"/>
        <v>8</v>
      </c>
      <c r="Z390" s="671">
        <f t="shared" si="283"/>
        <v>8</v>
      </c>
      <c r="AA390" s="671">
        <f t="shared" si="283"/>
        <v>8</v>
      </c>
      <c r="AB390" s="671">
        <f t="shared" si="283"/>
        <v>0</v>
      </c>
      <c r="AC390" s="671">
        <f t="shared" si="283"/>
        <v>0</v>
      </c>
      <c r="AD390" s="671">
        <f>SUM(AD383:AD389)</f>
        <v>8</v>
      </c>
      <c r="AE390" s="671">
        <f t="shared" si="283"/>
        <v>8</v>
      </c>
      <c r="AF390" s="671">
        <f t="shared" si="283"/>
        <v>8</v>
      </c>
      <c r="AG390" s="671">
        <f t="shared" si="283"/>
        <v>8</v>
      </c>
      <c r="AH390" s="671">
        <f>SUM(AH383:AH389)</f>
        <v>8</v>
      </c>
      <c r="AI390" s="671">
        <f t="shared" si="283"/>
        <v>0</v>
      </c>
      <c r="AJ390" s="671">
        <f t="shared" si="283"/>
        <v>0</v>
      </c>
      <c r="AK390" s="124"/>
      <c r="AL390" s="670">
        <f>SUM(AK383:AK389)</f>
        <v>168</v>
      </c>
      <c r="AM390" s="672">
        <f>NETWORKDAYS(F368,EOMONTH(A363,0))*8</f>
        <v>168</v>
      </c>
    </row>
    <row r="391" spans="1:39" s="82" customFormat="1" ht="18" customHeight="1" x14ac:dyDescent="0.15">
      <c r="A391" s="864" t="s">
        <v>159</v>
      </c>
      <c r="B391" s="865"/>
      <c r="C391" s="865"/>
      <c r="D391" s="865"/>
      <c r="E391" s="865"/>
      <c r="F391" s="865"/>
      <c r="G391" s="865"/>
      <c r="H391" s="865"/>
      <c r="I391" s="865"/>
      <c r="J391" s="865"/>
      <c r="K391" s="865"/>
      <c r="L391" s="865"/>
      <c r="M391" s="865"/>
      <c r="N391" s="865"/>
      <c r="O391" s="90"/>
      <c r="P391" s="90"/>
      <c r="Q391" s="90"/>
      <c r="R391" s="90"/>
      <c r="S391" s="90"/>
      <c r="T391" s="90"/>
      <c r="U391" s="90"/>
      <c r="V391" s="90"/>
      <c r="W391" s="90"/>
      <c r="X391" s="90"/>
      <c r="Y391" s="90"/>
      <c r="Z391" s="90"/>
      <c r="AA391" s="90"/>
      <c r="AB391" s="90"/>
      <c r="AC391" s="90"/>
      <c r="AD391" s="90"/>
      <c r="AE391" s="90"/>
      <c r="AF391" s="90"/>
      <c r="AG391" s="90"/>
      <c r="AH391" s="90"/>
      <c r="AI391" s="90"/>
      <c r="AJ391" s="83"/>
      <c r="AK391" s="125"/>
      <c r="AL391" s="64"/>
      <c r="AM391" s="60"/>
    </row>
    <row r="392" spans="1:39" s="82" customFormat="1" ht="18" customHeight="1" x14ac:dyDescent="0.15">
      <c r="A392" s="866"/>
      <c r="B392" s="865"/>
      <c r="C392" s="865"/>
      <c r="D392" s="865"/>
      <c r="E392" s="865"/>
      <c r="F392" s="865"/>
      <c r="G392" s="865"/>
      <c r="H392" s="865"/>
      <c r="I392" s="865"/>
      <c r="J392" s="865"/>
      <c r="K392" s="865"/>
      <c r="L392" s="865"/>
      <c r="M392" s="865"/>
      <c r="N392" s="865"/>
      <c r="O392" s="90"/>
      <c r="P392" s="90"/>
      <c r="Q392" s="884">
        <f>IF(WEEKDAY(EOMONTH(A363,0),2)=7,EOMONTH(A363,0)-2,IF(WEEKDAY(EOMONTH(11,0),2)=6,EOMONTH(A363,0)-1,EOMONTH(A363,0)))</f>
        <v>45199</v>
      </c>
      <c r="R392" s="884"/>
      <c r="S392" s="884"/>
      <c r="T392" s="90"/>
      <c r="U392" s="90"/>
      <c r="V392" s="90"/>
      <c r="W392" s="90"/>
      <c r="X392" s="90"/>
      <c r="Y392" s="90"/>
      <c r="Z392" s="90"/>
      <c r="AA392" s="90"/>
      <c r="AB392" s="90"/>
      <c r="AC392" s="90"/>
      <c r="AD392" s="90"/>
      <c r="AE392" s="90"/>
      <c r="AF392" s="90"/>
      <c r="AG392" s="90"/>
      <c r="AH392" s="90"/>
      <c r="AI392" s="90"/>
      <c r="AJ392" s="83"/>
      <c r="AK392" s="125"/>
      <c r="AL392" s="64"/>
      <c r="AM392" s="60"/>
    </row>
    <row r="393" spans="1:39" s="82" customFormat="1" ht="14" customHeight="1" x14ac:dyDescent="0.15">
      <c r="A393" s="866"/>
      <c r="B393" s="865"/>
      <c r="C393" s="865"/>
      <c r="D393" s="865"/>
      <c r="E393" s="865"/>
      <c r="F393" s="865"/>
      <c r="G393" s="865"/>
      <c r="H393" s="865"/>
      <c r="I393" s="865"/>
      <c r="J393" s="865"/>
      <c r="K393" s="865"/>
      <c r="L393" s="865"/>
      <c r="M393" s="865"/>
      <c r="N393" s="865"/>
      <c r="O393" s="90"/>
      <c r="P393" s="90"/>
      <c r="Q393" s="867" t="s">
        <v>160</v>
      </c>
      <c r="R393" s="867"/>
      <c r="S393" s="867"/>
      <c r="T393" s="867"/>
      <c r="U393" s="867"/>
      <c r="V393" s="867"/>
      <c r="W393" s="867"/>
      <c r="X393" s="867"/>
      <c r="Y393" s="867"/>
      <c r="Z393" s="867"/>
      <c r="AA393" s="867"/>
      <c r="AB393" s="867"/>
      <c r="AC393" s="867"/>
      <c r="AD393" s="867"/>
      <c r="AE393" s="867"/>
      <c r="AF393" s="867"/>
      <c r="AG393" s="867"/>
      <c r="AH393" s="867"/>
      <c r="AI393" s="867"/>
      <c r="AJ393" s="867"/>
      <c r="AK393" s="125"/>
      <c r="AL393" s="64"/>
      <c r="AM393" s="60"/>
    </row>
    <row r="394" spans="1:39" s="82" customFormat="1" ht="35.25" customHeight="1" x14ac:dyDescent="0.15">
      <c r="A394" s="864" t="s">
        <v>161</v>
      </c>
      <c r="B394" s="868"/>
      <c r="C394" s="868"/>
      <c r="D394" s="868"/>
      <c r="E394" s="868"/>
      <c r="F394" s="868"/>
      <c r="G394" s="868"/>
      <c r="H394" s="868"/>
      <c r="I394" s="868"/>
      <c r="J394" s="868"/>
      <c r="K394" s="868"/>
      <c r="L394" s="868"/>
      <c r="M394" s="868"/>
      <c r="N394" s="868"/>
      <c r="O394" s="90"/>
      <c r="P394" s="90"/>
      <c r="Q394" s="884">
        <f>Q392</f>
        <v>45199</v>
      </c>
      <c r="R394" s="884"/>
      <c r="S394" s="884"/>
      <c r="T394" s="90"/>
      <c r="U394" s="90"/>
      <c r="V394" s="90"/>
      <c r="W394" s="90"/>
      <c r="X394" s="90"/>
      <c r="Y394" s="90"/>
      <c r="Z394" s="90"/>
      <c r="AA394" s="90"/>
      <c r="AB394" s="90"/>
      <c r="AC394" s="90"/>
      <c r="AD394" s="90"/>
      <c r="AE394" s="90"/>
      <c r="AF394" s="90"/>
      <c r="AG394" s="90"/>
      <c r="AH394" s="90"/>
      <c r="AI394" s="90"/>
      <c r="AJ394" s="90"/>
      <c r="AK394" s="125"/>
      <c r="AL394" s="64"/>
      <c r="AM394" s="60"/>
    </row>
    <row r="395" spans="1:39" s="82" customFormat="1" ht="14" x14ac:dyDescent="0.15">
      <c r="A395" s="864"/>
      <c r="B395" s="868"/>
      <c r="C395" s="868"/>
      <c r="D395" s="868"/>
      <c r="E395" s="868"/>
      <c r="F395" s="868"/>
      <c r="G395" s="868"/>
      <c r="H395" s="868"/>
      <c r="I395" s="868"/>
      <c r="J395" s="868"/>
      <c r="K395" s="868"/>
      <c r="L395" s="868"/>
      <c r="M395" s="868"/>
      <c r="N395" s="868"/>
      <c r="O395" s="83"/>
      <c r="P395" s="83"/>
      <c r="Q395" s="867" t="s">
        <v>162</v>
      </c>
      <c r="R395" s="867"/>
      <c r="S395" s="867"/>
      <c r="T395" s="867"/>
      <c r="U395" s="867"/>
      <c r="V395" s="867"/>
      <c r="W395" s="867"/>
      <c r="X395" s="867"/>
      <c r="Y395" s="867"/>
      <c r="Z395" s="867"/>
      <c r="AA395" s="867"/>
      <c r="AB395" s="867"/>
      <c r="AC395" s="867"/>
      <c r="AD395" s="867"/>
      <c r="AE395" s="867"/>
      <c r="AF395" s="867"/>
      <c r="AG395" s="867"/>
      <c r="AH395" s="867"/>
      <c r="AI395" s="867"/>
      <c r="AJ395" s="867"/>
      <c r="AK395" s="125"/>
      <c r="AL395" s="64"/>
      <c r="AM395" s="60"/>
    </row>
    <row r="396" spans="1:39" s="82" customFormat="1" ht="14.5" customHeight="1" thickBot="1" x14ac:dyDescent="0.2">
      <c r="A396" s="126"/>
      <c r="B396" s="127"/>
      <c r="C396" s="127"/>
      <c r="D396" s="509"/>
      <c r="E396" s="509"/>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c r="AE396" s="127"/>
      <c r="AF396" s="127"/>
      <c r="AG396" s="127"/>
      <c r="AH396" s="127"/>
      <c r="AI396" s="127"/>
      <c r="AJ396" s="127"/>
      <c r="AK396" s="128"/>
      <c r="AL396" s="64"/>
      <c r="AM396" s="60"/>
    </row>
    <row r="397" spans="1:39" ht="12" x14ac:dyDescent="0.15">
      <c r="A397" s="82"/>
      <c r="B397" s="82"/>
      <c r="C397" s="82"/>
      <c r="D397" s="507"/>
      <c r="E397" s="507"/>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3"/>
    </row>
    <row r="398" spans="1:39" s="60" customFormat="1" ht="30" customHeight="1" x14ac:dyDescent="0.15">
      <c r="A398" s="423"/>
      <c r="B398" s="433"/>
      <c r="C398" s="433"/>
      <c r="D398" s="424"/>
      <c r="E398" s="424"/>
      <c r="F398" s="425"/>
      <c r="G398" s="425"/>
      <c r="H398" s="425"/>
      <c r="I398" s="425"/>
      <c r="J398" s="425"/>
      <c r="K398" s="425"/>
      <c r="L398" s="425"/>
      <c r="M398" s="444"/>
      <c r="N398" s="426"/>
      <c r="O398" s="426"/>
      <c r="P398" s="426"/>
      <c r="Q398" s="426"/>
      <c r="R398" s="426"/>
      <c r="S398" s="426"/>
      <c r="T398" s="426"/>
      <c r="U398" s="426"/>
      <c r="V398" s="426"/>
      <c r="W398" s="891" t="s">
        <v>133</v>
      </c>
      <c r="X398" s="891"/>
      <c r="Y398" s="891"/>
      <c r="Z398" s="891"/>
      <c r="AA398" s="892"/>
      <c r="AB398" s="875" t="str">
        <f>Nav!$C$6</f>
        <v>DS200424</v>
      </c>
      <c r="AC398" s="876"/>
      <c r="AD398" s="876"/>
      <c r="AE398" s="876"/>
      <c r="AF398" s="876"/>
      <c r="AG398" s="876"/>
      <c r="AH398" s="876"/>
      <c r="AI398" s="877"/>
      <c r="AJ398" s="426"/>
      <c r="AK398" s="432"/>
    </row>
    <row r="399" spans="1:39" s="60" customFormat="1" ht="18" customHeight="1" x14ac:dyDescent="0.15">
      <c r="A399" s="445"/>
      <c r="B399" s="446"/>
      <c r="C399" s="446"/>
      <c r="D399" s="447"/>
      <c r="E399" s="447"/>
      <c r="F399" s="448"/>
      <c r="G399" s="448"/>
      <c r="H399" s="448"/>
      <c r="I399" s="448"/>
      <c r="J399" s="448"/>
      <c r="K399" s="448"/>
      <c r="L399" s="448"/>
      <c r="M399" s="449"/>
      <c r="AK399" s="434"/>
    </row>
    <row r="400" spans="1:39" ht="23" x14ac:dyDescent="0.25">
      <c r="A400" s="445"/>
      <c r="B400" s="446"/>
      <c r="C400" s="446"/>
      <c r="D400" s="447"/>
      <c r="E400" s="447"/>
      <c r="F400" s="448"/>
      <c r="G400" s="448"/>
      <c r="H400" s="448"/>
      <c r="I400" s="448"/>
      <c r="J400" s="448"/>
      <c r="K400" s="448"/>
      <c r="L400" s="448"/>
      <c r="M400" s="449"/>
      <c r="N400" s="443"/>
      <c r="O400" s="893" t="s">
        <v>134</v>
      </c>
      <c r="P400" s="894"/>
      <c r="Q400" s="894"/>
      <c r="R400" s="894"/>
      <c r="S400" s="894"/>
      <c r="T400" s="894"/>
      <c r="U400" s="894"/>
      <c r="V400" s="894"/>
      <c r="W400" s="894"/>
      <c r="X400" s="894"/>
      <c r="Y400" s="894"/>
      <c r="Z400" s="894"/>
      <c r="AA400" s="894"/>
      <c r="AB400" s="894"/>
      <c r="AC400" s="894"/>
      <c r="AD400" s="894"/>
      <c r="AE400" s="894"/>
      <c r="AF400" s="894"/>
      <c r="AG400" s="894"/>
      <c r="AH400" s="894"/>
      <c r="AI400" s="894"/>
      <c r="AJ400" s="894"/>
      <c r="AK400" s="895"/>
      <c r="AL400"/>
      <c r="AM400"/>
    </row>
    <row r="401" spans="1:39" ht="16" x14ac:dyDescent="0.2">
      <c r="A401" s="445"/>
      <c r="B401" s="446"/>
      <c r="C401" s="446"/>
      <c r="D401" s="447"/>
      <c r="E401" s="447"/>
      <c r="F401" s="448"/>
      <c r="G401" s="448"/>
      <c r="H401" s="448"/>
      <c r="I401" s="448"/>
      <c r="J401" s="448"/>
      <c r="K401" s="448"/>
      <c r="L401" s="448"/>
      <c r="M401" s="449"/>
      <c r="N401" s="442"/>
      <c r="O401" s="730" t="s">
        <v>135</v>
      </c>
      <c r="P401" s="731"/>
      <c r="Q401" s="731"/>
      <c r="R401" s="731"/>
      <c r="S401" s="731"/>
      <c r="T401" s="731"/>
      <c r="U401" s="731"/>
      <c r="V401" s="731"/>
      <c r="W401" s="731"/>
      <c r="X401" s="731"/>
      <c r="Y401" s="731"/>
      <c r="Z401" s="731"/>
      <c r="AA401" s="731"/>
      <c r="AB401" s="731"/>
      <c r="AC401" s="731"/>
      <c r="AD401" s="731"/>
      <c r="AE401" s="731"/>
      <c r="AF401" s="731"/>
      <c r="AG401" s="731"/>
      <c r="AH401" s="731"/>
      <c r="AI401" s="731"/>
      <c r="AJ401" s="731"/>
      <c r="AK401" s="732"/>
      <c r="AL401"/>
      <c r="AM401"/>
    </row>
    <row r="402" spans="1:39" ht="18" customHeight="1" x14ac:dyDescent="0.2">
      <c r="A402" s="885" t="s">
        <v>136</v>
      </c>
      <c r="B402" s="886"/>
      <c r="C402" s="886"/>
      <c r="D402" s="886"/>
      <c r="E402" s="886"/>
      <c r="F402" s="886"/>
      <c r="G402" s="886"/>
      <c r="H402" s="886"/>
      <c r="I402" s="886"/>
      <c r="J402" s="886"/>
      <c r="K402" s="886"/>
      <c r="L402" s="886"/>
      <c r="M402" s="887"/>
      <c r="O402" s="888" t="s">
        <v>137</v>
      </c>
      <c r="P402" s="889"/>
      <c r="Q402" s="889"/>
      <c r="R402" s="889"/>
      <c r="S402" s="889"/>
      <c r="T402" s="889"/>
      <c r="U402" s="889"/>
      <c r="V402" s="889"/>
      <c r="W402" s="889"/>
      <c r="X402" s="889"/>
      <c r="Y402" s="889"/>
      <c r="Z402" s="889"/>
      <c r="AA402" s="889"/>
      <c r="AB402" s="889"/>
      <c r="AC402" s="889"/>
      <c r="AD402" s="889"/>
      <c r="AE402" s="889"/>
      <c r="AF402" s="889"/>
      <c r="AG402" s="889"/>
      <c r="AH402" s="889"/>
      <c r="AI402" s="889"/>
      <c r="AJ402" s="889"/>
      <c r="AK402" s="890"/>
      <c r="AL402"/>
      <c r="AM402"/>
    </row>
    <row r="403" spans="1:39" ht="26.25" customHeight="1" x14ac:dyDescent="0.15">
      <c r="A403" s="84" t="s">
        <v>138</v>
      </c>
      <c r="B403" s="60"/>
      <c r="C403" s="516"/>
      <c r="D403" s="428"/>
      <c r="E403" s="428"/>
      <c r="F403" s="94"/>
      <c r="G403" s="94"/>
      <c r="H403" s="94"/>
      <c r="I403" s="94"/>
      <c r="J403" s="94"/>
      <c r="K403" s="94"/>
      <c r="L403" s="94"/>
      <c r="O403" s="869"/>
      <c r="P403" s="869"/>
      <c r="Q403" s="869"/>
      <c r="R403" s="869"/>
      <c r="S403" s="869"/>
      <c r="T403" s="869"/>
      <c r="AK403" s="91"/>
      <c r="AM403" s="60"/>
    </row>
    <row r="404" spans="1:39" ht="30" customHeight="1" x14ac:dyDescent="0.15">
      <c r="A404" s="870" t="str">
        <f>Nav!$C$3</f>
        <v>Durchführbarkeitsstudie "BioInk"</v>
      </c>
      <c r="B404" s="871"/>
      <c r="C404" s="871"/>
      <c r="D404" s="871"/>
      <c r="E404" s="871"/>
      <c r="F404" s="871"/>
      <c r="G404" s="871"/>
      <c r="H404" s="871"/>
      <c r="I404" s="871"/>
      <c r="J404" s="871"/>
      <c r="K404" s="871"/>
      <c r="L404" s="871"/>
      <c r="M404" s="871"/>
      <c r="N404" s="871"/>
      <c r="O404" s="871"/>
      <c r="P404" s="871"/>
      <c r="Q404" s="871"/>
      <c r="R404" s="871"/>
      <c r="S404" s="871"/>
      <c r="T404" s="871"/>
      <c r="U404" s="871"/>
      <c r="V404" s="871"/>
      <c r="W404" s="871"/>
      <c r="X404" s="871"/>
      <c r="Y404" s="871"/>
      <c r="Z404" s="871"/>
      <c r="AA404" s="871"/>
      <c r="AB404" s="871"/>
      <c r="AC404" s="871"/>
      <c r="AD404" s="871"/>
      <c r="AE404" s="871"/>
      <c r="AF404" s="871"/>
      <c r="AG404" s="871"/>
      <c r="AH404" s="871"/>
      <c r="AI404" s="871"/>
      <c r="AJ404" s="871"/>
      <c r="AK404" s="872"/>
      <c r="AM404" s="60"/>
    </row>
    <row r="405" spans="1:39" ht="18" customHeight="1" x14ac:dyDescent="0.15">
      <c r="A405" s="85"/>
      <c r="AK405" s="91"/>
      <c r="AM405" s="60"/>
    </row>
    <row r="406" spans="1:39" s="87" customFormat="1" ht="14" x14ac:dyDescent="0.15">
      <c r="A406" s="86" t="s">
        <v>139</v>
      </c>
      <c r="D406" s="428"/>
      <c r="E406" s="428"/>
      <c r="G406" s="83"/>
      <c r="H406" s="83"/>
      <c r="I406" s="83"/>
      <c r="J406" s="83"/>
      <c r="K406" s="83"/>
      <c r="L406" s="83"/>
      <c r="M406" s="88"/>
      <c r="N406" s="87" t="s">
        <v>140</v>
      </c>
      <c r="AI406" s="83"/>
      <c r="AJ406" s="83"/>
      <c r="AK406" s="92"/>
      <c r="AL406" s="68"/>
      <c r="AM406" s="60"/>
    </row>
    <row r="407" spans="1:39" ht="27" customHeight="1" x14ac:dyDescent="0.15">
      <c r="A407" s="873">
        <f>A363+30</f>
        <v>45200</v>
      </c>
      <c r="B407" s="874"/>
      <c r="C407" s="874"/>
      <c r="D407" s="520"/>
      <c r="E407" s="429"/>
      <c r="N407" s="875" t="str">
        <f>N363</f>
        <v>Tippl, Mario</v>
      </c>
      <c r="O407" s="876"/>
      <c r="P407" s="876"/>
      <c r="Q407" s="876"/>
      <c r="R407" s="876"/>
      <c r="S407" s="876"/>
      <c r="T407" s="876"/>
      <c r="U407" s="876"/>
      <c r="V407" s="876"/>
      <c r="W407" s="877"/>
      <c r="X407" s="89"/>
      <c r="Y407" s="89"/>
      <c r="Z407" s="89"/>
      <c r="AA407" s="89"/>
      <c r="AB407" s="89"/>
      <c r="AC407" s="89"/>
      <c r="AD407" s="89"/>
      <c r="AE407" s="89"/>
      <c r="AF407" s="89"/>
      <c r="AG407" s="89"/>
      <c r="AH407" s="89"/>
      <c r="AK407" s="93"/>
      <c r="AM407" s="60"/>
    </row>
    <row r="408" spans="1:39" ht="14" x14ac:dyDescent="0.15">
      <c r="A408" s="85"/>
      <c r="AK408" s="91"/>
      <c r="AM408" s="60"/>
    </row>
    <row r="409" spans="1:39" ht="30" customHeight="1" x14ac:dyDescent="0.15">
      <c r="A409" s="878" t="s">
        <v>141</v>
      </c>
      <c r="B409" s="879"/>
      <c r="C409" s="879"/>
      <c r="D409" s="879"/>
      <c r="E409" s="879"/>
      <c r="F409" s="879"/>
      <c r="G409" s="879"/>
      <c r="H409" s="879"/>
      <c r="I409" s="879"/>
      <c r="J409" s="879"/>
      <c r="K409" s="879"/>
      <c r="L409" s="879"/>
      <c r="M409" s="879"/>
      <c r="N409" s="879"/>
      <c r="O409" s="879"/>
      <c r="P409" s="879"/>
      <c r="Q409" s="879"/>
      <c r="R409" s="879"/>
      <c r="S409" s="879"/>
      <c r="T409" s="879"/>
      <c r="U409" s="879"/>
      <c r="V409" s="879"/>
      <c r="W409" s="879"/>
      <c r="X409" s="879"/>
      <c r="Y409" s="879"/>
      <c r="Z409" s="879"/>
      <c r="AA409" s="879"/>
      <c r="AB409" s="879"/>
      <c r="AC409" s="879"/>
      <c r="AD409" s="879"/>
      <c r="AE409" s="879"/>
      <c r="AF409" s="879"/>
      <c r="AG409" s="879"/>
      <c r="AH409" s="879"/>
      <c r="AI409" s="879"/>
      <c r="AJ409" s="879"/>
      <c r="AK409" s="880"/>
      <c r="AM409" s="60"/>
    </row>
    <row r="410" spans="1:39" ht="15" thickBot="1" x14ac:dyDescent="0.2">
      <c r="A410" s="85"/>
      <c r="AK410" s="91"/>
      <c r="AM410" s="60"/>
    </row>
    <row r="411" spans="1:39" ht="25" customHeight="1" x14ac:dyDescent="0.15">
      <c r="A411" s="120"/>
      <c r="B411" s="121"/>
      <c r="C411" s="121"/>
      <c r="D411" s="881" t="s">
        <v>30</v>
      </c>
      <c r="E411" s="883" t="s">
        <v>142</v>
      </c>
      <c r="F411" s="122" t="s">
        <v>143</v>
      </c>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856" t="s">
        <v>144</v>
      </c>
      <c r="AL411" s="615" t="s">
        <v>72</v>
      </c>
      <c r="AM411" s="615" t="s">
        <v>73</v>
      </c>
    </row>
    <row r="412" spans="1:39" ht="15" customHeight="1" thickBot="1" x14ac:dyDescent="0.2">
      <c r="A412" s="96" t="s">
        <v>145</v>
      </c>
      <c r="B412" s="97"/>
      <c r="C412" s="97"/>
      <c r="D412" s="882"/>
      <c r="E412" s="882"/>
      <c r="F412" s="98">
        <f>A407</f>
        <v>45200</v>
      </c>
      <c r="G412" s="98">
        <f>F412+1</f>
        <v>45201</v>
      </c>
      <c r="H412" s="98">
        <f t="shared" ref="H412:AJ412" si="284">G412+1</f>
        <v>45202</v>
      </c>
      <c r="I412" s="98">
        <f t="shared" si="284"/>
        <v>45203</v>
      </c>
      <c r="J412" s="98">
        <f t="shared" si="284"/>
        <v>45204</v>
      </c>
      <c r="K412" s="98">
        <f t="shared" si="284"/>
        <v>45205</v>
      </c>
      <c r="L412" s="98">
        <f t="shared" si="284"/>
        <v>45206</v>
      </c>
      <c r="M412" s="98">
        <f t="shared" si="284"/>
        <v>45207</v>
      </c>
      <c r="N412" s="98">
        <f t="shared" si="284"/>
        <v>45208</v>
      </c>
      <c r="O412" s="98">
        <f t="shared" si="284"/>
        <v>45209</v>
      </c>
      <c r="P412" s="98">
        <f t="shared" si="284"/>
        <v>45210</v>
      </c>
      <c r="Q412" s="98">
        <f t="shared" si="284"/>
        <v>45211</v>
      </c>
      <c r="R412" s="98">
        <f t="shared" si="284"/>
        <v>45212</v>
      </c>
      <c r="S412" s="98">
        <f t="shared" si="284"/>
        <v>45213</v>
      </c>
      <c r="T412" s="98">
        <f t="shared" si="284"/>
        <v>45214</v>
      </c>
      <c r="U412" s="98">
        <f t="shared" si="284"/>
        <v>45215</v>
      </c>
      <c r="V412" s="98">
        <f t="shared" si="284"/>
        <v>45216</v>
      </c>
      <c r="W412" s="98">
        <f t="shared" si="284"/>
        <v>45217</v>
      </c>
      <c r="X412" s="98">
        <f t="shared" si="284"/>
        <v>45218</v>
      </c>
      <c r="Y412" s="98">
        <f t="shared" si="284"/>
        <v>45219</v>
      </c>
      <c r="Z412" s="98">
        <f t="shared" si="284"/>
        <v>45220</v>
      </c>
      <c r="AA412" s="98">
        <f t="shared" si="284"/>
        <v>45221</v>
      </c>
      <c r="AB412" s="98">
        <f t="shared" si="284"/>
        <v>45222</v>
      </c>
      <c r="AC412" s="98">
        <f t="shared" si="284"/>
        <v>45223</v>
      </c>
      <c r="AD412" s="98">
        <f t="shared" si="284"/>
        <v>45224</v>
      </c>
      <c r="AE412" s="98">
        <f t="shared" si="284"/>
        <v>45225</v>
      </c>
      <c r="AF412" s="98">
        <f t="shared" si="284"/>
        <v>45226</v>
      </c>
      <c r="AG412" s="98">
        <f t="shared" si="284"/>
        <v>45227</v>
      </c>
      <c r="AH412" s="98">
        <f t="shared" si="284"/>
        <v>45228</v>
      </c>
      <c r="AI412" s="98">
        <f t="shared" si="284"/>
        <v>45229</v>
      </c>
      <c r="AJ412" s="98">
        <f t="shared" si="284"/>
        <v>45230</v>
      </c>
      <c r="AK412" s="857"/>
      <c r="AL412" s="257"/>
      <c r="AM412" s="60"/>
    </row>
    <row r="413" spans="1:39" s="82" customFormat="1" ht="21" customHeight="1" thickBot="1" x14ac:dyDescent="0.2">
      <c r="A413" s="100" t="s">
        <v>146</v>
      </c>
      <c r="B413" s="101" t="s">
        <v>109</v>
      </c>
      <c r="C413" s="102" t="s">
        <v>147</v>
      </c>
      <c r="D413" s="101"/>
      <c r="E413" s="101"/>
      <c r="F413" s="174"/>
      <c r="G413" s="174"/>
      <c r="H413" s="174"/>
      <c r="I413" s="174"/>
      <c r="J413" s="174"/>
      <c r="K413" s="174"/>
      <c r="L413" s="174"/>
      <c r="M413" s="174"/>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03"/>
      <c r="AL413" s="257"/>
      <c r="AM413" s="60"/>
    </row>
    <row r="414" spans="1:39" s="82" customFormat="1" ht="20" customHeight="1" thickBot="1" x14ac:dyDescent="0.2">
      <c r="A414" s="858"/>
      <c r="B414" s="109" t="s">
        <v>66</v>
      </c>
      <c r="C414" s="186" t="s">
        <v>148</v>
      </c>
      <c r="D414" s="510"/>
      <c r="E414" s="435"/>
      <c r="F414" s="174"/>
      <c r="G414" s="174"/>
      <c r="H414" s="174"/>
      <c r="I414" s="174"/>
      <c r="J414" s="174"/>
      <c r="K414" s="174"/>
      <c r="L414" s="174"/>
      <c r="M414" s="174"/>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04"/>
      <c r="AL414" s="257"/>
      <c r="AM414" s="60"/>
    </row>
    <row r="415" spans="1:39" s="82" customFormat="1" ht="56" x14ac:dyDescent="0.15">
      <c r="A415" s="859"/>
      <c r="B415" s="183" t="s">
        <v>86</v>
      </c>
      <c r="C415" s="187" t="str">
        <f>VLOOKUP(B415,'AP Übersicht'!$A$8:$B$36,2,FALSE)</f>
        <v xml:space="preserve">Versuche zur Einsatzfähigkeit und den Parametern (aufzutragende Menge, Temperatur, relative Luftfeuchtigkeit bzw. zum Einsatzbereich im industriellen Umfeld </v>
      </c>
      <c r="D415" s="511" t="s">
        <v>83</v>
      </c>
      <c r="E415" s="430"/>
      <c r="F415" s="174"/>
      <c r="G415" s="174"/>
      <c r="H415" s="174"/>
      <c r="I415" s="174">
        <v>5</v>
      </c>
      <c r="J415" s="174">
        <v>5</v>
      </c>
      <c r="K415" s="174">
        <v>5</v>
      </c>
      <c r="L415" s="174"/>
      <c r="M415" s="174"/>
      <c r="N415" s="174">
        <v>5</v>
      </c>
      <c r="O415" s="174">
        <v>5</v>
      </c>
      <c r="P415" s="174">
        <v>5</v>
      </c>
      <c r="Q415" s="174">
        <v>5</v>
      </c>
      <c r="R415" s="174">
        <v>5</v>
      </c>
      <c r="S415" s="174"/>
      <c r="T415" s="174"/>
      <c r="U415" s="174">
        <v>4</v>
      </c>
      <c r="V415" s="174">
        <v>4</v>
      </c>
      <c r="W415" s="174">
        <v>4</v>
      </c>
      <c r="X415" s="174">
        <v>4</v>
      </c>
      <c r="Y415" s="174">
        <v>4</v>
      </c>
      <c r="Z415" s="174"/>
      <c r="AA415" s="174"/>
      <c r="AB415" s="174">
        <v>4</v>
      </c>
      <c r="AC415" s="174">
        <v>4</v>
      </c>
      <c r="AD415" s="174">
        <v>4</v>
      </c>
      <c r="AE415" s="174">
        <v>4</v>
      </c>
      <c r="AF415" s="174">
        <v>4</v>
      </c>
      <c r="AG415" s="174"/>
      <c r="AH415" s="174"/>
      <c r="AI415" s="174">
        <v>4</v>
      </c>
      <c r="AJ415" s="174">
        <v>4</v>
      </c>
      <c r="AK415" s="104">
        <f t="shared" ref="AK415:AK426" si="285">SUM(F415:AJ415)</f>
        <v>88</v>
      </c>
      <c r="AL415" s="616">
        <f ca="1">VLOOKUP($B415,'AP Übersicht'!$A$8:$R$36,9,FALSE)</f>
        <v>264.67</v>
      </c>
      <c r="AM415" s="616">
        <f ca="1">VLOOKUP($B415,'AP Übersicht'!$A$8:$R$36,10,FALSE)</f>
        <v>-91.336666666666673</v>
      </c>
    </row>
    <row r="416" spans="1:39" s="82" customFormat="1" ht="42" x14ac:dyDescent="0.15">
      <c r="A416" s="859"/>
      <c r="B416" s="183" t="s">
        <v>88</v>
      </c>
      <c r="C416" s="187" t="str">
        <f>VLOOKUP(B416,'AP Übersicht'!$A$8:$B$36,2,FALSE)</f>
        <v>Ermittl. wissenschaftlich-technischer Ressourcen und möglicher Kooperationspartner</v>
      </c>
      <c r="D416" s="511"/>
      <c r="E416" s="430" t="s">
        <v>83</v>
      </c>
      <c r="F416" s="175"/>
      <c r="G416" s="175"/>
      <c r="H416" s="175"/>
      <c r="I416" s="175">
        <v>1</v>
      </c>
      <c r="J416" s="175">
        <v>1</v>
      </c>
      <c r="K416" s="175">
        <v>1</v>
      </c>
      <c r="L416" s="175"/>
      <c r="M416" s="175"/>
      <c r="N416" s="175">
        <v>1</v>
      </c>
      <c r="O416" s="175">
        <v>1</v>
      </c>
      <c r="P416" s="175">
        <v>1</v>
      </c>
      <c r="Q416" s="175">
        <v>1</v>
      </c>
      <c r="R416" s="175">
        <v>1</v>
      </c>
      <c r="S416" s="175"/>
      <c r="T416" s="175"/>
      <c r="U416" s="175">
        <v>1</v>
      </c>
      <c r="V416" s="175">
        <v>1</v>
      </c>
      <c r="W416" s="175">
        <v>1</v>
      </c>
      <c r="X416" s="175">
        <v>1</v>
      </c>
      <c r="Y416" s="175">
        <v>1</v>
      </c>
      <c r="Z416" s="175"/>
      <c r="AA416" s="175"/>
      <c r="AB416" s="175">
        <v>1</v>
      </c>
      <c r="AC416" s="175">
        <v>1</v>
      </c>
      <c r="AD416" s="175">
        <v>1</v>
      </c>
      <c r="AE416" s="175">
        <v>1</v>
      </c>
      <c r="AF416" s="175">
        <v>1</v>
      </c>
      <c r="AG416" s="175"/>
      <c r="AH416" s="175"/>
      <c r="AI416" s="175">
        <v>1</v>
      </c>
      <c r="AJ416" s="176">
        <v>1</v>
      </c>
      <c r="AK416" s="104">
        <f t="shared" si="285"/>
        <v>20</v>
      </c>
      <c r="AL416" s="616">
        <f ca="1">VLOOKUP($B416,'AP Übersicht'!$A$8:$R$36,9,FALSE)</f>
        <v>59</v>
      </c>
      <c r="AM416" s="616">
        <f ca="1">VLOOKUP($B416,'AP Übersicht'!$A$8:$R$36,10,FALSE)</f>
        <v>27.666666666666671</v>
      </c>
    </row>
    <row r="417" spans="1:39" s="82" customFormat="1" ht="14" x14ac:dyDescent="0.15">
      <c r="A417" s="859"/>
      <c r="B417" s="183"/>
      <c r="C417" s="187" t="e">
        <f>VLOOKUP(B417,'AP Übersicht'!$A$8:$B$36,2,FALSE)</f>
        <v>#N/A</v>
      </c>
      <c r="D417" s="511"/>
      <c r="E417" s="430" t="s">
        <v>83</v>
      </c>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c r="AH417" s="175"/>
      <c r="AI417" s="175"/>
      <c r="AJ417" s="176"/>
      <c r="AK417" s="104">
        <f t="shared" si="285"/>
        <v>0</v>
      </c>
      <c r="AL417" s="616" t="e">
        <f>VLOOKUP($B417,'AP Übersicht'!$A$8:$R$36,9,FALSE)</f>
        <v>#N/A</v>
      </c>
      <c r="AM417" s="616" t="e">
        <f>VLOOKUP($B417,'AP Übersicht'!$A$8:$R$36,10,FALSE)</f>
        <v>#N/A</v>
      </c>
    </row>
    <row r="418" spans="1:39" s="82" customFormat="1" ht="14" x14ac:dyDescent="0.15">
      <c r="A418" s="859"/>
      <c r="B418" s="183"/>
      <c r="C418" s="187" t="e">
        <f>VLOOKUP(B418,'AP Übersicht'!$A$8:$B$36,2,FALSE)</f>
        <v>#N/A</v>
      </c>
      <c r="D418" s="511"/>
      <c r="E418" s="430"/>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c r="AH418" s="175"/>
      <c r="AI418" s="175"/>
      <c r="AJ418" s="176"/>
      <c r="AK418" s="104">
        <f t="shared" si="285"/>
        <v>0</v>
      </c>
      <c r="AL418" s="256"/>
      <c r="AM418" s="60"/>
    </row>
    <row r="419" spans="1:39" s="82" customFormat="1" ht="14" x14ac:dyDescent="0.15">
      <c r="A419" s="859"/>
      <c r="B419" s="183"/>
      <c r="C419" s="187" t="e">
        <f>VLOOKUP(B419,'AP Übersicht'!$A$8:$B$36,2,FALSE)</f>
        <v>#N/A</v>
      </c>
      <c r="D419" s="511"/>
      <c r="E419" s="430"/>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6"/>
      <c r="AK419" s="104">
        <f t="shared" si="285"/>
        <v>0</v>
      </c>
      <c r="AL419" s="256"/>
      <c r="AM419" s="60"/>
    </row>
    <row r="420" spans="1:39" s="82" customFormat="1" ht="14" x14ac:dyDescent="0.15">
      <c r="A420" s="859"/>
      <c r="B420" s="183"/>
      <c r="C420" s="187" t="e">
        <f>VLOOKUP(B420,'AP Übersicht'!$A$8:$B$36,2,FALSE)</f>
        <v>#N/A</v>
      </c>
      <c r="D420" s="511"/>
      <c r="E420" s="430"/>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c r="AH420" s="175"/>
      <c r="AI420" s="175"/>
      <c r="AJ420" s="176"/>
      <c r="AK420" s="104">
        <f t="shared" si="285"/>
        <v>0</v>
      </c>
      <c r="AL420" s="256"/>
      <c r="AM420" s="60"/>
    </row>
    <row r="421" spans="1:39" s="82" customFormat="1" ht="14" x14ac:dyDescent="0.15">
      <c r="A421" s="859"/>
      <c r="B421" s="183"/>
      <c r="C421" s="187" t="e">
        <f>VLOOKUP(B421,'AP Übersicht'!$A$8:$B$36,2,FALSE)</f>
        <v>#N/A</v>
      </c>
      <c r="D421" s="511"/>
      <c r="E421" s="430"/>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6"/>
      <c r="AK421" s="104">
        <f t="shared" si="285"/>
        <v>0</v>
      </c>
      <c r="AL421" s="256"/>
      <c r="AM421" s="60"/>
    </row>
    <row r="422" spans="1:39" s="82" customFormat="1" ht="14" x14ac:dyDescent="0.15">
      <c r="A422" s="859"/>
      <c r="B422" s="183"/>
      <c r="C422" s="187" t="e">
        <f>VLOOKUP(B422,'AP Übersicht'!$A$8:$B$36,2,FALSE)</f>
        <v>#N/A</v>
      </c>
      <c r="D422" s="511"/>
      <c r="E422" s="430"/>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6"/>
      <c r="AK422" s="104">
        <f t="shared" si="285"/>
        <v>0</v>
      </c>
      <c r="AL422" s="256"/>
      <c r="AM422" s="60"/>
    </row>
    <row r="423" spans="1:39" s="82" customFormat="1" ht="14" x14ac:dyDescent="0.15">
      <c r="A423" s="859"/>
      <c r="B423" s="183"/>
      <c r="C423" s="187" t="e">
        <f>VLOOKUP(B423,'AP Übersicht'!$A$8:$B$36,2,FALSE)</f>
        <v>#N/A</v>
      </c>
      <c r="D423" s="511"/>
      <c r="E423" s="430"/>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c r="AH423" s="175"/>
      <c r="AI423" s="175"/>
      <c r="AJ423" s="176"/>
      <c r="AK423" s="104">
        <f t="shared" si="285"/>
        <v>0</v>
      </c>
      <c r="AL423" s="256"/>
      <c r="AM423" s="60"/>
    </row>
    <row r="424" spans="1:39" s="82" customFormat="1" ht="14" x14ac:dyDescent="0.15">
      <c r="A424" s="859"/>
      <c r="B424" s="183"/>
      <c r="C424" s="187" t="e">
        <f>VLOOKUP(B424,'AP Übersicht'!$A$8:$B$36,2,FALSE)</f>
        <v>#N/A</v>
      </c>
      <c r="D424" s="511"/>
      <c r="E424" s="430"/>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c r="AH424" s="175"/>
      <c r="AI424" s="175"/>
      <c r="AJ424" s="176"/>
      <c r="AK424" s="104">
        <f t="shared" si="285"/>
        <v>0</v>
      </c>
      <c r="AL424" s="256"/>
      <c r="AM424" s="60"/>
    </row>
    <row r="425" spans="1:39" s="82" customFormat="1" ht="14" x14ac:dyDescent="0.15">
      <c r="A425" s="859"/>
      <c r="B425" s="183"/>
      <c r="C425" s="187" t="e">
        <f>VLOOKUP(B425,'AP Übersicht'!$A$8:$B$36,2,FALSE)</f>
        <v>#N/A</v>
      </c>
      <c r="D425" s="511"/>
      <c r="E425" s="430"/>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c r="AH425" s="175"/>
      <c r="AI425" s="175"/>
      <c r="AJ425" s="176"/>
      <c r="AK425" s="104">
        <f t="shared" si="285"/>
        <v>0</v>
      </c>
      <c r="AL425" s="256"/>
      <c r="AM425" s="60"/>
    </row>
    <row r="426" spans="1:39" s="82" customFormat="1" ht="15" thickBot="1" x14ac:dyDescent="0.2">
      <c r="A426" s="860"/>
      <c r="B426" s="184"/>
      <c r="C426" s="252" t="e">
        <f>VLOOKUP(B426,'AP Übersicht'!$A$8:$B$36,2,FALSE)</f>
        <v>#N/A</v>
      </c>
      <c r="D426" s="512"/>
      <c r="E426" s="438"/>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c r="AG426" s="177"/>
      <c r="AH426" s="177"/>
      <c r="AI426" s="177"/>
      <c r="AJ426" s="178"/>
      <c r="AK426" s="104">
        <f t="shared" si="285"/>
        <v>0</v>
      </c>
      <c r="AL426" s="256"/>
      <c r="AM426" s="60"/>
    </row>
    <row r="427" spans="1:39" s="82" customFormat="1" ht="18.5" customHeight="1" thickTop="1" thickBot="1" x14ac:dyDescent="0.2">
      <c r="A427" s="603"/>
      <c r="B427" s="604"/>
      <c r="C427" s="605" t="s">
        <v>149</v>
      </c>
      <c r="D427" s="606" t="s">
        <v>83</v>
      </c>
      <c r="E427" s="606"/>
      <c r="F427" s="607">
        <f>SUMIF($D415:$D426,$D427,F415:F426)</f>
        <v>0</v>
      </c>
      <c r="G427" s="607">
        <f t="shared" ref="G427" si="286">SUMIF($D415:$D426,$D427,G415:G426)</f>
        <v>0</v>
      </c>
      <c r="H427" s="607">
        <f t="shared" ref="H427" si="287">SUMIF($D415:$D426,$D427,H415:H426)</f>
        <v>0</v>
      </c>
      <c r="I427" s="607">
        <f t="shared" ref="I427" si="288">SUMIF($D415:$D426,$D427,I415:I426)</f>
        <v>5</v>
      </c>
      <c r="J427" s="607">
        <f t="shared" ref="J427" si="289">SUMIF($D415:$D426,$D427,J415:J426)</f>
        <v>5</v>
      </c>
      <c r="K427" s="607">
        <f t="shared" ref="K427" si="290">SUMIF($D415:$D426,$D427,K415:K426)</f>
        <v>5</v>
      </c>
      <c r="L427" s="607">
        <f t="shared" ref="L427" si="291">SUMIF($D415:$D426,$D427,L415:L426)</f>
        <v>0</v>
      </c>
      <c r="M427" s="607">
        <f t="shared" ref="M427" si="292">SUMIF($D415:$D426,$D427,M415:M426)</f>
        <v>0</v>
      </c>
      <c r="N427" s="607">
        <f t="shared" ref="N427" si="293">SUMIF($D415:$D426,$D427,N415:N426)</f>
        <v>5</v>
      </c>
      <c r="O427" s="607">
        <f t="shared" ref="O427" si="294">SUMIF($D415:$D426,$D427,O415:O426)</f>
        <v>5</v>
      </c>
      <c r="P427" s="607">
        <f t="shared" ref="P427" si="295">SUMIF($D415:$D426,$D427,P415:P426)</f>
        <v>5</v>
      </c>
      <c r="Q427" s="607">
        <f t="shared" ref="Q427" si="296">SUMIF($D415:$D426,$D427,Q415:Q426)</f>
        <v>5</v>
      </c>
      <c r="R427" s="607">
        <f t="shared" ref="R427" si="297">SUMIF($D415:$D426,$D427,R415:R426)</f>
        <v>5</v>
      </c>
      <c r="S427" s="607">
        <f t="shared" ref="S427" si="298">SUMIF($D415:$D426,$D427,S415:S426)</f>
        <v>0</v>
      </c>
      <c r="T427" s="607">
        <f>SUMIF($D415:$D426,$D427,T415:T426)</f>
        <v>0</v>
      </c>
      <c r="U427" s="607">
        <f t="shared" ref="U427" si="299">SUMIF($D415:$D426,$D427,U415:U426)</f>
        <v>4</v>
      </c>
      <c r="V427" s="607">
        <f t="shared" ref="V427" si="300">SUMIF($D415:$D426,$D427,V415:V426)</f>
        <v>4</v>
      </c>
      <c r="W427" s="607">
        <f t="shared" ref="W427" si="301">SUMIF($D415:$D426,$D427,W415:W426)</f>
        <v>4</v>
      </c>
      <c r="X427" s="607">
        <f t="shared" ref="X427" si="302">SUMIF($D415:$D426,$D427,X415:X426)</f>
        <v>4</v>
      </c>
      <c r="Y427" s="607">
        <f t="shared" ref="Y427" si="303">SUMIF($D415:$D426,$D427,Y415:Y426)</f>
        <v>4</v>
      </c>
      <c r="Z427" s="607">
        <f t="shared" ref="Z427" si="304">SUMIF($D415:$D426,$D427,Z415:Z426)</f>
        <v>0</v>
      </c>
      <c r="AA427" s="607">
        <f t="shared" ref="AA427" si="305">SUMIF($D415:$D426,$D427,AA415:AA426)</f>
        <v>0</v>
      </c>
      <c r="AB427" s="607">
        <f t="shared" ref="AB427" si="306">SUMIF($D415:$D426,$D427,AB415:AB426)</f>
        <v>4</v>
      </c>
      <c r="AC427" s="607">
        <f t="shared" ref="AC427" si="307">SUMIF($D415:$D426,$D427,AC415:AC426)</f>
        <v>4</v>
      </c>
      <c r="AD427" s="607">
        <f t="shared" ref="AD427" si="308">SUMIF($D415:$D426,$D427,AD415:AD426)</f>
        <v>4</v>
      </c>
      <c r="AE427" s="607">
        <f t="shared" ref="AE427" si="309">SUMIF($D415:$D426,$D427,AE415:AE426)</f>
        <v>4</v>
      </c>
      <c r="AF427" s="607">
        <f t="shared" ref="AF427" si="310">SUMIF($D415:$D426,$D427,AF415:AF426)</f>
        <v>4</v>
      </c>
      <c r="AG427" s="607">
        <f t="shared" ref="AG427" si="311">SUMIF($D415:$D426,$D427,AG415:AG426)</f>
        <v>0</v>
      </c>
      <c r="AH427" s="607">
        <f t="shared" ref="AH427" si="312">SUMIF($D415:$D426,$D427,AH415:AH426)</f>
        <v>0</v>
      </c>
      <c r="AI427" s="607">
        <f t="shared" ref="AI427:AJ427" si="313">SUMIF($D415:$D426,$D427,AI415:AI426)</f>
        <v>4</v>
      </c>
      <c r="AJ427" s="607">
        <f t="shared" si="313"/>
        <v>4</v>
      </c>
      <c r="AK427" s="608">
        <f>SUM(F427:AJ427)</f>
        <v>88</v>
      </c>
      <c r="AL427" s="256"/>
      <c r="AM427" s="60"/>
    </row>
    <row r="428" spans="1:39" s="82" customFormat="1" ht="18.5" customHeight="1" thickBot="1" x14ac:dyDescent="0.2">
      <c r="A428" s="609"/>
      <c r="B428" s="610"/>
      <c r="C428" s="105"/>
      <c r="D428" s="611"/>
      <c r="E428" s="611" t="s">
        <v>83</v>
      </c>
      <c r="F428" s="607">
        <f>SUMIF($E415:$E426,$E428,F415:F426)</f>
        <v>0</v>
      </c>
      <c r="G428" s="607">
        <f t="shared" ref="G428:AJ428" si="314">SUMIF($E415:$E426,$E428,G415:G426)</f>
        <v>0</v>
      </c>
      <c r="H428" s="607">
        <f t="shared" si="314"/>
        <v>0</v>
      </c>
      <c r="I428" s="607">
        <f t="shared" si="314"/>
        <v>1</v>
      </c>
      <c r="J428" s="607">
        <f t="shared" si="314"/>
        <v>1</v>
      </c>
      <c r="K428" s="607">
        <f t="shared" si="314"/>
        <v>1</v>
      </c>
      <c r="L428" s="607">
        <f t="shared" si="314"/>
        <v>0</v>
      </c>
      <c r="M428" s="607">
        <f t="shared" si="314"/>
        <v>0</v>
      </c>
      <c r="N428" s="607">
        <f t="shared" si="314"/>
        <v>1</v>
      </c>
      <c r="O428" s="607">
        <f t="shared" si="314"/>
        <v>1</v>
      </c>
      <c r="P428" s="607">
        <f t="shared" si="314"/>
        <v>1</v>
      </c>
      <c r="Q428" s="607">
        <f t="shared" si="314"/>
        <v>1</v>
      </c>
      <c r="R428" s="607">
        <f t="shared" si="314"/>
        <v>1</v>
      </c>
      <c r="S428" s="607">
        <f t="shared" si="314"/>
        <v>0</v>
      </c>
      <c r="T428" s="607">
        <f t="shared" si="314"/>
        <v>0</v>
      </c>
      <c r="U428" s="607">
        <f t="shared" si="314"/>
        <v>1</v>
      </c>
      <c r="V428" s="607">
        <f t="shared" si="314"/>
        <v>1</v>
      </c>
      <c r="W428" s="607">
        <f t="shared" si="314"/>
        <v>1</v>
      </c>
      <c r="X428" s="607">
        <f t="shared" si="314"/>
        <v>1</v>
      </c>
      <c r="Y428" s="607">
        <f t="shared" si="314"/>
        <v>1</v>
      </c>
      <c r="Z428" s="607">
        <f t="shared" si="314"/>
        <v>0</v>
      </c>
      <c r="AA428" s="607">
        <f t="shared" si="314"/>
        <v>0</v>
      </c>
      <c r="AB428" s="607">
        <f t="shared" si="314"/>
        <v>1</v>
      </c>
      <c r="AC428" s="607">
        <f t="shared" si="314"/>
        <v>1</v>
      </c>
      <c r="AD428" s="607">
        <f t="shared" si="314"/>
        <v>1</v>
      </c>
      <c r="AE428" s="607">
        <f t="shared" si="314"/>
        <v>1</v>
      </c>
      <c r="AF428" s="607">
        <f t="shared" si="314"/>
        <v>1</v>
      </c>
      <c r="AG428" s="607">
        <f t="shared" si="314"/>
        <v>0</v>
      </c>
      <c r="AH428" s="607">
        <f t="shared" si="314"/>
        <v>0</v>
      </c>
      <c r="AI428" s="607">
        <f t="shared" si="314"/>
        <v>1</v>
      </c>
      <c r="AJ428" s="607">
        <f t="shared" si="314"/>
        <v>1</v>
      </c>
      <c r="AK428" s="612">
        <f>SUM(F428:AJ428)</f>
        <v>20</v>
      </c>
      <c r="AL428" s="256"/>
      <c r="AM428" s="60"/>
    </row>
    <row r="429" spans="1:39" s="82" customFormat="1" ht="20" customHeight="1" x14ac:dyDescent="0.15">
      <c r="A429" s="118" t="s">
        <v>150</v>
      </c>
      <c r="B429" s="99"/>
      <c r="C429" s="114" t="s">
        <v>151</v>
      </c>
      <c r="D429" s="511"/>
      <c r="E429" s="430"/>
      <c r="F429" s="175"/>
      <c r="G429" s="175"/>
      <c r="H429" s="175"/>
      <c r="I429" s="175">
        <v>2</v>
      </c>
      <c r="J429" s="175">
        <v>2</v>
      </c>
      <c r="K429" s="175">
        <v>2</v>
      </c>
      <c r="L429" s="175"/>
      <c r="M429" s="175"/>
      <c r="N429" s="175">
        <v>2</v>
      </c>
      <c r="O429" s="175">
        <v>2</v>
      </c>
      <c r="P429" s="175">
        <v>2</v>
      </c>
      <c r="Q429" s="175">
        <v>2</v>
      </c>
      <c r="R429" s="175">
        <v>2</v>
      </c>
      <c r="S429" s="175"/>
      <c r="T429" s="175"/>
      <c r="U429" s="175">
        <v>3</v>
      </c>
      <c r="V429" s="175">
        <v>3</v>
      </c>
      <c r="W429" s="175">
        <v>3</v>
      </c>
      <c r="X429" s="175">
        <v>3</v>
      </c>
      <c r="Y429" s="175">
        <v>3</v>
      </c>
      <c r="Z429" s="175"/>
      <c r="AA429" s="175"/>
      <c r="AB429" s="175">
        <v>3</v>
      </c>
      <c r="AC429" s="175">
        <v>3</v>
      </c>
      <c r="AD429" s="175">
        <v>3</v>
      </c>
      <c r="AE429" s="175">
        <v>3</v>
      </c>
      <c r="AF429" s="175">
        <v>3</v>
      </c>
      <c r="AG429" s="175"/>
      <c r="AH429" s="175"/>
      <c r="AI429" s="175">
        <v>3</v>
      </c>
      <c r="AJ429" s="179">
        <v>3</v>
      </c>
      <c r="AK429" s="110">
        <f>SUM(F429:AJ429)</f>
        <v>52</v>
      </c>
      <c r="AL429" s="256"/>
      <c r="AM429" s="60"/>
    </row>
    <row r="430" spans="1:39" s="82" customFormat="1" ht="20" customHeight="1" x14ac:dyDescent="0.15">
      <c r="A430" s="861" t="s">
        <v>152</v>
      </c>
      <c r="B430" s="95"/>
      <c r="C430" s="115" t="s">
        <v>153</v>
      </c>
      <c r="D430" s="511"/>
      <c r="E430" s="43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17">
        <f>SUM(E430:AJ430)</f>
        <v>0</v>
      </c>
      <c r="AL430" s="256"/>
      <c r="AM430" s="60"/>
    </row>
    <row r="431" spans="1:39" s="82" customFormat="1" ht="20" customHeight="1" x14ac:dyDescent="0.15">
      <c r="A431" s="862"/>
      <c r="B431" s="95"/>
      <c r="C431" s="116" t="s">
        <v>154</v>
      </c>
      <c r="D431" s="513"/>
      <c r="E431" s="430"/>
      <c r="F431" s="175"/>
      <c r="G431" s="175">
        <v>8</v>
      </c>
      <c r="H431" s="175"/>
      <c r="I431" s="175"/>
      <c r="J431" s="175"/>
      <c r="K431" s="175"/>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c r="AH431" s="175"/>
      <c r="AI431" s="175"/>
      <c r="AJ431" s="179"/>
      <c r="AK431" s="111">
        <f>SUM(F431:AJ431)</f>
        <v>8</v>
      </c>
      <c r="AL431" s="256"/>
      <c r="AM431" s="60"/>
    </row>
    <row r="432" spans="1:39" s="82" customFormat="1" ht="28" x14ac:dyDescent="0.15">
      <c r="A432" s="862"/>
      <c r="B432" s="95"/>
      <c r="C432" s="115" t="s">
        <v>155</v>
      </c>
      <c r="D432" s="511"/>
      <c r="E432" s="430"/>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c r="AH432" s="175"/>
      <c r="AI432" s="175"/>
      <c r="AJ432" s="179"/>
      <c r="AK432" s="111">
        <f>SUM(F432:AJ432)</f>
        <v>0</v>
      </c>
      <c r="AL432" s="64"/>
      <c r="AM432" s="60"/>
    </row>
    <row r="433" spans="1:39" s="82" customFormat="1" ht="29" thickBot="1" x14ac:dyDescent="0.2">
      <c r="A433" s="863"/>
      <c r="B433" s="105"/>
      <c r="C433" s="119" t="s">
        <v>156</v>
      </c>
      <c r="D433" s="514"/>
      <c r="E433" s="439"/>
      <c r="F433" s="181"/>
      <c r="G433" s="181"/>
      <c r="H433" s="181">
        <v>8</v>
      </c>
      <c r="I433" s="181"/>
      <c r="J433" s="181"/>
      <c r="K433" s="181"/>
      <c r="L433" s="181"/>
      <c r="M433" s="181"/>
      <c r="N433" s="181"/>
      <c r="O433" s="181"/>
      <c r="P433" s="181"/>
      <c r="Q433" s="181"/>
      <c r="R433" s="181"/>
      <c r="S433" s="181"/>
      <c r="T433" s="181"/>
      <c r="U433" s="181"/>
      <c r="V433" s="181"/>
      <c r="W433" s="181"/>
      <c r="X433" s="181"/>
      <c r="Y433" s="181"/>
      <c r="Z433" s="181"/>
      <c r="AA433" s="181"/>
      <c r="AB433" s="181"/>
      <c r="AC433" s="181"/>
      <c r="AD433" s="181"/>
      <c r="AE433" s="181"/>
      <c r="AF433" s="181"/>
      <c r="AG433" s="181"/>
      <c r="AH433" s="181"/>
      <c r="AI433" s="181"/>
      <c r="AJ433" s="182"/>
      <c r="AK433" s="112">
        <f>SUM(F433:AJ433)</f>
        <v>8</v>
      </c>
      <c r="AL433" s="64" t="s">
        <v>157</v>
      </c>
      <c r="AM433" s="60" t="s">
        <v>158</v>
      </c>
    </row>
    <row r="434" spans="1:39" s="82" customFormat="1" ht="14" x14ac:dyDescent="0.15">
      <c r="A434" s="123"/>
      <c r="B434" s="83"/>
      <c r="C434" s="83"/>
      <c r="D434" s="508"/>
      <c r="E434" s="508"/>
      <c r="F434" s="671">
        <f>SUM(F427:F433)</f>
        <v>0</v>
      </c>
      <c r="G434" s="671">
        <f t="shared" ref="G434:AJ434" si="315">SUM(G427:G433)</f>
        <v>8</v>
      </c>
      <c r="H434" s="671">
        <f t="shared" si="315"/>
        <v>8</v>
      </c>
      <c r="I434" s="671">
        <f t="shared" si="315"/>
        <v>8</v>
      </c>
      <c r="J434" s="671">
        <f t="shared" si="315"/>
        <v>8</v>
      </c>
      <c r="K434" s="671">
        <f t="shared" si="315"/>
        <v>8</v>
      </c>
      <c r="L434" s="671">
        <f t="shared" si="315"/>
        <v>0</v>
      </c>
      <c r="M434" s="671">
        <f t="shared" si="315"/>
        <v>0</v>
      </c>
      <c r="N434" s="671">
        <f t="shared" si="315"/>
        <v>8</v>
      </c>
      <c r="O434" s="671">
        <f t="shared" si="315"/>
        <v>8</v>
      </c>
      <c r="P434" s="671">
        <f t="shared" si="315"/>
        <v>8</v>
      </c>
      <c r="Q434" s="671">
        <f t="shared" si="315"/>
        <v>8</v>
      </c>
      <c r="R434" s="671">
        <f t="shared" si="315"/>
        <v>8</v>
      </c>
      <c r="S434" s="671">
        <f t="shared" si="315"/>
        <v>0</v>
      </c>
      <c r="T434" s="671">
        <f t="shared" si="315"/>
        <v>0</v>
      </c>
      <c r="U434" s="671">
        <f t="shared" si="315"/>
        <v>8</v>
      </c>
      <c r="V434" s="671">
        <f t="shared" si="315"/>
        <v>8</v>
      </c>
      <c r="W434" s="671">
        <f t="shared" si="315"/>
        <v>8</v>
      </c>
      <c r="X434" s="671">
        <f t="shared" si="315"/>
        <v>8</v>
      </c>
      <c r="Y434" s="671">
        <f t="shared" si="315"/>
        <v>8</v>
      </c>
      <c r="Z434" s="671">
        <f t="shared" si="315"/>
        <v>0</v>
      </c>
      <c r="AA434" s="671">
        <f t="shared" si="315"/>
        <v>0</v>
      </c>
      <c r="AB434" s="671">
        <f t="shared" si="315"/>
        <v>8</v>
      </c>
      <c r="AC434" s="671">
        <f t="shared" si="315"/>
        <v>8</v>
      </c>
      <c r="AD434" s="671">
        <f t="shared" si="315"/>
        <v>8</v>
      </c>
      <c r="AE434" s="671">
        <f t="shared" si="315"/>
        <v>8</v>
      </c>
      <c r="AF434" s="671">
        <f t="shared" si="315"/>
        <v>8</v>
      </c>
      <c r="AG434" s="671">
        <f t="shared" si="315"/>
        <v>0</v>
      </c>
      <c r="AH434" s="671">
        <f t="shared" si="315"/>
        <v>0</v>
      </c>
      <c r="AI434" s="671">
        <f t="shared" si="315"/>
        <v>8</v>
      </c>
      <c r="AJ434" s="671">
        <f t="shared" si="315"/>
        <v>8</v>
      </c>
      <c r="AK434" s="124"/>
      <c r="AL434" s="670">
        <f>SUM(AK427:AK433)</f>
        <v>176</v>
      </c>
      <c r="AM434" s="672">
        <f>NETWORKDAYS(F412,EOMONTH(A407,0))*8</f>
        <v>176</v>
      </c>
    </row>
    <row r="435" spans="1:39" s="82" customFormat="1" ht="18" customHeight="1" x14ac:dyDescent="0.15">
      <c r="A435" s="864" t="s">
        <v>159</v>
      </c>
      <c r="B435" s="865"/>
      <c r="C435" s="865"/>
      <c r="D435" s="865"/>
      <c r="E435" s="865"/>
      <c r="F435" s="865"/>
      <c r="G435" s="865"/>
      <c r="H435" s="865"/>
      <c r="I435" s="865"/>
      <c r="J435" s="865"/>
      <c r="K435" s="865"/>
      <c r="L435" s="865"/>
      <c r="M435" s="865"/>
      <c r="N435" s="865"/>
      <c r="O435" s="90"/>
      <c r="P435" s="90"/>
      <c r="Q435" s="90"/>
      <c r="R435" s="90"/>
      <c r="S435" s="90"/>
      <c r="T435" s="90"/>
      <c r="U435" s="90"/>
      <c r="V435" s="90"/>
      <c r="W435" s="90"/>
      <c r="X435" s="90"/>
      <c r="Y435" s="90"/>
      <c r="Z435" s="90"/>
      <c r="AA435" s="90"/>
      <c r="AB435" s="90"/>
      <c r="AC435" s="90"/>
      <c r="AD435" s="90"/>
      <c r="AE435" s="90"/>
      <c r="AF435" s="90"/>
      <c r="AG435" s="90"/>
      <c r="AH435" s="90"/>
      <c r="AI435" s="90"/>
      <c r="AJ435" s="83"/>
      <c r="AK435" s="125"/>
      <c r="AL435" s="64"/>
      <c r="AM435" s="60"/>
    </row>
    <row r="436" spans="1:39" s="82" customFormat="1" ht="18" customHeight="1" x14ac:dyDescent="0.15">
      <c r="A436" s="866"/>
      <c r="B436" s="865"/>
      <c r="C436" s="865"/>
      <c r="D436" s="865"/>
      <c r="E436" s="865"/>
      <c r="F436" s="865"/>
      <c r="G436" s="865"/>
      <c r="H436" s="865"/>
      <c r="I436" s="865"/>
      <c r="J436" s="865"/>
      <c r="K436" s="865"/>
      <c r="L436" s="865"/>
      <c r="M436" s="865"/>
      <c r="N436" s="865"/>
      <c r="O436" s="90"/>
      <c r="P436" s="90"/>
      <c r="Q436" s="884">
        <f>IF(WEEKDAY(EOMONTH(A407,0),2)=7,EOMONTH(A407,0)-2,IF(WEEKDAY(EOMONTH(11,0),2)=6,EOMONTH(A407,0)-1,EOMONTH(A407,0)))</f>
        <v>45230</v>
      </c>
      <c r="R436" s="884"/>
      <c r="S436" s="884"/>
      <c r="T436" s="90"/>
      <c r="U436" s="90"/>
      <c r="V436" s="90"/>
      <c r="W436" s="90"/>
      <c r="X436" s="90"/>
      <c r="Y436" s="90"/>
      <c r="Z436" s="90"/>
      <c r="AA436" s="90"/>
      <c r="AB436" s="90"/>
      <c r="AC436" s="90"/>
      <c r="AD436" s="90"/>
      <c r="AE436" s="90"/>
      <c r="AF436" s="90"/>
      <c r="AG436" s="90"/>
      <c r="AH436" s="90"/>
      <c r="AI436" s="90"/>
      <c r="AJ436" s="83"/>
      <c r="AK436" s="125"/>
      <c r="AL436" s="64"/>
      <c r="AM436" s="60"/>
    </row>
    <row r="437" spans="1:39" s="82" customFormat="1" ht="14" customHeight="1" x14ac:dyDescent="0.15">
      <c r="A437" s="866"/>
      <c r="B437" s="865"/>
      <c r="C437" s="865"/>
      <c r="D437" s="865"/>
      <c r="E437" s="865"/>
      <c r="F437" s="865"/>
      <c r="G437" s="865"/>
      <c r="H437" s="865"/>
      <c r="I437" s="865"/>
      <c r="J437" s="865"/>
      <c r="K437" s="865"/>
      <c r="L437" s="865"/>
      <c r="M437" s="865"/>
      <c r="N437" s="865"/>
      <c r="O437" s="90"/>
      <c r="P437" s="90"/>
      <c r="Q437" s="867" t="s">
        <v>160</v>
      </c>
      <c r="R437" s="867"/>
      <c r="S437" s="867"/>
      <c r="T437" s="867"/>
      <c r="U437" s="867"/>
      <c r="V437" s="867"/>
      <c r="W437" s="867"/>
      <c r="X437" s="867"/>
      <c r="Y437" s="867"/>
      <c r="Z437" s="867"/>
      <c r="AA437" s="867"/>
      <c r="AB437" s="867"/>
      <c r="AC437" s="867"/>
      <c r="AD437" s="867"/>
      <c r="AE437" s="867"/>
      <c r="AF437" s="867"/>
      <c r="AG437" s="867"/>
      <c r="AH437" s="867"/>
      <c r="AI437" s="867"/>
      <c r="AJ437" s="867"/>
      <c r="AK437" s="125"/>
      <c r="AL437" s="64"/>
      <c r="AM437" s="60"/>
    </row>
    <row r="438" spans="1:39" s="82" customFormat="1" ht="35.25" customHeight="1" x14ac:dyDescent="0.15">
      <c r="A438" s="864" t="s">
        <v>161</v>
      </c>
      <c r="B438" s="868"/>
      <c r="C438" s="868"/>
      <c r="D438" s="868"/>
      <c r="E438" s="868"/>
      <c r="F438" s="868"/>
      <c r="G438" s="868"/>
      <c r="H438" s="868"/>
      <c r="I438" s="868"/>
      <c r="J438" s="868"/>
      <c r="K438" s="868"/>
      <c r="L438" s="868"/>
      <c r="M438" s="868"/>
      <c r="N438" s="868"/>
      <c r="O438" s="90"/>
      <c r="P438" s="90"/>
      <c r="Q438" s="884">
        <f>Q436</f>
        <v>45230</v>
      </c>
      <c r="R438" s="884"/>
      <c r="S438" s="884"/>
      <c r="T438" s="90"/>
      <c r="U438" s="90"/>
      <c r="V438" s="90"/>
      <c r="W438" s="90"/>
      <c r="X438" s="90"/>
      <c r="Y438" s="90"/>
      <c r="Z438" s="90"/>
      <c r="AA438" s="90"/>
      <c r="AB438" s="90"/>
      <c r="AC438" s="90"/>
      <c r="AD438" s="90"/>
      <c r="AE438" s="90"/>
      <c r="AF438" s="90"/>
      <c r="AG438" s="90"/>
      <c r="AH438" s="90"/>
      <c r="AI438" s="90"/>
      <c r="AJ438" s="90"/>
      <c r="AK438" s="125"/>
      <c r="AL438" s="64"/>
      <c r="AM438" s="60"/>
    </row>
    <row r="439" spans="1:39" s="82" customFormat="1" ht="14" x14ac:dyDescent="0.15">
      <c r="A439" s="864"/>
      <c r="B439" s="868"/>
      <c r="C439" s="868"/>
      <c r="D439" s="868"/>
      <c r="E439" s="868"/>
      <c r="F439" s="868"/>
      <c r="G439" s="868"/>
      <c r="H439" s="868"/>
      <c r="I439" s="868"/>
      <c r="J439" s="868"/>
      <c r="K439" s="868"/>
      <c r="L439" s="868"/>
      <c r="M439" s="868"/>
      <c r="N439" s="868"/>
      <c r="O439" s="83"/>
      <c r="P439" s="83"/>
      <c r="Q439" s="867" t="s">
        <v>162</v>
      </c>
      <c r="R439" s="867"/>
      <c r="S439" s="867"/>
      <c r="T439" s="867"/>
      <c r="U439" s="867"/>
      <c r="V439" s="867"/>
      <c r="W439" s="867"/>
      <c r="X439" s="867"/>
      <c r="Y439" s="867"/>
      <c r="Z439" s="867"/>
      <c r="AA439" s="867"/>
      <c r="AB439" s="867"/>
      <c r="AC439" s="867"/>
      <c r="AD439" s="867"/>
      <c r="AE439" s="867"/>
      <c r="AF439" s="867"/>
      <c r="AG439" s="867"/>
      <c r="AH439" s="867"/>
      <c r="AI439" s="867"/>
      <c r="AJ439" s="867"/>
      <c r="AK439" s="125"/>
      <c r="AL439" s="64"/>
      <c r="AM439" s="60"/>
    </row>
    <row r="440" spans="1:39" s="82" customFormat="1" ht="14.5" customHeight="1" thickBot="1" x14ac:dyDescent="0.2">
      <c r="A440" s="126"/>
      <c r="B440" s="127"/>
      <c r="C440" s="127"/>
      <c r="D440" s="509"/>
      <c r="E440" s="509"/>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c r="AD440" s="127"/>
      <c r="AE440" s="127"/>
      <c r="AF440" s="127"/>
      <c r="AG440" s="127"/>
      <c r="AH440" s="127"/>
      <c r="AI440" s="127"/>
      <c r="AJ440" s="127"/>
      <c r="AK440" s="128"/>
      <c r="AL440" s="64"/>
      <c r="AM440" s="60"/>
    </row>
    <row r="441" spans="1:39" ht="12" x14ac:dyDescent="0.15">
      <c r="A441" s="82"/>
      <c r="B441" s="82"/>
      <c r="C441" s="82"/>
      <c r="D441" s="507"/>
      <c r="E441" s="507"/>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82"/>
      <c r="AL441" s="83"/>
    </row>
    <row r="442" spans="1:39" s="60" customFormat="1" ht="30" customHeight="1" x14ac:dyDescent="0.15">
      <c r="A442" s="423"/>
      <c r="B442" s="433"/>
      <c r="C442" s="433"/>
      <c r="D442" s="424"/>
      <c r="E442" s="424"/>
      <c r="F442" s="425"/>
      <c r="G442" s="425"/>
      <c r="H442" s="425"/>
      <c r="I442" s="425"/>
      <c r="J442" s="425"/>
      <c r="K442" s="425"/>
      <c r="L442" s="425"/>
      <c r="M442" s="444"/>
      <c r="N442" s="426"/>
      <c r="O442" s="426"/>
      <c r="P442" s="426"/>
      <c r="Q442" s="426"/>
      <c r="R442" s="426"/>
      <c r="S442" s="426"/>
      <c r="T442" s="426"/>
      <c r="U442" s="426"/>
      <c r="V442" s="426"/>
      <c r="W442" s="891" t="s">
        <v>133</v>
      </c>
      <c r="X442" s="891"/>
      <c r="Y442" s="891"/>
      <c r="Z442" s="891"/>
      <c r="AA442" s="892"/>
      <c r="AB442" s="875" t="str">
        <f>Nav!$C$6</f>
        <v>DS200424</v>
      </c>
      <c r="AC442" s="876"/>
      <c r="AD442" s="876"/>
      <c r="AE442" s="876"/>
      <c r="AF442" s="876"/>
      <c r="AG442" s="876"/>
      <c r="AH442" s="876"/>
      <c r="AI442" s="877"/>
      <c r="AJ442" s="426"/>
      <c r="AK442" s="432"/>
    </row>
    <row r="443" spans="1:39" s="60" customFormat="1" ht="18" customHeight="1" x14ac:dyDescent="0.15">
      <c r="A443" s="445"/>
      <c r="B443" s="446"/>
      <c r="C443" s="446"/>
      <c r="D443" s="447"/>
      <c r="E443" s="447"/>
      <c r="F443" s="448"/>
      <c r="G443" s="448"/>
      <c r="H443" s="448"/>
      <c r="I443" s="448"/>
      <c r="J443" s="448"/>
      <c r="K443" s="448"/>
      <c r="L443" s="448"/>
      <c r="M443" s="449"/>
      <c r="AK443" s="434"/>
    </row>
    <row r="444" spans="1:39" ht="23" x14ac:dyDescent="0.25">
      <c r="A444" s="445"/>
      <c r="B444" s="446"/>
      <c r="C444" s="446"/>
      <c r="D444" s="447"/>
      <c r="E444" s="447"/>
      <c r="F444" s="448"/>
      <c r="G444" s="448"/>
      <c r="H444" s="448"/>
      <c r="I444" s="448"/>
      <c r="J444" s="448"/>
      <c r="K444" s="448"/>
      <c r="L444" s="448"/>
      <c r="M444" s="449"/>
      <c r="N444" s="443"/>
      <c r="O444" s="893" t="s">
        <v>134</v>
      </c>
      <c r="P444" s="894"/>
      <c r="Q444" s="894"/>
      <c r="R444" s="894"/>
      <c r="S444" s="894"/>
      <c r="T444" s="894"/>
      <c r="U444" s="894"/>
      <c r="V444" s="894"/>
      <c r="W444" s="894"/>
      <c r="X444" s="894"/>
      <c r="Y444" s="894"/>
      <c r="Z444" s="894"/>
      <c r="AA444" s="894"/>
      <c r="AB444" s="894"/>
      <c r="AC444" s="894"/>
      <c r="AD444" s="894"/>
      <c r="AE444" s="894"/>
      <c r="AF444" s="894"/>
      <c r="AG444" s="894"/>
      <c r="AH444" s="894"/>
      <c r="AI444" s="894"/>
      <c r="AJ444" s="894"/>
      <c r="AK444" s="895"/>
      <c r="AL444"/>
      <c r="AM444"/>
    </row>
    <row r="445" spans="1:39" ht="16" x14ac:dyDescent="0.2">
      <c r="A445" s="445"/>
      <c r="B445" s="446"/>
      <c r="C445" s="446"/>
      <c r="D445" s="447"/>
      <c r="E445" s="447"/>
      <c r="F445" s="448"/>
      <c r="G445" s="448"/>
      <c r="H445" s="448"/>
      <c r="I445" s="448"/>
      <c r="J445" s="448"/>
      <c r="K445" s="448"/>
      <c r="L445" s="448"/>
      <c r="M445" s="449"/>
      <c r="N445" s="442"/>
      <c r="O445" s="730" t="s">
        <v>135</v>
      </c>
      <c r="P445" s="731"/>
      <c r="Q445" s="731"/>
      <c r="R445" s="731"/>
      <c r="S445" s="731"/>
      <c r="T445" s="731"/>
      <c r="U445" s="731"/>
      <c r="V445" s="731"/>
      <c r="W445" s="731"/>
      <c r="X445" s="731"/>
      <c r="Y445" s="731"/>
      <c r="Z445" s="731"/>
      <c r="AA445" s="731"/>
      <c r="AB445" s="731"/>
      <c r="AC445" s="731"/>
      <c r="AD445" s="731"/>
      <c r="AE445" s="731"/>
      <c r="AF445" s="731"/>
      <c r="AG445" s="731"/>
      <c r="AH445" s="731"/>
      <c r="AI445" s="731"/>
      <c r="AJ445" s="731"/>
      <c r="AK445" s="732"/>
      <c r="AL445"/>
      <c r="AM445"/>
    </row>
    <row r="446" spans="1:39" ht="18" customHeight="1" x14ac:dyDescent="0.2">
      <c r="A446" s="885" t="s">
        <v>136</v>
      </c>
      <c r="B446" s="886"/>
      <c r="C446" s="886"/>
      <c r="D446" s="886"/>
      <c r="E446" s="886"/>
      <c r="F446" s="886"/>
      <c r="G446" s="886"/>
      <c r="H446" s="886"/>
      <c r="I446" s="886"/>
      <c r="J446" s="886"/>
      <c r="K446" s="886"/>
      <c r="L446" s="886"/>
      <c r="M446" s="887"/>
      <c r="O446" s="888" t="s">
        <v>137</v>
      </c>
      <c r="P446" s="889"/>
      <c r="Q446" s="889"/>
      <c r="R446" s="889"/>
      <c r="S446" s="889"/>
      <c r="T446" s="889"/>
      <c r="U446" s="889"/>
      <c r="V446" s="889"/>
      <c r="W446" s="889"/>
      <c r="X446" s="889"/>
      <c r="Y446" s="889"/>
      <c r="Z446" s="889"/>
      <c r="AA446" s="889"/>
      <c r="AB446" s="889"/>
      <c r="AC446" s="889"/>
      <c r="AD446" s="889"/>
      <c r="AE446" s="889"/>
      <c r="AF446" s="889"/>
      <c r="AG446" s="889"/>
      <c r="AH446" s="889"/>
      <c r="AI446" s="889"/>
      <c r="AJ446" s="889"/>
      <c r="AK446" s="890"/>
      <c r="AL446"/>
      <c r="AM446"/>
    </row>
    <row r="447" spans="1:39" ht="26.25" customHeight="1" x14ac:dyDescent="0.15">
      <c r="A447" s="84" t="s">
        <v>138</v>
      </c>
      <c r="B447" s="60"/>
      <c r="C447" s="516"/>
      <c r="D447" s="428"/>
      <c r="E447" s="428"/>
      <c r="F447" s="94"/>
      <c r="G447" s="94"/>
      <c r="H447" s="94"/>
      <c r="I447" s="94"/>
      <c r="J447" s="94"/>
      <c r="K447" s="94"/>
      <c r="L447" s="94"/>
      <c r="O447" s="869"/>
      <c r="P447" s="869"/>
      <c r="Q447" s="869"/>
      <c r="R447" s="869"/>
      <c r="S447" s="869"/>
      <c r="T447" s="869"/>
      <c r="AK447" s="91"/>
      <c r="AM447" s="60"/>
    </row>
    <row r="448" spans="1:39" ht="30" customHeight="1" x14ac:dyDescent="0.15">
      <c r="A448" s="870" t="str">
        <f>Nav!$C$3</f>
        <v>Durchführbarkeitsstudie "BioInk"</v>
      </c>
      <c r="B448" s="871"/>
      <c r="C448" s="871"/>
      <c r="D448" s="871"/>
      <c r="E448" s="871"/>
      <c r="F448" s="871"/>
      <c r="G448" s="871"/>
      <c r="H448" s="871"/>
      <c r="I448" s="871"/>
      <c r="J448" s="871"/>
      <c r="K448" s="871"/>
      <c r="L448" s="871"/>
      <c r="M448" s="871"/>
      <c r="N448" s="871"/>
      <c r="O448" s="871"/>
      <c r="P448" s="871"/>
      <c r="Q448" s="871"/>
      <c r="R448" s="871"/>
      <c r="S448" s="871"/>
      <c r="T448" s="871"/>
      <c r="U448" s="871"/>
      <c r="V448" s="871"/>
      <c r="W448" s="871"/>
      <c r="X448" s="871"/>
      <c r="Y448" s="871"/>
      <c r="Z448" s="871"/>
      <c r="AA448" s="871"/>
      <c r="AB448" s="871"/>
      <c r="AC448" s="871"/>
      <c r="AD448" s="871"/>
      <c r="AE448" s="871"/>
      <c r="AF448" s="871"/>
      <c r="AG448" s="871"/>
      <c r="AH448" s="871"/>
      <c r="AI448" s="871"/>
      <c r="AJ448" s="871"/>
      <c r="AK448" s="872"/>
      <c r="AM448" s="60"/>
    </row>
    <row r="449" spans="1:39" ht="18" customHeight="1" x14ac:dyDescent="0.15">
      <c r="A449" s="85"/>
      <c r="AK449" s="91"/>
      <c r="AM449" s="60"/>
    </row>
    <row r="450" spans="1:39" s="87" customFormat="1" ht="14" x14ac:dyDescent="0.15">
      <c r="A450" s="86" t="s">
        <v>139</v>
      </c>
      <c r="D450" s="428"/>
      <c r="E450" s="428"/>
      <c r="G450" s="83"/>
      <c r="H450" s="83"/>
      <c r="I450" s="83"/>
      <c r="J450" s="83"/>
      <c r="K450" s="83"/>
      <c r="L450" s="83"/>
      <c r="M450" s="88"/>
      <c r="N450" s="87" t="s">
        <v>140</v>
      </c>
      <c r="AI450" s="83"/>
      <c r="AJ450" s="83"/>
      <c r="AK450" s="92"/>
      <c r="AL450" s="68"/>
      <c r="AM450" s="60"/>
    </row>
    <row r="451" spans="1:39" ht="27" customHeight="1" x14ac:dyDescent="0.15">
      <c r="A451" s="873">
        <f>A407+31</f>
        <v>45231</v>
      </c>
      <c r="B451" s="874"/>
      <c r="C451" s="874"/>
      <c r="D451" s="520"/>
      <c r="E451" s="429"/>
      <c r="N451" s="875" t="str">
        <f>N407</f>
        <v>Tippl, Mario</v>
      </c>
      <c r="O451" s="876"/>
      <c r="P451" s="876"/>
      <c r="Q451" s="876"/>
      <c r="R451" s="876"/>
      <c r="S451" s="876"/>
      <c r="T451" s="876"/>
      <c r="U451" s="876"/>
      <c r="V451" s="876"/>
      <c r="W451" s="877"/>
      <c r="X451" s="89"/>
      <c r="Y451" s="89"/>
      <c r="Z451" s="89"/>
      <c r="AA451" s="89"/>
      <c r="AB451" s="89"/>
      <c r="AC451" s="89"/>
      <c r="AD451" s="89"/>
      <c r="AE451" s="89"/>
      <c r="AF451" s="89"/>
      <c r="AG451" s="89"/>
      <c r="AH451" s="89"/>
      <c r="AK451" s="93"/>
      <c r="AM451" s="60"/>
    </row>
    <row r="452" spans="1:39" ht="14" x14ac:dyDescent="0.15">
      <c r="A452" s="85"/>
      <c r="AK452" s="91"/>
      <c r="AM452" s="60"/>
    </row>
    <row r="453" spans="1:39" ht="30" customHeight="1" x14ac:dyDescent="0.15">
      <c r="A453" s="878" t="s">
        <v>141</v>
      </c>
      <c r="B453" s="879"/>
      <c r="C453" s="879"/>
      <c r="D453" s="879"/>
      <c r="E453" s="879"/>
      <c r="F453" s="879"/>
      <c r="G453" s="879"/>
      <c r="H453" s="879"/>
      <c r="I453" s="879"/>
      <c r="J453" s="879"/>
      <c r="K453" s="879"/>
      <c r="L453" s="879"/>
      <c r="M453" s="879"/>
      <c r="N453" s="879"/>
      <c r="O453" s="879"/>
      <c r="P453" s="879"/>
      <c r="Q453" s="879"/>
      <c r="R453" s="879"/>
      <c r="S453" s="879"/>
      <c r="T453" s="879"/>
      <c r="U453" s="879"/>
      <c r="V453" s="879"/>
      <c r="W453" s="879"/>
      <c r="X453" s="879"/>
      <c r="Y453" s="879"/>
      <c r="Z453" s="879"/>
      <c r="AA453" s="879"/>
      <c r="AB453" s="879"/>
      <c r="AC453" s="879"/>
      <c r="AD453" s="879"/>
      <c r="AE453" s="879"/>
      <c r="AF453" s="879"/>
      <c r="AG453" s="879"/>
      <c r="AH453" s="879"/>
      <c r="AI453" s="879"/>
      <c r="AJ453" s="879"/>
      <c r="AK453" s="880"/>
      <c r="AM453" s="60"/>
    </row>
    <row r="454" spans="1:39" ht="15" thickBot="1" x14ac:dyDescent="0.2">
      <c r="A454" s="85"/>
      <c r="AK454" s="91"/>
      <c r="AM454" s="60"/>
    </row>
    <row r="455" spans="1:39" ht="25" customHeight="1" x14ac:dyDescent="0.15">
      <c r="A455" s="120"/>
      <c r="B455" s="121"/>
      <c r="C455" s="121"/>
      <c r="D455" s="881" t="s">
        <v>30</v>
      </c>
      <c r="E455" s="883" t="s">
        <v>142</v>
      </c>
      <c r="F455" s="122" t="s">
        <v>143</v>
      </c>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856" t="s">
        <v>144</v>
      </c>
      <c r="AL455" s="615" t="s">
        <v>72</v>
      </c>
      <c r="AM455" s="615" t="s">
        <v>73</v>
      </c>
    </row>
    <row r="456" spans="1:39" ht="15" customHeight="1" thickBot="1" x14ac:dyDescent="0.2">
      <c r="A456" s="96" t="s">
        <v>145</v>
      </c>
      <c r="B456" s="97"/>
      <c r="C456" s="97"/>
      <c r="D456" s="882"/>
      <c r="E456" s="882"/>
      <c r="F456" s="98">
        <f>A451</f>
        <v>45231</v>
      </c>
      <c r="G456" s="98">
        <f>F456+1</f>
        <v>45232</v>
      </c>
      <c r="H456" s="98">
        <f t="shared" ref="H456:AI456" si="316">G456+1</f>
        <v>45233</v>
      </c>
      <c r="I456" s="98">
        <f t="shared" si="316"/>
        <v>45234</v>
      </c>
      <c r="J456" s="98">
        <f t="shared" si="316"/>
        <v>45235</v>
      </c>
      <c r="K456" s="98">
        <f t="shared" si="316"/>
        <v>45236</v>
      </c>
      <c r="L456" s="98">
        <f t="shared" si="316"/>
        <v>45237</v>
      </c>
      <c r="M456" s="98">
        <f t="shared" si="316"/>
        <v>45238</v>
      </c>
      <c r="N456" s="98">
        <f t="shared" si="316"/>
        <v>45239</v>
      </c>
      <c r="O456" s="98">
        <f t="shared" si="316"/>
        <v>45240</v>
      </c>
      <c r="P456" s="98">
        <f t="shared" si="316"/>
        <v>45241</v>
      </c>
      <c r="Q456" s="98">
        <f t="shared" si="316"/>
        <v>45242</v>
      </c>
      <c r="R456" s="98">
        <f t="shared" si="316"/>
        <v>45243</v>
      </c>
      <c r="S456" s="98">
        <f t="shared" si="316"/>
        <v>45244</v>
      </c>
      <c r="T456" s="98">
        <f t="shared" si="316"/>
        <v>45245</v>
      </c>
      <c r="U456" s="98">
        <f t="shared" si="316"/>
        <v>45246</v>
      </c>
      <c r="V456" s="98">
        <f t="shared" si="316"/>
        <v>45247</v>
      </c>
      <c r="W456" s="98">
        <f t="shared" si="316"/>
        <v>45248</v>
      </c>
      <c r="X456" s="98">
        <f t="shared" si="316"/>
        <v>45249</v>
      </c>
      <c r="Y456" s="98">
        <f t="shared" si="316"/>
        <v>45250</v>
      </c>
      <c r="Z456" s="98">
        <f t="shared" si="316"/>
        <v>45251</v>
      </c>
      <c r="AA456" s="98">
        <f t="shared" si="316"/>
        <v>45252</v>
      </c>
      <c r="AB456" s="98">
        <f t="shared" si="316"/>
        <v>45253</v>
      </c>
      <c r="AC456" s="98">
        <f t="shared" si="316"/>
        <v>45254</v>
      </c>
      <c r="AD456" s="98">
        <f t="shared" si="316"/>
        <v>45255</v>
      </c>
      <c r="AE456" s="98">
        <f t="shared" si="316"/>
        <v>45256</v>
      </c>
      <c r="AF456" s="98">
        <f t="shared" si="316"/>
        <v>45257</v>
      </c>
      <c r="AG456" s="98">
        <f t="shared" si="316"/>
        <v>45258</v>
      </c>
      <c r="AH456" s="98">
        <f t="shared" si="316"/>
        <v>45259</v>
      </c>
      <c r="AI456" s="98">
        <f t="shared" si="316"/>
        <v>45260</v>
      </c>
      <c r="AJ456" s="98"/>
      <c r="AK456" s="857"/>
      <c r="AL456" s="257"/>
      <c r="AM456" s="60"/>
    </row>
    <row r="457" spans="1:39" s="82" customFormat="1" ht="21" customHeight="1" thickBot="1" x14ac:dyDescent="0.2">
      <c r="A457" s="100" t="s">
        <v>146</v>
      </c>
      <c r="B457" s="101" t="s">
        <v>109</v>
      </c>
      <c r="C457" s="102" t="s">
        <v>147</v>
      </c>
      <c r="D457" s="101"/>
      <c r="E457" s="101"/>
      <c r="F457" s="174"/>
      <c r="G457" s="174"/>
      <c r="H457" s="174"/>
      <c r="I457" s="174"/>
      <c r="J457" s="174"/>
      <c r="K457" s="174"/>
      <c r="L457" s="174"/>
      <c r="M457" s="174"/>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03"/>
      <c r="AL457" s="257"/>
      <c r="AM457" s="60"/>
    </row>
    <row r="458" spans="1:39" s="82" customFormat="1" ht="20" customHeight="1" thickBot="1" x14ac:dyDescent="0.2">
      <c r="A458" s="858"/>
      <c r="B458" s="109" t="s">
        <v>66</v>
      </c>
      <c r="C458" s="186" t="s">
        <v>148</v>
      </c>
      <c r="D458" s="510"/>
      <c r="E458" s="435"/>
      <c r="F458" s="174"/>
      <c r="G458" s="174"/>
      <c r="H458" s="174"/>
      <c r="I458" s="174"/>
      <c r="J458" s="174"/>
      <c r="K458" s="174"/>
      <c r="L458" s="174"/>
      <c r="M458" s="174"/>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04"/>
      <c r="AL458" s="257"/>
      <c r="AM458" s="60"/>
    </row>
    <row r="459" spans="1:39" s="82" customFormat="1" ht="14" x14ac:dyDescent="0.15">
      <c r="A459" s="859"/>
      <c r="B459" s="183"/>
      <c r="C459" s="187" t="e">
        <f>VLOOKUP(B459,'AP Übersicht'!$A$8:$B$36,2,FALSE)</f>
        <v>#N/A</v>
      </c>
      <c r="D459" s="511"/>
      <c r="E459" s="430"/>
      <c r="F459" s="174"/>
      <c r="G459" s="174"/>
      <c r="H459" s="174"/>
      <c r="I459" s="174"/>
      <c r="J459" s="174"/>
      <c r="K459" s="174"/>
      <c r="L459" s="174"/>
      <c r="M459" s="174"/>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04">
        <f t="shared" ref="AK459:AK470" si="317">SUM(F459:AJ459)</f>
        <v>0</v>
      </c>
      <c r="AL459" s="616" t="e">
        <f>VLOOKUP($B459,'AP Übersicht'!$A$8:$R$36,9,FALSE)</f>
        <v>#N/A</v>
      </c>
      <c r="AM459" s="616" t="e">
        <f>VLOOKUP($B459,'AP Übersicht'!$A$8:$R$36,10,FALSE)</f>
        <v>#N/A</v>
      </c>
    </row>
    <row r="460" spans="1:39" s="82" customFormat="1" ht="42" x14ac:dyDescent="0.15">
      <c r="A460" s="859"/>
      <c r="B460" s="183" t="s">
        <v>88</v>
      </c>
      <c r="C460" s="187" t="str">
        <f>VLOOKUP(B460,'AP Übersicht'!$A$8:$B$36,2,FALSE)</f>
        <v>Ermittl. wissenschaftlich-technischer Ressourcen und möglicher Kooperationspartner</v>
      </c>
      <c r="D460" s="511"/>
      <c r="E460" s="430" t="s">
        <v>83</v>
      </c>
      <c r="F460" s="175"/>
      <c r="G460" s="175"/>
      <c r="H460" s="175"/>
      <c r="I460" s="175"/>
      <c r="J460" s="175"/>
      <c r="K460" s="175">
        <v>3</v>
      </c>
      <c r="L460" s="175">
        <v>3</v>
      </c>
      <c r="M460" s="175">
        <v>3</v>
      </c>
      <c r="N460" s="175">
        <v>3</v>
      </c>
      <c r="O460" s="175">
        <v>2</v>
      </c>
      <c r="P460" s="175"/>
      <c r="Q460" s="175"/>
      <c r="R460" s="175">
        <v>3</v>
      </c>
      <c r="S460" s="175">
        <v>3</v>
      </c>
      <c r="T460" s="175">
        <v>3</v>
      </c>
      <c r="U460" s="175">
        <v>3</v>
      </c>
      <c r="V460" s="175">
        <v>3</v>
      </c>
      <c r="W460" s="175"/>
      <c r="X460" s="175"/>
      <c r="Y460" s="175"/>
      <c r="Z460" s="175"/>
      <c r="AA460" s="175"/>
      <c r="AB460" s="175"/>
      <c r="AC460" s="175"/>
      <c r="AD460" s="175"/>
      <c r="AE460" s="175"/>
      <c r="AF460" s="175"/>
      <c r="AG460" s="175"/>
      <c r="AH460" s="175"/>
      <c r="AI460" s="175"/>
      <c r="AJ460" s="176"/>
      <c r="AK460" s="104">
        <f t="shared" si="317"/>
        <v>29</v>
      </c>
      <c r="AL460" s="616">
        <f ca="1">VLOOKUP($B460,'AP Übersicht'!$A$8:$R$36,9,FALSE)</f>
        <v>59</v>
      </c>
      <c r="AM460" s="616">
        <f ca="1">VLOOKUP($B460,'AP Übersicht'!$A$8:$R$36,10,FALSE)</f>
        <v>27.666666666666671</v>
      </c>
    </row>
    <row r="461" spans="1:39" s="82" customFormat="1" ht="20" customHeight="1" x14ac:dyDescent="0.15">
      <c r="A461" s="859"/>
      <c r="B461" s="183" t="s">
        <v>79</v>
      </c>
      <c r="C461" s="187" t="str">
        <f>VLOOKUP(B461,'AP Übersicht'!$A$8:$B$36,2,FALSE)</f>
        <v>Erstellung AP für FuE-Projekt</v>
      </c>
      <c r="D461" s="511"/>
      <c r="E461" s="430" t="s">
        <v>83</v>
      </c>
      <c r="F461" s="175"/>
      <c r="G461" s="175"/>
      <c r="H461" s="175"/>
      <c r="I461" s="175"/>
      <c r="J461" s="175"/>
      <c r="K461" s="175"/>
      <c r="L461" s="175"/>
      <c r="M461" s="175"/>
      <c r="N461" s="175"/>
      <c r="O461" s="175"/>
      <c r="P461" s="175"/>
      <c r="Q461" s="175"/>
      <c r="R461" s="175"/>
      <c r="S461" s="175"/>
      <c r="T461" s="175"/>
      <c r="U461" s="175"/>
      <c r="V461" s="175"/>
      <c r="W461" s="175"/>
      <c r="X461" s="175"/>
      <c r="Y461" s="175">
        <v>3</v>
      </c>
      <c r="Z461" s="175"/>
      <c r="AA461" s="175"/>
      <c r="AB461" s="175">
        <v>4</v>
      </c>
      <c r="AC461" s="175">
        <v>4</v>
      </c>
      <c r="AD461" s="175"/>
      <c r="AE461" s="175"/>
      <c r="AF461" s="175">
        <v>4</v>
      </c>
      <c r="AG461" s="175">
        <v>4</v>
      </c>
      <c r="AH461" s="175">
        <v>2</v>
      </c>
      <c r="AI461" s="175"/>
      <c r="AJ461" s="176"/>
      <c r="AK461" s="104">
        <f t="shared" si="317"/>
        <v>21</v>
      </c>
      <c r="AL461" s="616">
        <f ca="1">VLOOKUP($B461,'AP Übersicht'!$A$8:$R$36,9,FALSE)</f>
        <v>21</v>
      </c>
      <c r="AM461" s="616">
        <f ca="1">VLOOKUP($B461,'AP Übersicht'!$A$8:$R$36,10,FALSE)</f>
        <v>65.666666666666671</v>
      </c>
    </row>
    <row r="462" spans="1:39" s="82" customFormat="1" ht="20" customHeight="1" x14ac:dyDescent="0.15">
      <c r="A462" s="859"/>
      <c r="B462" s="183"/>
      <c r="C462" s="187" t="e">
        <f>VLOOKUP(B462,'AP Übersicht'!$A$8:$B$36,2,FALSE)</f>
        <v>#N/A</v>
      </c>
      <c r="D462" s="511"/>
      <c r="E462" s="430"/>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6"/>
      <c r="AK462" s="104">
        <f t="shared" si="317"/>
        <v>0</v>
      </c>
      <c r="AL462" s="256"/>
      <c r="AM462" s="60"/>
    </row>
    <row r="463" spans="1:39" s="82" customFormat="1" ht="20" customHeight="1" x14ac:dyDescent="0.15">
      <c r="A463" s="859"/>
      <c r="B463" s="183"/>
      <c r="C463" s="187" t="e">
        <f>VLOOKUP(B463,'AP Übersicht'!$A$8:$B$36,2,FALSE)</f>
        <v>#N/A</v>
      </c>
      <c r="D463" s="511"/>
      <c r="E463" s="430"/>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c r="AJ463" s="176"/>
      <c r="AK463" s="104">
        <f t="shared" si="317"/>
        <v>0</v>
      </c>
      <c r="AL463" s="256"/>
      <c r="AM463" s="60"/>
    </row>
    <row r="464" spans="1:39" s="82" customFormat="1" ht="20" customHeight="1" x14ac:dyDescent="0.15">
      <c r="A464" s="859"/>
      <c r="B464" s="183"/>
      <c r="C464" s="187" t="e">
        <f>VLOOKUP(B464,'AP Übersicht'!$A$8:$B$36,2,FALSE)</f>
        <v>#N/A</v>
      </c>
      <c r="D464" s="511"/>
      <c r="E464" s="430"/>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6"/>
      <c r="AK464" s="104">
        <f t="shared" si="317"/>
        <v>0</v>
      </c>
      <c r="AL464" s="256"/>
      <c r="AM464" s="60"/>
    </row>
    <row r="465" spans="1:39" s="82" customFormat="1" ht="20" customHeight="1" x14ac:dyDescent="0.15">
      <c r="A465" s="859"/>
      <c r="B465" s="183"/>
      <c r="C465" s="187" t="e">
        <f>VLOOKUP(B465,'AP Übersicht'!$A$8:$B$36,2,FALSE)</f>
        <v>#N/A</v>
      </c>
      <c r="D465" s="511"/>
      <c r="E465" s="430"/>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6"/>
      <c r="AK465" s="104">
        <f t="shared" si="317"/>
        <v>0</v>
      </c>
      <c r="AL465" s="256"/>
      <c r="AM465" s="60"/>
    </row>
    <row r="466" spans="1:39" s="82" customFormat="1" ht="20" customHeight="1" x14ac:dyDescent="0.15">
      <c r="A466" s="859"/>
      <c r="B466" s="183"/>
      <c r="C466" s="187" t="e">
        <f>VLOOKUP(B466,'AP Übersicht'!$A$8:$B$36,2,FALSE)</f>
        <v>#N/A</v>
      </c>
      <c r="D466" s="511"/>
      <c r="E466" s="430"/>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c r="AH466" s="175"/>
      <c r="AI466" s="175"/>
      <c r="AJ466" s="176"/>
      <c r="AK466" s="104">
        <f t="shared" si="317"/>
        <v>0</v>
      </c>
      <c r="AL466" s="256"/>
      <c r="AM466" s="60"/>
    </row>
    <row r="467" spans="1:39" s="82" customFormat="1" ht="20" customHeight="1" x14ac:dyDescent="0.15">
      <c r="A467" s="859"/>
      <c r="B467" s="183"/>
      <c r="C467" s="187" t="e">
        <f>VLOOKUP(B467,'AP Übersicht'!$A$8:$B$36,2,FALSE)</f>
        <v>#N/A</v>
      </c>
      <c r="D467" s="511"/>
      <c r="E467" s="430"/>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c r="AH467" s="175"/>
      <c r="AI467" s="175"/>
      <c r="AJ467" s="176"/>
      <c r="AK467" s="104">
        <f t="shared" si="317"/>
        <v>0</v>
      </c>
      <c r="AL467" s="256"/>
      <c r="AM467" s="60"/>
    </row>
    <row r="468" spans="1:39" s="82" customFormat="1" ht="20" customHeight="1" x14ac:dyDescent="0.15">
      <c r="A468" s="859"/>
      <c r="B468" s="183"/>
      <c r="C468" s="187" t="e">
        <f>VLOOKUP(B468,'AP Übersicht'!$A$8:$B$36,2,FALSE)</f>
        <v>#N/A</v>
      </c>
      <c r="D468" s="511"/>
      <c r="E468" s="430"/>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c r="AH468" s="175"/>
      <c r="AI468" s="175"/>
      <c r="AJ468" s="176"/>
      <c r="AK468" s="104">
        <f t="shared" si="317"/>
        <v>0</v>
      </c>
      <c r="AL468" s="256"/>
      <c r="AM468" s="60"/>
    </row>
    <row r="469" spans="1:39" s="82" customFormat="1" ht="20" customHeight="1" x14ac:dyDescent="0.15">
      <c r="A469" s="859"/>
      <c r="B469" s="183"/>
      <c r="C469" s="187" t="e">
        <f>VLOOKUP(B469,'AP Übersicht'!$A$8:$B$36,2,FALSE)</f>
        <v>#N/A</v>
      </c>
      <c r="D469" s="511"/>
      <c r="E469" s="430"/>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c r="AH469" s="175"/>
      <c r="AI469" s="175"/>
      <c r="AJ469" s="176"/>
      <c r="AK469" s="104">
        <f t="shared" si="317"/>
        <v>0</v>
      </c>
      <c r="AL469" s="256"/>
      <c r="AM469" s="60"/>
    </row>
    <row r="470" spans="1:39" s="82" customFormat="1" ht="20" customHeight="1" thickBot="1" x14ac:dyDescent="0.2">
      <c r="A470" s="860"/>
      <c r="B470" s="184"/>
      <c r="C470" s="252" t="e">
        <f>VLOOKUP(B470,'AP Übersicht'!$A$8:$B$36,2,FALSE)</f>
        <v>#N/A</v>
      </c>
      <c r="D470" s="512"/>
      <c r="E470" s="438"/>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c r="AH470" s="177"/>
      <c r="AI470" s="177"/>
      <c r="AJ470" s="178"/>
      <c r="AK470" s="104">
        <f t="shared" si="317"/>
        <v>0</v>
      </c>
      <c r="AL470" s="256"/>
      <c r="AM470" s="60"/>
    </row>
    <row r="471" spans="1:39" s="82" customFormat="1" ht="18.5" customHeight="1" thickTop="1" thickBot="1" x14ac:dyDescent="0.2">
      <c r="A471" s="603"/>
      <c r="B471" s="604"/>
      <c r="C471" s="605" t="s">
        <v>149</v>
      </c>
      <c r="D471" s="606" t="s">
        <v>83</v>
      </c>
      <c r="E471" s="606"/>
      <c r="F471" s="607">
        <f>SUMIF($D459:$D470,$D471,F459:F470)</f>
        <v>0</v>
      </c>
      <c r="G471" s="607">
        <f t="shared" ref="G471" si="318">SUMIF($D459:$D470,$D471,G459:G470)</f>
        <v>0</v>
      </c>
      <c r="H471" s="607">
        <f t="shared" ref="H471" si="319">SUMIF($D459:$D470,$D471,H459:H470)</f>
        <v>0</v>
      </c>
      <c r="I471" s="607">
        <f t="shared" ref="I471" si="320">SUMIF($D459:$D470,$D471,I459:I470)</f>
        <v>0</v>
      </c>
      <c r="J471" s="607">
        <f t="shared" ref="J471" si="321">SUMIF($D459:$D470,$D471,J459:J470)</f>
        <v>0</v>
      </c>
      <c r="K471" s="607">
        <f t="shared" ref="K471" si="322">SUMIF($D459:$D470,$D471,K459:K470)</f>
        <v>0</v>
      </c>
      <c r="L471" s="607">
        <f t="shared" ref="L471" si="323">SUMIF($D459:$D470,$D471,L459:L470)</f>
        <v>0</v>
      </c>
      <c r="M471" s="607">
        <f t="shared" ref="M471" si="324">SUMIF($D459:$D470,$D471,M459:M470)</f>
        <v>0</v>
      </c>
      <c r="N471" s="607">
        <f t="shared" ref="N471" si="325">SUMIF($D459:$D470,$D471,N459:N470)</f>
        <v>0</v>
      </c>
      <c r="O471" s="607">
        <f t="shared" ref="O471" si="326">SUMIF($D459:$D470,$D471,O459:O470)</f>
        <v>0</v>
      </c>
      <c r="P471" s="607">
        <f t="shared" ref="P471" si="327">SUMIF($D459:$D470,$D471,P459:P470)</f>
        <v>0</v>
      </c>
      <c r="Q471" s="607">
        <f t="shared" ref="Q471" si="328">SUMIF($D459:$D470,$D471,Q459:Q470)</f>
        <v>0</v>
      </c>
      <c r="R471" s="607">
        <f t="shared" ref="R471" si="329">SUMIF($D459:$D470,$D471,R459:R470)</f>
        <v>0</v>
      </c>
      <c r="S471" s="607">
        <f t="shared" ref="S471" si="330">SUMIF($D459:$D470,$D471,S459:S470)</f>
        <v>0</v>
      </c>
      <c r="T471" s="607">
        <f>SUMIF($D459:$D470,$D471,T459:T470)</f>
        <v>0</v>
      </c>
      <c r="U471" s="607">
        <f t="shared" ref="U471" si="331">SUMIF($D459:$D470,$D471,U459:U470)</f>
        <v>0</v>
      </c>
      <c r="V471" s="607">
        <f t="shared" ref="V471" si="332">SUMIF($D459:$D470,$D471,V459:V470)</f>
        <v>0</v>
      </c>
      <c r="W471" s="607">
        <f t="shared" ref="W471" si="333">SUMIF($D459:$D470,$D471,W459:W470)</f>
        <v>0</v>
      </c>
      <c r="X471" s="607">
        <f t="shared" ref="X471" si="334">SUMIF($D459:$D470,$D471,X459:X470)</f>
        <v>0</v>
      </c>
      <c r="Y471" s="607">
        <f t="shared" ref="Y471" si="335">SUMIF($D459:$D470,$D471,Y459:Y470)</f>
        <v>0</v>
      </c>
      <c r="Z471" s="607">
        <f t="shared" ref="Z471" si="336">SUMIF($D459:$D470,$D471,Z459:Z470)</f>
        <v>0</v>
      </c>
      <c r="AA471" s="607">
        <f t="shared" ref="AA471" si="337">SUMIF($D459:$D470,$D471,AA459:AA470)</f>
        <v>0</v>
      </c>
      <c r="AB471" s="607">
        <f t="shared" ref="AB471" si="338">SUMIF($D459:$D470,$D471,AB459:AB470)</f>
        <v>0</v>
      </c>
      <c r="AC471" s="607">
        <f t="shared" ref="AC471" si="339">SUMIF($D459:$D470,$D471,AC459:AC470)</f>
        <v>0</v>
      </c>
      <c r="AD471" s="607">
        <f t="shared" ref="AD471" si="340">SUMIF($D459:$D470,$D471,AD459:AD470)</f>
        <v>0</v>
      </c>
      <c r="AE471" s="607">
        <f t="shared" ref="AE471" si="341">SUMIF($D459:$D470,$D471,AE459:AE470)</f>
        <v>0</v>
      </c>
      <c r="AF471" s="607">
        <f t="shared" ref="AF471" si="342">SUMIF($D459:$D470,$D471,AF459:AF470)</f>
        <v>0</v>
      </c>
      <c r="AG471" s="607">
        <f t="shared" ref="AG471" si="343">SUMIF($D459:$D470,$D471,AG459:AG470)</f>
        <v>0</v>
      </c>
      <c r="AH471" s="607">
        <f t="shared" ref="AH471" si="344">SUMIF($D459:$D470,$D471,AH459:AH470)</f>
        <v>0</v>
      </c>
      <c r="AI471" s="607">
        <f t="shared" ref="AI471:AJ471" si="345">SUMIF($D459:$D470,$D471,AI459:AI470)</f>
        <v>0</v>
      </c>
      <c r="AJ471" s="607">
        <f t="shared" si="345"/>
        <v>0</v>
      </c>
      <c r="AK471" s="608">
        <f>SUM(F471:AJ471)</f>
        <v>0</v>
      </c>
      <c r="AL471" s="256"/>
      <c r="AM471" s="60"/>
    </row>
    <row r="472" spans="1:39" s="82" customFormat="1" ht="18.5" customHeight="1" thickBot="1" x14ac:dyDescent="0.2">
      <c r="A472" s="609"/>
      <c r="B472" s="610"/>
      <c r="C472" s="105"/>
      <c r="D472" s="611"/>
      <c r="E472" s="611" t="s">
        <v>83</v>
      </c>
      <c r="F472" s="607">
        <f>SUMIF($E459:$E470,$E472,F459:F470)</f>
        <v>0</v>
      </c>
      <c r="G472" s="607">
        <f t="shared" ref="G472:AJ472" si="346">SUMIF($E459:$E470,$E472,G459:G470)</f>
        <v>0</v>
      </c>
      <c r="H472" s="607">
        <f t="shared" si="346"/>
        <v>0</v>
      </c>
      <c r="I472" s="607">
        <f t="shared" si="346"/>
        <v>0</v>
      </c>
      <c r="J472" s="607">
        <f t="shared" si="346"/>
        <v>0</v>
      </c>
      <c r="K472" s="607">
        <f t="shared" si="346"/>
        <v>3</v>
      </c>
      <c r="L472" s="607">
        <f t="shared" si="346"/>
        <v>3</v>
      </c>
      <c r="M472" s="607">
        <f t="shared" si="346"/>
        <v>3</v>
      </c>
      <c r="N472" s="607">
        <f t="shared" si="346"/>
        <v>3</v>
      </c>
      <c r="O472" s="607">
        <f t="shared" si="346"/>
        <v>2</v>
      </c>
      <c r="P472" s="607">
        <f t="shared" si="346"/>
        <v>0</v>
      </c>
      <c r="Q472" s="607">
        <f t="shared" si="346"/>
        <v>0</v>
      </c>
      <c r="R472" s="607">
        <f t="shared" si="346"/>
        <v>3</v>
      </c>
      <c r="S472" s="607">
        <f t="shared" si="346"/>
        <v>3</v>
      </c>
      <c r="T472" s="607">
        <f t="shared" si="346"/>
        <v>3</v>
      </c>
      <c r="U472" s="607">
        <f t="shared" si="346"/>
        <v>3</v>
      </c>
      <c r="V472" s="607">
        <f t="shared" si="346"/>
        <v>3</v>
      </c>
      <c r="W472" s="607">
        <f t="shared" si="346"/>
        <v>0</v>
      </c>
      <c r="X472" s="607">
        <f t="shared" si="346"/>
        <v>0</v>
      </c>
      <c r="Y472" s="607">
        <f t="shared" si="346"/>
        <v>3</v>
      </c>
      <c r="Z472" s="607">
        <f t="shared" si="346"/>
        <v>0</v>
      </c>
      <c r="AA472" s="607">
        <f t="shared" si="346"/>
        <v>0</v>
      </c>
      <c r="AB472" s="607">
        <f t="shared" si="346"/>
        <v>4</v>
      </c>
      <c r="AC472" s="607">
        <f t="shared" si="346"/>
        <v>4</v>
      </c>
      <c r="AD472" s="607">
        <f t="shared" si="346"/>
        <v>0</v>
      </c>
      <c r="AE472" s="607">
        <f t="shared" si="346"/>
        <v>0</v>
      </c>
      <c r="AF472" s="607">
        <f t="shared" si="346"/>
        <v>4</v>
      </c>
      <c r="AG472" s="607">
        <f t="shared" si="346"/>
        <v>4</v>
      </c>
      <c r="AH472" s="607">
        <f t="shared" si="346"/>
        <v>2</v>
      </c>
      <c r="AI472" s="607">
        <f t="shared" si="346"/>
        <v>0</v>
      </c>
      <c r="AJ472" s="607">
        <f t="shared" si="346"/>
        <v>0</v>
      </c>
      <c r="AK472" s="612">
        <f>SUM(F472:AJ472)</f>
        <v>50</v>
      </c>
      <c r="AL472" s="256"/>
      <c r="AM472" s="60"/>
    </row>
    <row r="473" spans="1:39" s="82" customFormat="1" ht="20" customHeight="1" x14ac:dyDescent="0.15">
      <c r="A473" s="118" t="s">
        <v>150</v>
      </c>
      <c r="B473" s="99"/>
      <c r="C473" s="114" t="s">
        <v>151</v>
      </c>
      <c r="D473" s="511"/>
      <c r="E473" s="430"/>
      <c r="F473" s="175"/>
      <c r="G473" s="175"/>
      <c r="H473" s="175"/>
      <c r="I473" s="175"/>
      <c r="J473" s="175"/>
      <c r="K473" s="175">
        <v>5</v>
      </c>
      <c r="L473" s="175">
        <v>5</v>
      </c>
      <c r="M473" s="175">
        <v>5</v>
      </c>
      <c r="N473" s="175">
        <v>5</v>
      </c>
      <c r="O473" s="175">
        <v>6</v>
      </c>
      <c r="P473" s="175"/>
      <c r="Q473" s="175"/>
      <c r="R473" s="175">
        <v>5</v>
      </c>
      <c r="S473" s="175">
        <v>5</v>
      </c>
      <c r="T473" s="175">
        <v>5</v>
      </c>
      <c r="U473" s="175">
        <v>5</v>
      </c>
      <c r="V473" s="175">
        <v>5</v>
      </c>
      <c r="W473" s="175"/>
      <c r="X473" s="175"/>
      <c r="Y473" s="175">
        <v>5</v>
      </c>
      <c r="Z473" s="175">
        <v>8</v>
      </c>
      <c r="AA473" s="175">
        <v>8</v>
      </c>
      <c r="AB473" s="175">
        <v>4</v>
      </c>
      <c r="AC473" s="175">
        <v>4</v>
      </c>
      <c r="AD473" s="175"/>
      <c r="AE473" s="175"/>
      <c r="AF473" s="175">
        <v>4</v>
      </c>
      <c r="AG473" s="175">
        <v>4</v>
      </c>
      <c r="AH473" s="175">
        <v>6</v>
      </c>
      <c r="AI473" s="175">
        <v>8</v>
      </c>
      <c r="AJ473" s="179"/>
      <c r="AK473" s="110">
        <f>SUM(F473:AJ473)</f>
        <v>102</v>
      </c>
      <c r="AL473" s="256"/>
      <c r="AM473" s="60"/>
    </row>
    <row r="474" spans="1:39" s="82" customFormat="1" ht="20" customHeight="1" x14ac:dyDescent="0.15">
      <c r="A474" s="861" t="s">
        <v>152</v>
      </c>
      <c r="B474" s="95"/>
      <c r="C474" s="115" t="s">
        <v>153</v>
      </c>
      <c r="D474" s="511"/>
      <c r="E474" s="43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17">
        <f>SUM(E474:AJ474)</f>
        <v>0</v>
      </c>
      <c r="AL474" s="256"/>
      <c r="AM474" s="60"/>
    </row>
    <row r="475" spans="1:39" s="82" customFormat="1" ht="20" customHeight="1" x14ac:dyDescent="0.15">
      <c r="A475" s="862"/>
      <c r="B475" s="95"/>
      <c r="C475" s="116" t="s">
        <v>154</v>
      </c>
      <c r="D475" s="513"/>
      <c r="E475" s="430"/>
      <c r="F475" s="175"/>
      <c r="G475" s="175">
        <v>8</v>
      </c>
      <c r="H475" s="175">
        <v>8</v>
      </c>
      <c r="I475" s="175"/>
      <c r="J475" s="175"/>
      <c r="K475" s="175"/>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c r="AH475" s="175"/>
      <c r="AI475" s="175"/>
      <c r="AJ475" s="179"/>
      <c r="AK475" s="111">
        <f>SUM(F475:AJ475)</f>
        <v>16</v>
      </c>
      <c r="AL475" s="256"/>
      <c r="AM475" s="60"/>
    </row>
    <row r="476" spans="1:39" s="82" customFormat="1" ht="28" x14ac:dyDescent="0.15">
      <c r="A476" s="862"/>
      <c r="B476" s="95"/>
      <c r="C476" s="115" t="s">
        <v>155</v>
      </c>
      <c r="D476" s="511"/>
      <c r="E476" s="430"/>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c r="AH476" s="175"/>
      <c r="AI476" s="175"/>
      <c r="AJ476" s="179"/>
      <c r="AK476" s="111">
        <f>SUM(F476:AJ476)</f>
        <v>0</v>
      </c>
      <c r="AL476" s="64"/>
      <c r="AM476" s="60"/>
    </row>
    <row r="477" spans="1:39" s="82" customFormat="1" ht="29" thickBot="1" x14ac:dyDescent="0.2">
      <c r="A477" s="863"/>
      <c r="B477" s="105"/>
      <c r="C477" s="119" t="s">
        <v>156</v>
      </c>
      <c r="D477" s="514"/>
      <c r="E477" s="439"/>
      <c r="F477" s="181">
        <v>8</v>
      </c>
      <c r="G477" s="181"/>
      <c r="H477" s="181"/>
      <c r="I477" s="181"/>
      <c r="J477" s="181"/>
      <c r="K477" s="181"/>
      <c r="L477" s="181"/>
      <c r="M477" s="181"/>
      <c r="N477" s="181"/>
      <c r="O477" s="181"/>
      <c r="P477" s="181"/>
      <c r="Q477" s="181"/>
      <c r="R477" s="181"/>
      <c r="S477" s="181"/>
      <c r="T477" s="181"/>
      <c r="U477" s="181"/>
      <c r="V477" s="181"/>
      <c r="W477" s="181"/>
      <c r="X477" s="181"/>
      <c r="Y477" s="181"/>
      <c r="Z477" s="181"/>
      <c r="AA477" s="181"/>
      <c r="AB477" s="181"/>
      <c r="AC477" s="181"/>
      <c r="AD477" s="181"/>
      <c r="AE477" s="181"/>
      <c r="AF477" s="181"/>
      <c r="AG477" s="181"/>
      <c r="AH477" s="181"/>
      <c r="AI477" s="181"/>
      <c r="AJ477" s="182"/>
      <c r="AK477" s="112">
        <f>SUM(F477:AJ477)</f>
        <v>8</v>
      </c>
      <c r="AL477" s="64" t="s">
        <v>157</v>
      </c>
      <c r="AM477" s="60" t="s">
        <v>158</v>
      </c>
    </row>
    <row r="478" spans="1:39" s="82" customFormat="1" ht="14" x14ac:dyDescent="0.15">
      <c r="A478" s="123"/>
      <c r="B478" s="83"/>
      <c r="C478" s="83"/>
      <c r="D478" s="508"/>
      <c r="E478" s="508"/>
      <c r="F478" s="671">
        <f>SUM(F471:F477)</f>
        <v>8</v>
      </c>
      <c r="G478" s="671">
        <f t="shared" ref="G478:AJ478" si="347">SUM(G471:G477)</f>
        <v>8</v>
      </c>
      <c r="H478" s="671">
        <f t="shared" si="347"/>
        <v>8</v>
      </c>
      <c r="I478" s="671">
        <f t="shared" si="347"/>
        <v>0</v>
      </c>
      <c r="J478" s="671">
        <f t="shared" si="347"/>
        <v>0</v>
      </c>
      <c r="K478" s="671">
        <f t="shared" si="347"/>
        <v>8</v>
      </c>
      <c r="L478" s="671">
        <f t="shared" si="347"/>
        <v>8</v>
      </c>
      <c r="M478" s="671">
        <f t="shared" si="347"/>
        <v>8</v>
      </c>
      <c r="N478" s="671">
        <f t="shared" si="347"/>
        <v>8</v>
      </c>
      <c r="O478" s="671">
        <f t="shared" si="347"/>
        <v>8</v>
      </c>
      <c r="P478" s="671">
        <f t="shared" si="347"/>
        <v>0</v>
      </c>
      <c r="Q478" s="671">
        <f t="shared" si="347"/>
        <v>0</v>
      </c>
      <c r="R478" s="671">
        <f t="shared" si="347"/>
        <v>8</v>
      </c>
      <c r="S478" s="671">
        <f t="shared" si="347"/>
        <v>8</v>
      </c>
      <c r="T478" s="671">
        <f t="shared" si="347"/>
        <v>8</v>
      </c>
      <c r="U478" s="671">
        <f t="shared" si="347"/>
        <v>8</v>
      </c>
      <c r="V478" s="671">
        <f t="shared" si="347"/>
        <v>8</v>
      </c>
      <c r="W478" s="671">
        <f t="shared" si="347"/>
        <v>0</v>
      </c>
      <c r="X478" s="671">
        <f t="shared" si="347"/>
        <v>0</v>
      </c>
      <c r="Y478" s="671">
        <f t="shared" si="347"/>
        <v>8</v>
      </c>
      <c r="Z478" s="671">
        <f t="shared" si="347"/>
        <v>8</v>
      </c>
      <c r="AA478" s="671">
        <f t="shared" si="347"/>
        <v>8</v>
      </c>
      <c r="AB478" s="671">
        <f t="shared" si="347"/>
        <v>8</v>
      </c>
      <c r="AC478" s="671">
        <f t="shared" si="347"/>
        <v>8</v>
      </c>
      <c r="AD478" s="671">
        <f t="shared" si="347"/>
        <v>0</v>
      </c>
      <c r="AE478" s="671">
        <f t="shared" si="347"/>
        <v>0</v>
      </c>
      <c r="AF478" s="671">
        <f t="shared" si="347"/>
        <v>8</v>
      </c>
      <c r="AG478" s="671">
        <f t="shared" si="347"/>
        <v>8</v>
      </c>
      <c r="AH478" s="671">
        <f t="shared" si="347"/>
        <v>8</v>
      </c>
      <c r="AI478" s="671">
        <f t="shared" si="347"/>
        <v>8</v>
      </c>
      <c r="AJ478" s="671">
        <f t="shared" si="347"/>
        <v>0</v>
      </c>
      <c r="AK478" s="124"/>
      <c r="AL478" s="254">
        <f>SUM(AK471:AK477)</f>
        <v>176</v>
      </c>
      <c r="AM478" s="672">
        <f>NETWORKDAYS(F456,EOMONTH(A451,0))*8</f>
        <v>176</v>
      </c>
    </row>
    <row r="479" spans="1:39" s="82" customFormat="1" ht="18" customHeight="1" x14ac:dyDescent="0.15">
      <c r="A479" s="864" t="s">
        <v>159</v>
      </c>
      <c r="B479" s="865"/>
      <c r="C479" s="865"/>
      <c r="D479" s="865"/>
      <c r="E479" s="865"/>
      <c r="F479" s="865"/>
      <c r="G479" s="865"/>
      <c r="H479" s="865"/>
      <c r="I479" s="865"/>
      <c r="J479" s="865"/>
      <c r="K479" s="865"/>
      <c r="L479" s="865"/>
      <c r="M479" s="865"/>
      <c r="N479" s="865"/>
      <c r="O479" s="90"/>
      <c r="P479" s="90"/>
      <c r="Q479" s="90"/>
      <c r="R479" s="90"/>
      <c r="S479" s="90"/>
      <c r="T479" s="90"/>
      <c r="U479" s="90"/>
      <c r="V479" s="90"/>
      <c r="W479" s="90"/>
      <c r="X479" s="90"/>
      <c r="Y479" s="90"/>
      <c r="Z479" s="90"/>
      <c r="AA479" s="90"/>
      <c r="AB479" s="90"/>
      <c r="AC479" s="90"/>
      <c r="AD479" s="90"/>
      <c r="AE479" s="90"/>
      <c r="AF479" s="90"/>
      <c r="AG479" s="90"/>
      <c r="AH479" s="90"/>
      <c r="AI479" s="90"/>
      <c r="AJ479" s="83"/>
      <c r="AK479" s="125"/>
      <c r="AL479" s="64"/>
      <c r="AM479" s="60"/>
    </row>
    <row r="480" spans="1:39" s="82" customFormat="1" ht="18" customHeight="1" x14ac:dyDescent="0.15">
      <c r="A480" s="866"/>
      <c r="B480" s="865"/>
      <c r="C480" s="865"/>
      <c r="D480" s="865"/>
      <c r="E480" s="865"/>
      <c r="F480" s="865"/>
      <c r="G480" s="865"/>
      <c r="H480" s="865"/>
      <c r="I480" s="865"/>
      <c r="J480" s="865"/>
      <c r="K480" s="865"/>
      <c r="L480" s="865"/>
      <c r="M480" s="865"/>
      <c r="N480" s="865"/>
      <c r="O480" s="90"/>
      <c r="P480" s="90"/>
      <c r="Q480" s="884">
        <f>IF(WEEKDAY(EOMONTH(A451,0),2)=7,EOMONTH(A451,0)-2,IF(WEEKDAY(EOMONTH(11,0),2)=6,EOMONTH(A451,0)-1,EOMONTH(A451,0)))</f>
        <v>45260</v>
      </c>
      <c r="R480" s="884"/>
      <c r="S480" s="884"/>
      <c r="T480" s="90"/>
      <c r="U480" s="90"/>
      <c r="V480" s="90"/>
      <c r="W480" s="90"/>
      <c r="X480" s="90"/>
      <c r="Y480" s="90"/>
      <c r="Z480" s="90"/>
      <c r="AA480" s="90"/>
      <c r="AB480" s="90"/>
      <c r="AC480" s="90"/>
      <c r="AD480" s="90"/>
      <c r="AE480" s="90"/>
      <c r="AF480" s="90"/>
      <c r="AG480" s="90"/>
      <c r="AH480" s="90"/>
      <c r="AI480" s="90"/>
      <c r="AJ480" s="83"/>
      <c r="AK480" s="125"/>
      <c r="AL480" s="64"/>
      <c r="AM480" s="60"/>
    </row>
    <row r="481" spans="1:39" s="82" customFormat="1" ht="14" customHeight="1" x14ac:dyDescent="0.15">
      <c r="A481" s="866"/>
      <c r="B481" s="865"/>
      <c r="C481" s="865"/>
      <c r="D481" s="865"/>
      <c r="E481" s="865"/>
      <c r="F481" s="865"/>
      <c r="G481" s="865"/>
      <c r="H481" s="865"/>
      <c r="I481" s="865"/>
      <c r="J481" s="865"/>
      <c r="K481" s="865"/>
      <c r="L481" s="865"/>
      <c r="M481" s="865"/>
      <c r="N481" s="865"/>
      <c r="O481" s="90"/>
      <c r="P481" s="90"/>
      <c r="Q481" s="867" t="s">
        <v>160</v>
      </c>
      <c r="R481" s="867"/>
      <c r="S481" s="867"/>
      <c r="T481" s="867"/>
      <c r="U481" s="867"/>
      <c r="V481" s="867"/>
      <c r="W481" s="867"/>
      <c r="X481" s="867"/>
      <c r="Y481" s="867"/>
      <c r="Z481" s="867"/>
      <c r="AA481" s="867"/>
      <c r="AB481" s="867"/>
      <c r="AC481" s="867"/>
      <c r="AD481" s="867"/>
      <c r="AE481" s="867"/>
      <c r="AF481" s="867"/>
      <c r="AG481" s="867"/>
      <c r="AH481" s="867"/>
      <c r="AI481" s="867"/>
      <c r="AJ481" s="867"/>
      <c r="AK481" s="125"/>
      <c r="AL481" s="64"/>
      <c r="AM481" s="60"/>
    </row>
    <row r="482" spans="1:39" s="82" customFormat="1" ht="35.25" customHeight="1" x14ac:dyDescent="0.15">
      <c r="A482" s="864" t="s">
        <v>161</v>
      </c>
      <c r="B482" s="868"/>
      <c r="C482" s="868"/>
      <c r="D482" s="868"/>
      <c r="E482" s="868"/>
      <c r="F482" s="868"/>
      <c r="G482" s="868"/>
      <c r="H482" s="868"/>
      <c r="I482" s="868"/>
      <c r="J482" s="868"/>
      <c r="K482" s="868"/>
      <c r="L482" s="868"/>
      <c r="M482" s="868"/>
      <c r="N482" s="868"/>
      <c r="O482" s="90"/>
      <c r="P482" s="90"/>
      <c r="Q482" s="884">
        <f>Q480</f>
        <v>45260</v>
      </c>
      <c r="R482" s="884"/>
      <c r="S482" s="884"/>
      <c r="T482" s="90"/>
      <c r="U482" s="90"/>
      <c r="V482" s="90"/>
      <c r="W482" s="90"/>
      <c r="X482" s="90"/>
      <c r="Y482" s="90"/>
      <c r="Z482" s="90"/>
      <c r="AA482" s="90"/>
      <c r="AB482" s="90"/>
      <c r="AC482" s="90"/>
      <c r="AD482" s="90"/>
      <c r="AE482" s="90"/>
      <c r="AF482" s="90"/>
      <c r="AG482" s="90"/>
      <c r="AH482" s="90"/>
      <c r="AI482" s="90"/>
      <c r="AJ482" s="90"/>
      <c r="AK482" s="125"/>
      <c r="AL482" s="64"/>
      <c r="AM482" s="60"/>
    </row>
    <row r="483" spans="1:39" s="82" customFormat="1" ht="14" x14ac:dyDescent="0.15">
      <c r="A483" s="864"/>
      <c r="B483" s="868"/>
      <c r="C483" s="868"/>
      <c r="D483" s="868"/>
      <c r="E483" s="868"/>
      <c r="F483" s="868"/>
      <c r="G483" s="868"/>
      <c r="H483" s="868"/>
      <c r="I483" s="868"/>
      <c r="J483" s="868"/>
      <c r="K483" s="868"/>
      <c r="L483" s="868"/>
      <c r="M483" s="868"/>
      <c r="N483" s="868"/>
      <c r="O483" s="83"/>
      <c r="P483" s="83"/>
      <c r="Q483" s="867" t="s">
        <v>162</v>
      </c>
      <c r="R483" s="867"/>
      <c r="S483" s="867"/>
      <c r="T483" s="867"/>
      <c r="U483" s="867"/>
      <c r="V483" s="867"/>
      <c r="W483" s="867"/>
      <c r="X483" s="867"/>
      <c r="Y483" s="867"/>
      <c r="Z483" s="867"/>
      <c r="AA483" s="867"/>
      <c r="AB483" s="867"/>
      <c r="AC483" s="867"/>
      <c r="AD483" s="867"/>
      <c r="AE483" s="867"/>
      <c r="AF483" s="867"/>
      <c r="AG483" s="867"/>
      <c r="AH483" s="867"/>
      <c r="AI483" s="867"/>
      <c r="AJ483" s="867"/>
      <c r="AK483" s="125"/>
      <c r="AL483" s="64"/>
      <c r="AM483" s="60"/>
    </row>
    <row r="484" spans="1:39" s="82" customFormat="1" ht="14.5" customHeight="1" thickBot="1" x14ac:dyDescent="0.2">
      <c r="A484" s="126"/>
      <c r="B484" s="127"/>
      <c r="C484" s="127"/>
      <c r="D484" s="509"/>
      <c r="E484" s="509"/>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c r="AE484" s="127"/>
      <c r="AF484" s="127"/>
      <c r="AG484" s="127"/>
      <c r="AH484" s="127"/>
      <c r="AI484" s="127"/>
      <c r="AJ484" s="127"/>
      <c r="AK484" s="128"/>
      <c r="AL484" s="64"/>
      <c r="AM484" s="60"/>
    </row>
    <row r="485" spans="1:39" ht="12" x14ac:dyDescent="0.15">
      <c r="A485" s="82"/>
      <c r="B485" s="82"/>
      <c r="C485" s="82"/>
      <c r="D485" s="507"/>
      <c r="E485" s="507"/>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c r="AL485" s="83"/>
    </row>
    <row r="486" spans="1:39" s="60" customFormat="1" ht="30" customHeight="1" x14ac:dyDescent="0.15">
      <c r="A486" s="423"/>
      <c r="B486" s="433"/>
      <c r="C486" s="433"/>
      <c r="D486" s="424"/>
      <c r="E486" s="424"/>
      <c r="F486" s="425"/>
      <c r="G486" s="425"/>
      <c r="H486" s="425"/>
      <c r="I486" s="425"/>
      <c r="J486" s="425"/>
      <c r="K486" s="425"/>
      <c r="L486" s="425"/>
      <c r="M486" s="444"/>
      <c r="N486" s="426"/>
      <c r="O486" s="426"/>
      <c r="P486" s="426"/>
      <c r="Q486" s="426"/>
      <c r="R486" s="426"/>
      <c r="S486" s="426"/>
      <c r="T486" s="426"/>
      <c r="U486" s="426"/>
      <c r="V486" s="426"/>
      <c r="W486" s="891" t="s">
        <v>133</v>
      </c>
      <c r="X486" s="891"/>
      <c r="Y486" s="891"/>
      <c r="Z486" s="891"/>
      <c r="AA486" s="892"/>
      <c r="AB486" s="875" t="str">
        <f>Nav!$C$6</f>
        <v>DS200424</v>
      </c>
      <c r="AC486" s="876"/>
      <c r="AD486" s="876"/>
      <c r="AE486" s="876"/>
      <c r="AF486" s="876"/>
      <c r="AG486" s="876"/>
      <c r="AH486" s="876"/>
      <c r="AI486" s="877"/>
      <c r="AJ486" s="426"/>
      <c r="AK486" s="432"/>
    </row>
    <row r="487" spans="1:39" s="60" customFormat="1" ht="18" customHeight="1" x14ac:dyDescent="0.15">
      <c r="A487" s="445"/>
      <c r="B487" s="446"/>
      <c r="C487" s="446"/>
      <c r="D487" s="447"/>
      <c r="E487" s="447"/>
      <c r="F487" s="448"/>
      <c r="G487" s="448"/>
      <c r="H487" s="448"/>
      <c r="I487" s="448"/>
      <c r="J487" s="448"/>
      <c r="K487" s="448"/>
      <c r="L487" s="448"/>
      <c r="M487" s="449"/>
      <c r="AK487" s="434"/>
    </row>
    <row r="488" spans="1:39" ht="23" x14ac:dyDescent="0.25">
      <c r="A488" s="445"/>
      <c r="B488" s="446"/>
      <c r="C488" s="446"/>
      <c r="D488" s="447"/>
      <c r="E488" s="447"/>
      <c r="F488" s="448"/>
      <c r="G488" s="448"/>
      <c r="H488" s="448"/>
      <c r="I488" s="448"/>
      <c r="J488" s="448"/>
      <c r="K488" s="448"/>
      <c r="L488" s="448"/>
      <c r="M488" s="449"/>
      <c r="N488" s="443"/>
      <c r="O488" s="893" t="s">
        <v>134</v>
      </c>
      <c r="P488" s="894"/>
      <c r="Q488" s="894"/>
      <c r="R488" s="894"/>
      <c r="S488" s="894"/>
      <c r="T488" s="894"/>
      <c r="U488" s="894"/>
      <c r="V488" s="894"/>
      <c r="W488" s="894"/>
      <c r="X488" s="894"/>
      <c r="Y488" s="894"/>
      <c r="Z488" s="894"/>
      <c r="AA488" s="894"/>
      <c r="AB488" s="894"/>
      <c r="AC488" s="894"/>
      <c r="AD488" s="894"/>
      <c r="AE488" s="894"/>
      <c r="AF488" s="894"/>
      <c r="AG488" s="894"/>
      <c r="AH488" s="894"/>
      <c r="AI488" s="894"/>
      <c r="AJ488" s="894"/>
      <c r="AK488" s="895"/>
      <c r="AL488"/>
      <c r="AM488"/>
    </row>
    <row r="489" spans="1:39" ht="16" x14ac:dyDescent="0.2">
      <c r="A489" s="445"/>
      <c r="B489" s="446"/>
      <c r="C489" s="446"/>
      <c r="D489" s="447"/>
      <c r="E489" s="447"/>
      <c r="F489" s="448"/>
      <c r="G489" s="448"/>
      <c r="H489" s="448"/>
      <c r="I489" s="448"/>
      <c r="J489" s="448"/>
      <c r="K489" s="448"/>
      <c r="L489" s="448"/>
      <c r="M489" s="449"/>
      <c r="N489" s="442"/>
      <c r="O489" s="730" t="s">
        <v>135</v>
      </c>
      <c r="P489" s="731"/>
      <c r="Q489" s="731"/>
      <c r="R489" s="731"/>
      <c r="S489" s="731"/>
      <c r="T489" s="731"/>
      <c r="U489" s="731"/>
      <c r="V489" s="731"/>
      <c r="W489" s="731"/>
      <c r="X489" s="731"/>
      <c r="Y489" s="731"/>
      <c r="Z489" s="731"/>
      <c r="AA489" s="731"/>
      <c r="AB489" s="731"/>
      <c r="AC489" s="731"/>
      <c r="AD489" s="731"/>
      <c r="AE489" s="731"/>
      <c r="AF489" s="731"/>
      <c r="AG489" s="731"/>
      <c r="AH489" s="731"/>
      <c r="AI489" s="731"/>
      <c r="AJ489" s="731"/>
      <c r="AK489" s="732"/>
      <c r="AL489"/>
      <c r="AM489"/>
    </row>
    <row r="490" spans="1:39" ht="18" customHeight="1" x14ac:dyDescent="0.2">
      <c r="A490" s="885" t="s">
        <v>136</v>
      </c>
      <c r="B490" s="886"/>
      <c r="C490" s="886"/>
      <c r="D490" s="886"/>
      <c r="E490" s="886"/>
      <c r="F490" s="886"/>
      <c r="G490" s="886"/>
      <c r="H490" s="886"/>
      <c r="I490" s="886"/>
      <c r="J490" s="886"/>
      <c r="K490" s="886"/>
      <c r="L490" s="886"/>
      <c r="M490" s="887"/>
      <c r="O490" s="888" t="s">
        <v>137</v>
      </c>
      <c r="P490" s="889"/>
      <c r="Q490" s="889"/>
      <c r="R490" s="889"/>
      <c r="S490" s="889"/>
      <c r="T490" s="889"/>
      <c r="U490" s="889"/>
      <c r="V490" s="889"/>
      <c r="W490" s="889"/>
      <c r="X490" s="889"/>
      <c r="Y490" s="889"/>
      <c r="Z490" s="889"/>
      <c r="AA490" s="889"/>
      <c r="AB490" s="889"/>
      <c r="AC490" s="889"/>
      <c r="AD490" s="889"/>
      <c r="AE490" s="889"/>
      <c r="AF490" s="889"/>
      <c r="AG490" s="889"/>
      <c r="AH490" s="889"/>
      <c r="AI490" s="889"/>
      <c r="AJ490" s="889"/>
      <c r="AK490" s="890"/>
      <c r="AL490"/>
      <c r="AM490"/>
    </row>
    <row r="491" spans="1:39" ht="26.25" customHeight="1" x14ac:dyDescent="0.15">
      <c r="A491" s="84" t="s">
        <v>138</v>
      </c>
      <c r="B491" s="60"/>
      <c r="C491" s="516"/>
      <c r="D491" s="428"/>
      <c r="E491" s="428"/>
      <c r="F491" s="94"/>
      <c r="G491" s="94"/>
      <c r="H491" s="94"/>
      <c r="I491" s="94"/>
      <c r="J491" s="94"/>
      <c r="K491" s="94"/>
      <c r="L491" s="94"/>
      <c r="O491" s="869"/>
      <c r="P491" s="869"/>
      <c r="Q491" s="869"/>
      <c r="R491" s="869"/>
      <c r="S491" s="869"/>
      <c r="T491" s="869"/>
      <c r="AK491" s="91"/>
      <c r="AM491" s="60"/>
    </row>
    <row r="492" spans="1:39" ht="30" customHeight="1" x14ac:dyDescent="0.15">
      <c r="A492" s="870" t="str">
        <f>Nav!$C$3</f>
        <v>Durchführbarkeitsstudie "BioInk"</v>
      </c>
      <c r="B492" s="871"/>
      <c r="C492" s="871"/>
      <c r="D492" s="871"/>
      <c r="E492" s="871"/>
      <c r="F492" s="871"/>
      <c r="G492" s="871"/>
      <c r="H492" s="871"/>
      <c r="I492" s="871"/>
      <c r="J492" s="871"/>
      <c r="K492" s="871"/>
      <c r="L492" s="871"/>
      <c r="M492" s="871"/>
      <c r="N492" s="871"/>
      <c r="O492" s="871"/>
      <c r="P492" s="871"/>
      <c r="Q492" s="871"/>
      <c r="R492" s="871"/>
      <c r="S492" s="871"/>
      <c r="T492" s="871"/>
      <c r="U492" s="871"/>
      <c r="V492" s="871"/>
      <c r="W492" s="871"/>
      <c r="X492" s="871"/>
      <c r="Y492" s="871"/>
      <c r="Z492" s="871"/>
      <c r="AA492" s="871"/>
      <c r="AB492" s="871"/>
      <c r="AC492" s="871"/>
      <c r="AD492" s="871"/>
      <c r="AE492" s="871"/>
      <c r="AF492" s="871"/>
      <c r="AG492" s="871"/>
      <c r="AH492" s="871"/>
      <c r="AI492" s="871"/>
      <c r="AJ492" s="871"/>
      <c r="AK492" s="872"/>
      <c r="AM492" s="60"/>
    </row>
    <row r="493" spans="1:39" ht="18" customHeight="1" x14ac:dyDescent="0.15">
      <c r="A493" s="85"/>
      <c r="AK493" s="91"/>
      <c r="AM493" s="60"/>
    </row>
    <row r="494" spans="1:39" s="87" customFormat="1" ht="14" x14ac:dyDescent="0.15">
      <c r="A494" s="86" t="s">
        <v>139</v>
      </c>
      <c r="D494" s="428"/>
      <c r="E494" s="428"/>
      <c r="G494" s="83"/>
      <c r="H494" s="83"/>
      <c r="I494" s="83"/>
      <c r="J494" s="83"/>
      <c r="K494" s="83"/>
      <c r="L494" s="83"/>
      <c r="M494" s="88"/>
      <c r="N494" s="87" t="s">
        <v>140</v>
      </c>
      <c r="AI494" s="83"/>
      <c r="AJ494" s="83"/>
      <c r="AK494" s="92"/>
      <c r="AL494" s="68"/>
      <c r="AM494" s="60"/>
    </row>
    <row r="495" spans="1:39" ht="27" customHeight="1" x14ac:dyDescent="0.15">
      <c r="A495" s="873">
        <f>A451+30</f>
        <v>45261</v>
      </c>
      <c r="B495" s="874"/>
      <c r="C495" s="874"/>
      <c r="D495" s="520"/>
      <c r="E495" s="429"/>
      <c r="N495" s="875" t="str">
        <f>N451</f>
        <v>Tippl, Mario</v>
      </c>
      <c r="O495" s="876"/>
      <c r="P495" s="876"/>
      <c r="Q495" s="876"/>
      <c r="R495" s="876"/>
      <c r="S495" s="876"/>
      <c r="T495" s="876"/>
      <c r="U495" s="876"/>
      <c r="V495" s="876"/>
      <c r="W495" s="877"/>
      <c r="X495" s="89"/>
      <c r="Y495" s="89"/>
      <c r="Z495" s="89"/>
      <c r="AA495" s="89"/>
      <c r="AB495" s="89"/>
      <c r="AC495" s="89"/>
      <c r="AD495" s="89"/>
      <c r="AE495" s="89"/>
      <c r="AF495" s="89"/>
      <c r="AG495" s="89"/>
      <c r="AH495" s="89"/>
      <c r="AK495" s="93"/>
      <c r="AM495" s="60"/>
    </row>
    <row r="496" spans="1:39" ht="14" x14ac:dyDescent="0.15">
      <c r="A496" s="85"/>
      <c r="AK496" s="91"/>
      <c r="AM496" s="60"/>
    </row>
    <row r="497" spans="1:39" ht="30" customHeight="1" x14ac:dyDescent="0.15">
      <c r="A497" s="878" t="s">
        <v>141</v>
      </c>
      <c r="B497" s="879"/>
      <c r="C497" s="879"/>
      <c r="D497" s="879"/>
      <c r="E497" s="879"/>
      <c r="F497" s="879"/>
      <c r="G497" s="879"/>
      <c r="H497" s="879"/>
      <c r="I497" s="879"/>
      <c r="J497" s="879"/>
      <c r="K497" s="879"/>
      <c r="L497" s="879"/>
      <c r="M497" s="879"/>
      <c r="N497" s="879"/>
      <c r="O497" s="879"/>
      <c r="P497" s="879"/>
      <c r="Q497" s="879"/>
      <c r="R497" s="879"/>
      <c r="S497" s="879"/>
      <c r="T497" s="879"/>
      <c r="U497" s="879"/>
      <c r="V497" s="879"/>
      <c r="W497" s="879"/>
      <c r="X497" s="879"/>
      <c r="Y497" s="879"/>
      <c r="Z497" s="879"/>
      <c r="AA497" s="879"/>
      <c r="AB497" s="879"/>
      <c r="AC497" s="879"/>
      <c r="AD497" s="879"/>
      <c r="AE497" s="879"/>
      <c r="AF497" s="879"/>
      <c r="AG497" s="879"/>
      <c r="AH497" s="879"/>
      <c r="AI497" s="879"/>
      <c r="AJ497" s="879"/>
      <c r="AK497" s="880"/>
      <c r="AM497" s="60"/>
    </row>
    <row r="498" spans="1:39" ht="15" thickBot="1" x14ac:dyDescent="0.2">
      <c r="A498" s="85"/>
      <c r="AK498" s="91"/>
      <c r="AM498" s="60"/>
    </row>
    <row r="499" spans="1:39" ht="25" customHeight="1" x14ac:dyDescent="0.15">
      <c r="A499" s="120"/>
      <c r="B499" s="121"/>
      <c r="C499" s="121"/>
      <c r="D499" s="881" t="s">
        <v>30</v>
      </c>
      <c r="E499" s="883" t="s">
        <v>142</v>
      </c>
      <c r="F499" s="122" t="s">
        <v>143</v>
      </c>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856" t="s">
        <v>144</v>
      </c>
      <c r="AL499" s="615" t="s">
        <v>72</v>
      </c>
      <c r="AM499" s="615" t="s">
        <v>73</v>
      </c>
    </row>
    <row r="500" spans="1:39" ht="15" customHeight="1" thickBot="1" x14ac:dyDescent="0.2">
      <c r="A500" s="96" t="s">
        <v>145</v>
      </c>
      <c r="B500" s="97"/>
      <c r="C500" s="97"/>
      <c r="D500" s="882"/>
      <c r="E500" s="882"/>
      <c r="F500" s="98">
        <f>A495</f>
        <v>45261</v>
      </c>
      <c r="G500" s="98">
        <f>F500+1</f>
        <v>45262</v>
      </c>
      <c r="H500" s="98">
        <f t="shared" ref="H500:AJ500" si="348">G500+1</f>
        <v>45263</v>
      </c>
      <c r="I500" s="98">
        <f t="shared" si="348"/>
        <v>45264</v>
      </c>
      <c r="J500" s="98">
        <f t="shared" si="348"/>
        <v>45265</v>
      </c>
      <c r="K500" s="98">
        <f t="shared" si="348"/>
        <v>45266</v>
      </c>
      <c r="L500" s="98">
        <f t="shared" si="348"/>
        <v>45267</v>
      </c>
      <c r="M500" s="98">
        <f t="shared" si="348"/>
        <v>45268</v>
      </c>
      <c r="N500" s="98">
        <f t="shared" si="348"/>
        <v>45269</v>
      </c>
      <c r="O500" s="98">
        <f t="shared" si="348"/>
        <v>45270</v>
      </c>
      <c r="P500" s="98">
        <f t="shared" si="348"/>
        <v>45271</v>
      </c>
      <c r="Q500" s="98">
        <f t="shared" si="348"/>
        <v>45272</v>
      </c>
      <c r="R500" s="98">
        <f t="shared" si="348"/>
        <v>45273</v>
      </c>
      <c r="S500" s="98">
        <f t="shared" si="348"/>
        <v>45274</v>
      </c>
      <c r="T500" s="98">
        <f t="shared" si="348"/>
        <v>45275</v>
      </c>
      <c r="U500" s="98">
        <f t="shared" si="348"/>
        <v>45276</v>
      </c>
      <c r="V500" s="98">
        <f t="shared" si="348"/>
        <v>45277</v>
      </c>
      <c r="W500" s="98">
        <f t="shared" si="348"/>
        <v>45278</v>
      </c>
      <c r="X500" s="98">
        <f t="shared" si="348"/>
        <v>45279</v>
      </c>
      <c r="Y500" s="98">
        <f t="shared" si="348"/>
        <v>45280</v>
      </c>
      <c r="Z500" s="98">
        <f t="shared" si="348"/>
        <v>45281</v>
      </c>
      <c r="AA500" s="98">
        <f t="shared" si="348"/>
        <v>45282</v>
      </c>
      <c r="AB500" s="98">
        <f t="shared" si="348"/>
        <v>45283</v>
      </c>
      <c r="AC500" s="98">
        <f t="shared" si="348"/>
        <v>45284</v>
      </c>
      <c r="AD500" s="98">
        <f t="shared" si="348"/>
        <v>45285</v>
      </c>
      <c r="AE500" s="98">
        <f t="shared" si="348"/>
        <v>45286</v>
      </c>
      <c r="AF500" s="98">
        <f t="shared" si="348"/>
        <v>45287</v>
      </c>
      <c r="AG500" s="98">
        <f t="shared" si="348"/>
        <v>45288</v>
      </c>
      <c r="AH500" s="98">
        <f t="shared" si="348"/>
        <v>45289</v>
      </c>
      <c r="AI500" s="98">
        <f t="shared" si="348"/>
        <v>45290</v>
      </c>
      <c r="AJ500" s="98">
        <f t="shared" si="348"/>
        <v>45291</v>
      </c>
      <c r="AK500" s="857"/>
      <c r="AL500" s="257"/>
      <c r="AM500" s="60"/>
    </row>
    <row r="501" spans="1:39" s="82" customFormat="1" ht="21" customHeight="1" thickBot="1" x14ac:dyDescent="0.2">
      <c r="A501" s="100" t="s">
        <v>146</v>
      </c>
      <c r="B501" s="101" t="s">
        <v>109</v>
      </c>
      <c r="C501" s="102" t="s">
        <v>147</v>
      </c>
      <c r="D501" s="101"/>
      <c r="E501" s="101"/>
      <c r="F501" s="174"/>
      <c r="G501" s="174"/>
      <c r="H501" s="174"/>
      <c r="I501" s="174"/>
      <c r="J501" s="174"/>
      <c r="K501" s="174"/>
      <c r="L501" s="174"/>
      <c r="M501" s="174"/>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03"/>
      <c r="AL501" s="257"/>
      <c r="AM501" s="60"/>
    </row>
    <row r="502" spans="1:39" s="82" customFormat="1" ht="20" customHeight="1" thickBot="1" x14ac:dyDescent="0.2">
      <c r="A502" s="858"/>
      <c r="B502" s="109" t="s">
        <v>66</v>
      </c>
      <c r="C502" s="186" t="s">
        <v>148</v>
      </c>
      <c r="D502" s="510"/>
      <c r="E502" s="435"/>
      <c r="F502" s="174"/>
      <c r="G502" s="174"/>
      <c r="H502" s="174"/>
      <c r="I502" s="174"/>
      <c r="J502" s="174"/>
      <c r="K502" s="174"/>
      <c r="L502" s="174"/>
      <c r="M502" s="174"/>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04"/>
      <c r="AL502" s="257"/>
      <c r="AM502" s="60"/>
    </row>
    <row r="503" spans="1:39" s="82" customFormat="1" ht="14" x14ac:dyDescent="0.15">
      <c r="A503" s="859"/>
      <c r="B503" s="183"/>
      <c r="C503" s="187" t="e">
        <f>VLOOKUP(B503,'AP Übersicht'!$A$8:$B$36,2,FALSE)</f>
        <v>#N/A</v>
      </c>
      <c r="D503" s="511"/>
      <c r="E503" s="430"/>
      <c r="F503" s="174"/>
      <c r="G503" s="174"/>
      <c r="H503" s="174"/>
      <c r="I503" s="174"/>
      <c r="J503" s="174"/>
      <c r="K503" s="174"/>
      <c r="L503" s="174"/>
      <c r="M503" s="174"/>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04">
        <f t="shared" ref="AK503:AK514" si="349">SUM(F503:AJ503)</f>
        <v>0</v>
      </c>
      <c r="AL503" s="616" t="e">
        <f>VLOOKUP($B503,'AP Übersicht'!$A$8:$R$36,9,FALSE)</f>
        <v>#N/A</v>
      </c>
      <c r="AM503" s="616" t="e">
        <f>VLOOKUP($B503,'AP Übersicht'!$A$8:$R$36,10,FALSE)</f>
        <v>#N/A</v>
      </c>
    </row>
    <row r="504" spans="1:39" s="82" customFormat="1" ht="20" customHeight="1" x14ac:dyDescent="0.15">
      <c r="A504" s="859"/>
      <c r="B504" s="183" t="s">
        <v>79</v>
      </c>
      <c r="C504" s="187" t="str">
        <f>VLOOKUP(B504,'AP Übersicht'!$A$8:$B$36,2,FALSE)</f>
        <v>Erstellung AP für FuE-Projekt</v>
      </c>
      <c r="D504" s="511"/>
      <c r="E504" s="430" t="s">
        <v>83</v>
      </c>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c r="AJ504" s="176"/>
      <c r="AK504" s="104">
        <f t="shared" si="349"/>
        <v>0</v>
      </c>
      <c r="AL504" s="616">
        <f ca="1">VLOOKUP($B504,'AP Übersicht'!$A$8:$R$36,9,FALSE)</f>
        <v>21</v>
      </c>
      <c r="AM504" s="616">
        <f ca="1">VLOOKUP($B504,'AP Übersicht'!$A$8:$R$36,10,FALSE)</f>
        <v>65.666666666666671</v>
      </c>
    </row>
    <row r="505" spans="1:39" s="82" customFormat="1" ht="14" x14ac:dyDescent="0.15">
      <c r="A505" s="859"/>
      <c r="B505" s="183"/>
      <c r="C505" s="187" t="e">
        <f>VLOOKUP(B505,'AP Übersicht'!$A$8:$B$36,2,FALSE)</f>
        <v>#N/A</v>
      </c>
      <c r="D505" s="511"/>
      <c r="E505" s="430"/>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6"/>
      <c r="AK505" s="104">
        <f t="shared" si="349"/>
        <v>0</v>
      </c>
      <c r="AL505" s="616" t="e">
        <f>VLOOKUP($B505,'AP Übersicht'!$A$8:$R$36,9,FALSE)</f>
        <v>#N/A</v>
      </c>
      <c r="AM505" s="616" t="e">
        <f>VLOOKUP($B505,'AP Übersicht'!$A$8:$R$36,10,FALSE)</f>
        <v>#N/A</v>
      </c>
    </row>
    <row r="506" spans="1:39" s="82" customFormat="1" ht="20" customHeight="1" x14ac:dyDescent="0.15">
      <c r="A506" s="859"/>
      <c r="B506" s="183"/>
      <c r="C506" s="187" t="e">
        <f>VLOOKUP(B506,'AP Übersicht'!$A$8:$B$36,2,FALSE)</f>
        <v>#N/A</v>
      </c>
      <c r="D506" s="511"/>
      <c r="E506" s="430"/>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c r="AJ506" s="176"/>
      <c r="AK506" s="104">
        <f t="shared" si="349"/>
        <v>0</v>
      </c>
      <c r="AL506" s="256"/>
      <c r="AM506" s="60"/>
    </row>
    <row r="507" spans="1:39" s="82" customFormat="1" ht="20" customHeight="1" x14ac:dyDescent="0.15">
      <c r="A507" s="859"/>
      <c r="B507" s="183"/>
      <c r="C507" s="187" t="e">
        <f>VLOOKUP(B507,'AP Übersicht'!$A$8:$B$36,2,FALSE)</f>
        <v>#N/A</v>
      </c>
      <c r="D507" s="511"/>
      <c r="E507" s="430"/>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6"/>
      <c r="AK507" s="104">
        <f t="shared" si="349"/>
        <v>0</v>
      </c>
      <c r="AL507" s="256"/>
      <c r="AM507" s="60"/>
    </row>
    <row r="508" spans="1:39" s="82" customFormat="1" ht="20" customHeight="1" x14ac:dyDescent="0.15">
      <c r="A508" s="859"/>
      <c r="B508" s="183"/>
      <c r="C508" s="187" t="e">
        <f>VLOOKUP(B508,'AP Übersicht'!$A$8:$B$36,2,FALSE)</f>
        <v>#N/A</v>
      </c>
      <c r="D508" s="511"/>
      <c r="E508" s="430"/>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6"/>
      <c r="AK508" s="104">
        <f t="shared" si="349"/>
        <v>0</v>
      </c>
      <c r="AL508" s="256"/>
      <c r="AM508" s="60"/>
    </row>
    <row r="509" spans="1:39" s="82" customFormat="1" ht="20" customHeight="1" x14ac:dyDescent="0.15">
      <c r="A509" s="859"/>
      <c r="B509" s="183"/>
      <c r="C509" s="187" t="e">
        <f>VLOOKUP(B509,'AP Übersicht'!$A$8:$B$36,2,FALSE)</f>
        <v>#N/A</v>
      </c>
      <c r="D509" s="511"/>
      <c r="E509" s="430"/>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6"/>
      <c r="AK509" s="104">
        <f t="shared" si="349"/>
        <v>0</v>
      </c>
      <c r="AL509" s="256"/>
      <c r="AM509" s="60"/>
    </row>
    <row r="510" spans="1:39" s="82" customFormat="1" ht="20" customHeight="1" x14ac:dyDescent="0.15">
      <c r="A510" s="859"/>
      <c r="B510" s="183"/>
      <c r="C510" s="187" t="e">
        <f>VLOOKUP(B510,'AP Übersicht'!$A$8:$B$36,2,FALSE)</f>
        <v>#N/A</v>
      </c>
      <c r="D510" s="511"/>
      <c r="E510" s="430"/>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c r="AH510" s="175"/>
      <c r="AI510" s="175"/>
      <c r="AJ510" s="176"/>
      <c r="AK510" s="104">
        <f t="shared" si="349"/>
        <v>0</v>
      </c>
      <c r="AL510" s="256"/>
      <c r="AM510" s="60"/>
    </row>
    <row r="511" spans="1:39" s="82" customFormat="1" ht="20" customHeight="1" x14ac:dyDescent="0.15">
      <c r="A511" s="859"/>
      <c r="B511" s="183"/>
      <c r="C511" s="187" t="e">
        <f>VLOOKUP(B511,'AP Übersicht'!$A$8:$B$36,2,FALSE)</f>
        <v>#N/A</v>
      </c>
      <c r="D511" s="511"/>
      <c r="E511" s="430"/>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c r="AH511" s="175"/>
      <c r="AI511" s="175"/>
      <c r="AJ511" s="176"/>
      <c r="AK511" s="104">
        <f t="shared" si="349"/>
        <v>0</v>
      </c>
      <c r="AL511" s="256"/>
      <c r="AM511" s="60"/>
    </row>
    <row r="512" spans="1:39" s="82" customFormat="1" ht="20" customHeight="1" x14ac:dyDescent="0.15">
      <c r="A512" s="859"/>
      <c r="B512" s="183"/>
      <c r="C512" s="187" t="e">
        <f>VLOOKUP(B512,'AP Übersicht'!$A$8:$B$36,2,FALSE)</f>
        <v>#N/A</v>
      </c>
      <c r="D512" s="511"/>
      <c r="E512" s="430"/>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c r="AH512" s="175"/>
      <c r="AI512" s="175"/>
      <c r="AJ512" s="176"/>
      <c r="AK512" s="104">
        <f t="shared" si="349"/>
        <v>0</v>
      </c>
      <c r="AL512" s="256"/>
      <c r="AM512" s="60"/>
    </row>
    <row r="513" spans="1:39" s="82" customFormat="1" ht="20" customHeight="1" x14ac:dyDescent="0.15">
      <c r="A513" s="859"/>
      <c r="B513" s="183"/>
      <c r="C513" s="187" t="e">
        <f>VLOOKUP(B513,'AP Übersicht'!$A$8:$B$36,2,FALSE)</f>
        <v>#N/A</v>
      </c>
      <c r="D513" s="511"/>
      <c r="E513" s="430"/>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c r="AH513" s="175"/>
      <c r="AI513" s="175"/>
      <c r="AJ513" s="176"/>
      <c r="AK513" s="104">
        <f t="shared" si="349"/>
        <v>0</v>
      </c>
      <c r="AL513" s="256"/>
      <c r="AM513" s="60"/>
    </row>
    <row r="514" spans="1:39" s="82" customFormat="1" ht="20" customHeight="1" thickBot="1" x14ac:dyDescent="0.2">
      <c r="A514" s="860"/>
      <c r="B514" s="184"/>
      <c r="C514" s="252" t="e">
        <f>VLOOKUP(B514,'AP Übersicht'!$A$8:$B$36,2,FALSE)</f>
        <v>#N/A</v>
      </c>
      <c r="D514" s="512"/>
      <c r="E514" s="438"/>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c r="AG514" s="177"/>
      <c r="AH514" s="177"/>
      <c r="AI514" s="177"/>
      <c r="AJ514" s="178"/>
      <c r="AK514" s="104">
        <f t="shared" si="349"/>
        <v>0</v>
      </c>
      <c r="AL514" s="256"/>
      <c r="AM514" s="60"/>
    </row>
    <row r="515" spans="1:39" s="82" customFormat="1" ht="18.5" customHeight="1" thickTop="1" thickBot="1" x14ac:dyDescent="0.2">
      <c r="A515" s="603"/>
      <c r="B515" s="604"/>
      <c r="C515" s="605" t="s">
        <v>149</v>
      </c>
      <c r="D515" s="606" t="s">
        <v>83</v>
      </c>
      <c r="E515" s="606"/>
      <c r="F515" s="607">
        <f>SUMIF($D503:$D514,$D515,F503:F514)</f>
        <v>0</v>
      </c>
      <c r="G515" s="607">
        <f t="shared" ref="G515" si="350">SUMIF($D503:$D514,$D515,G503:G514)</f>
        <v>0</v>
      </c>
      <c r="H515" s="607">
        <f t="shared" ref="H515" si="351">SUMIF($D503:$D514,$D515,H503:H514)</f>
        <v>0</v>
      </c>
      <c r="I515" s="607">
        <f t="shared" ref="I515" si="352">SUMIF($D503:$D514,$D515,I503:I514)</f>
        <v>0</v>
      </c>
      <c r="J515" s="607">
        <f t="shared" ref="J515" si="353">SUMIF($D503:$D514,$D515,J503:J514)</f>
        <v>0</v>
      </c>
      <c r="K515" s="607">
        <f t="shared" ref="K515" si="354">SUMIF($D503:$D514,$D515,K503:K514)</f>
        <v>0</v>
      </c>
      <c r="L515" s="607">
        <f t="shared" ref="L515" si="355">SUMIF($D503:$D514,$D515,L503:L514)</f>
        <v>0</v>
      </c>
      <c r="M515" s="607">
        <f t="shared" ref="M515" si="356">SUMIF($D503:$D514,$D515,M503:M514)</f>
        <v>0</v>
      </c>
      <c r="N515" s="607">
        <f t="shared" ref="N515" si="357">SUMIF($D503:$D514,$D515,N503:N514)</f>
        <v>0</v>
      </c>
      <c r="O515" s="607">
        <f t="shared" ref="O515" si="358">SUMIF($D503:$D514,$D515,O503:O514)</f>
        <v>0</v>
      </c>
      <c r="P515" s="607">
        <f t="shared" ref="P515" si="359">SUMIF($D503:$D514,$D515,P503:P514)</f>
        <v>0</v>
      </c>
      <c r="Q515" s="607">
        <f t="shared" ref="Q515" si="360">SUMIF($D503:$D514,$D515,Q503:Q514)</f>
        <v>0</v>
      </c>
      <c r="R515" s="607">
        <f t="shared" ref="R515" si="361">SUMIF($D503:$D514,$D515,R503:R514)</f>
        <v>0</v>
      </c>
      <c r="S515" s="607">
        <f t="shared" ref="S515" si="362">SUMIF($D503:$D514,$D515,S503:S514)</f>
        <v>0</v>
      </c>
      <c r="T515" s="607">
        <f>SUMIF($D503:$D514,$D515,T503:T514)</f>
        <v>0</v>
      </c>
      <c r="U515" s="607">
        <f t="shared" ref="U515" si="363">SUMIF($D503:$D514,$D515,U503:U514)</f>
        <v>0</v>
      </c>
      <c r="V515" s="607">
        <f t="shared" ref="V515" si="364">SUMIF($D503:$D514,$D515,V503:V514)</f>
        <v>0</v>
      </c>
      <c r="W515" s="607">
        <f t="shared" ref="W515" si="365">SUMIF($D503:$D514,$D515,W503:W514)</f>
        <v>0</v>
      </c>
      <c r="X515" s="607">
        <f t="shared" ref="X515" si="366">SUMIF($D503:$D514,$D515,X503:X514)</f>
        <v>0</v>
      </c>
      <c r="Y515" s="607">
        <f t="shared" ref="Y515" si="367">SUMIF($D503:$D514,$D515,Y503:Y514)</f>
        <v>0</v>
      </c>
      <c r="Z515" s="607">
        <f t="shared" ref="Z515" si="368">SUMIF($D503:$D514,$D515,Z503:Z514)</f>
        <v>0</v>
      </c>
      <c r="AA515" s="607">
        <f t="shared" ref="AA515" si="369">SUMIF($D503:$D514,$D515,AA503:AA514)</f>
        <v>0</v>
      </c>
      <c r="AB515" s="607">
        <f t="shared" ref="AB515" si="370">SUMIF($D503:$D514,$D515,AB503:AB514)</f>
        <v>0</v>
      </c>
      <c r="AC515" s="607">
        <f t="shared" ref="AC515" si="371">SUMIF($D503:$D514,$D515,AC503:AC514)</f>
        <v>0</v>
      </c>
      <c r="AD515" s="607">
        <f t="shared" ref="AD515" si="372">SUMIF($D503:$D514,$D515,AD503:AD514)</f>
        <v>0</v>
      </c>
      <c r="AE515" s="607">
        <f t="shared" ref="AE515" si="373">SUMIF($D503:$D514,$D515,AE503:AE514)</f>
        <v>0</v>
      </c>
      <c r="AF515" s="607">
        <f t="shared" ref="AF515" si="374">SUMIF($D503:$D514,$D515,AF503:AF514)</f>
        <v>0</v>
      </c>
      <c r="AG515" s="607">
        <f t="shared" ref="AG515" si="375">SUMIF($D503:$D514,$D515,AG503:AG514)</f>
        <v>0</v>
      </c>
      <c r="AH515" s="607">
        <f t="shared" ref="AH515" si="376">SUMIF($D503:$D514,$D515,AH503:AH514)</f>
        <v>0</v>
      </c>
      <c r="AI515" s="607">
        <f t="shared" ref="AI515:AJ515" si="377">SUMIF($D503:$D514,$D515,AI503:AI514)</f>
        <v>0</v>
      </c>
      <c r="AJ515" s="607">
        <f t="shared" si="377"/>
        <v>0</v>
      </c>
      <c r="AK515" s="608">
        <f>SUM(F515:AJ515)</f>
        <v>0</v>
      </c>
      <c r="AL515" s="256"/>
      <c r="AM515" s="60"/>
    </row>
    <row r="516" spans="1:39" s="82" customFormat="1" ht="18.5" customHeight="1" thickBot="1" x14ac:dyDescent="0.2">
      <c r="A516" s="609"/>
      <c r="B516" s="610"/>
      <c r="C516" s="105"/>
      <c r="D516" s="611"/>
      <c r="E516" s="611" t="s">
        <v>83</v>
      </c>
      <c r="F516" s="607">
        <f>SUMIF($E503:$E514,$E516,F503:F514)</f>
        <v>0</v>
      </c>
      <c r="G516" s="607">
        <f t="shared" ref="G516:AJ516" si="378">SUMIF($E503:$E514,$E516,G503:G514)</f>
        <v>0</v>
      </c>
      <c r="H516" s="607">
        <f t="shared" si="378"/>
        <v>0</v>
      </c>
      <c r="I516" s="607">
        <f t="shared" si="378"/>
        <v>0</v>
      </c>
      <c r="J516" s="607">
        <f t="shared" si="378"/>
        <v>0</v>
      </c>
      <c r="K516" s="607">
        <f t="shared" si="378"/>
        <v>0</v>
      </c>
      <c r="L516" s="607">
        <f t="shared" si="378"/>
        <v>0</v>
      </c>
      <c r="M516" s="607">
        <f t="shared" si="378"/>
        <v>0</v>
      </c>
      <c r="N516" s="607">
        <f t="shared" si="378"/>
        <v>0</v>
      </c>
      <c r="O516" s="607">
        <f t="shared" si="378"/>
        <v>0</v>
      </c>
      <c r="P516" s="607">
        <f t="shared" si="378"/>
        <v>0</v>
      </c>
      <c r="Q516" s="607">
        <f t="shared" si="378"/>
        <v>0</v>
      </c>
      <c r="R516" s="607">
        <f t="shared" si="378"/>
        <v>0</v>
      </c>
      <c r="S516" s="607">
        <f t="shared" si="378"/>
        <v>0</v>
      </c>
      <c r="T516" s="607">
        <f t="shared" si="378"/>
        <v>0</v>
      </c>
      <c r="U516" s="607">
        <f t="shared" si="378"/>
        <v>0</v>
      </c>
      <c r="V516" s="607">
        <f t="shared" si="378"/>
        <v>0</v>
      </c>
      <c r="W516" s="607">
        <f t="shared" si="378"/>
        <v>0</v>
      </c>
      <c r="X516" s="607">
        <f t="shared" si="378"/>
        <v>0</v>
      </c>
      <c r="Y516" s="607">
        <f t="shared" si="378"/>
        <v>0</v>
      </c>
      <c r="Z516" s="607">
        <f t="shared" si="378"/>
        <v>0</v>
      </c>
      <c r="AA516" s="607">
        <f t="shared" si="378"/>
        <v>0</v>
      </c>
      <c r="AB516" s="607">
        <f t="shared" si="378"/>
        <v>0</v>
      </c>
      <c r="AC516" s="607">
        <f t="shared" si="378"/>
        <v>0</v>
      </c>
      <c r="AD516" s="607">
        <f t="shared" si="378"/>
        <v>0</v>
      </c>
      <c r="AE516" s="607">
        <f t="shared" si="378"/>
        <v>0</v>
      </c>
      <c r="AF516" s="607">
        <f t="shared" si="378"/>
        <v>0</v>
      </c>
      <c r="AG516" s="607">
        <f t="shared" si="378"/>
        <v>0</v>
      </c>
      <c r="AH516" s="607">
        <f t="shared" si="378"/>
        <v>0</v>
      </c>
      <c r="AI516" s="607">
        <f t="shared" si="378"/>
        <v>0</v>
      </c>
      <c r="AJ516" s="607">
        <f t="shared" si="378"/>
        <v>0</v>
      </c>
      <c r="AK516" s="612">
        <f>SUM(F516:AJ516)</f>
        <v>0</v>
      </c>
      <c r="AL516" s="256"/>
      <c r="AM516" s="60"/>
    </row>
    <row r="517" spans="1:39" s="82" customFormat="1" ht="20" customHeight="1" x14ac:dyDescent="0.15">
      <c r="A517" s="118" t="s">
        <v>150</v>
      </c>
      <c r="B517" s="99"/>
      <c r="C517" s="114" t="s">
        <v>151</v>
      </c>
      <c r="D517" s="511"/>
      <c r="E517" s="430"/>
      <c r="F517" s="175">
        <v>4</v>
      </c>
      <c r="G517" s="175"/>
      <c r="H517" s="175"/>
      <c r="I517" s="175">
        <v>4</v>
      </c>
      <c r="J517" s="175">
        <v>4</v>
      </c>
      <c r="K517" s="175">
        <v>4</v>
      </c>
      <c r="L517" s="175">
        <v>4</v>
      </c>
      <c r="M517" s="175">
        <v>4</v>
      </c>
      <c r="N517" s="175"/>
      <c r="O517" s="175"/>
      <c r="P517" s="175">
        <v>4</v>
      </c>
      <c r="Q517" s="175">
        <v>4</v>
      </c>
      <c r="R517" s="175">
        <v>4</v>
      </c>
      <c r="S517" s="175">
        <v>4</v>
      </c>
      <c r="T517" s="175">
        <v>4</v>
      </c>
      <c r="U517" s="175"/>
      <c r="V517" s="175"/>
      <c r="W517" s="175">
        <v>4</v>
      </c>
      <c r="X517" s="175">
        <v>4</v>
      </c>
      <c r="Y517" s="175">
        <v>4</v>
      </c>
      <c r="Z517" s="175">
        <v>4</v>
      </c>
      <c r="AA517" s="175">
        <v>5</v>
      </c>
      <c r="AB517" s="175"/>
      <c r="AC517" s="175"/>
      <c r="AD517" s="175"/>
      <c r="AE517" s="175"/>
      <c r="AF517" s="175"/>
      <c r="AG517" s="175"/>
      <c r="AH517" s="175"/>
      <c r="AI517" s="175"/>
      <c r="AJ517" s="179"/>
      <c r="AK517" s="110">
        <f>SUM(F517:AJ517)</f>
        <v>65</v>
      </c>
      <c r="AL517" s="256"/>
      <c r="AM517" s="60"/>
    </row>
    <row r="518" spans="1:39" s="82" customFormat="1" ht="20" customHeight="1" x14ac:dyDescent="0.15">
      <c r="A518" s="861" t="s">
        <v>152</v>
      </c>
      <c r="B518" s="95"/>
      <c r="C518" s="115" t="s">
        <v>153</v>
      </c>
      <c r="D518" s="511"/>
      <c r="E518" s="43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17">
        <f>SUM(E518:AJ518)</f>
        <v>0</v>
      </c>
      <c r="AL518" s="256"/>
      <c r="AM518" s="60"/>
    </row>
    <row r="519" spans="1:39" s="82" customFormat="1" ht="20" customHeight="1" x14ac:dyDescent="0.15">
      <c r="A519" s="862"/>
      <c r="B519" s="95"/>
      <c r="C519" s="116" t="s">
        <v>154</v>
      </c>
      <c r="D519" s="513"/>
      <c r="E519" s="430"/>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v>8</v>
      </c>
      <c r="AG519" s="175">
        <v>8</v>
      </c>
      <c r="AH519" s="175">
        <v>8</v>
      </c>
      <c r="AI519" s="175"/>
      <c r="AJ519" s="179"/>
      <c r="AK519" s="111">
        <f>SUM(F519:AJ519)</f>
        <v>24</v>
      </c>
      <c r="AL519" s="256"/>
      <c r="AM519" s="60"/>
    </row>
    <row r="520" spans="1:39" s="82" customFormat="1" ht="28" x14ac:dyDescent="0.15">
      <c r="A520" s="862"/>
      <c r="B520" s="95"/>
      <c r="C520" s="115" t="s">
        <v>155</v>
      </c>
      <c r="D520" s="511"/>
      <c r="E520" s="430"/>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c r="AH520" s="175"/>
      <c r="AI520" s="175"/>
      <c r="AJ520" s="179"/>
      <c r="AK520" s="111">
        <f>SUM(F520:AJ520)</f>
        <v>0</v>
      </c>
      <c r="AL520" s="64"/>
      <c r="AM520" s="60"/>
    </row>
    <row r="521" spans="1:39" s="82" customFormat="1" ht="29" thickBot="1" x14ac:dyDescent="0.2">
      <c r="A521" s="863"/>
      <c r="B521" s="105"/>
      <c r="C521" s="119" t="s">
        <v>156</v>
      </c>
      <c r="D521" s="514"/>
      <c r="E521" s="439"/>
      <c r="F521" s="181"/>
      <c r="G521" s="181"/>
      <c r="H521" s="181"/>
      <c r="I521" s="181"/>
      <c r="J521" s="181"/>
      <c r="K521" s="181"/>
      <c r="L521" s="181"/>
      <c r="M521" s="181"/>
      <c r="N521" s="181"/>
      <c r="O521" s="181"/>
      <c r="P521" s="181"/>
      <c r="Q521" s="181"/>
      <c r="R521" s="181"/>
      <c r="S521" s="181"/>
      <c r="T521" s="181"/>
      <c r="U521" s="181"/>
      <c r="V521" s="181"/>
      <c r="W521" s="181"/>
      <c r="X521" s="181"/>
      <c r="Y521" s="181"/>
      <c r="Z521" s="181"/>
      <c r="AA521" s="181"/>
      <c r="AB521" s="181"/>
      <c r="AC521" s="181"/>
      <c r="AD521" s="181">
        <v>8</v>
      </c>
      <c r="AE521" s="181">
        <v>8</v>
      </c>
      <c r="AF521" s="181"/>
      <c r="AG521" s="181"/>
      <c r="AH521" s="181"/>
      <c r="AI521" s="181"/>
      <c r="AJ521" s="182"/>
      <c r="AK521" s="112">
        <f>SUM(F521:AJ521)</f>
        <v>16</v>
      </c>
      <c r="AL521" s="64" t="s">
        <v>157</v>
      </c>
      <c r="AM521" s="60" t="s">
        <v>158</v>
      </c>
    </row>
    <row r="522" spans="1:39" s="82" customFormat="1" ht="14" x14ac:dyDescent="0.15">
      <c r="A522" s="123"/>
      <c r="B522" s="83"/>
      <c r="C522" s="83"/>
      <c r="D522" s="508"/>
      <c r="E522" s="508"/>
      <c r="F522" s="671">
        <f>SUM(F515:F521)</f>
        <v>4</v>
      </c>
      <c r="G522" s="671">
        <f t="shared" ref="G522:AJ522" si="379">SUM(G515:G521)</f>
        <v>0</v>
      </c>
      <c r="H522" s="671">
        <f t="shared" si="379"/>
        <v>0</v>
      </c>
      <c r="I522" s="671">
        <f t="shared" si="379"/>
        <v>4</v>
      </c>
      <c r="J522" s="671">
        <f t="shared" si="379"/>
        <v>4</v>
      </c>
      <c r="K522" s="671">
        <f t="shared" si="379"/>
        <v>4</v>
      </c>
      <c r="L522" s="671">
        <f t="shared" si="379"/>
        <v>4</v>
      </c>
      <c r="M522" s="671">
        <f t="shared" si="379"/>
        <v>4</v>
      </c>
      <c r="N522" s="671">
        <f t="shared" si="379"/>
        <v>0</v>
      </c>
      <c r="O522" s="671">
        <f t="shared" si="379"/>
        <v>0</v>
      </c>
      <c r="P522" s="671">
        <f t="shared" si="379"/>
        <v>4</v>
      </c>
      <c r="Q522" s="671">
        <f t="shared" si="379"/>
        <v>4</v>
      </c>
      <c r="R522" s="671">
        <f t="shared" si="379"/>
        <v>4</v>
      </c>
      <c r="S522" s="671">
        <f t="shared" si="379"/>
        <v>4</v>
      </c>
      <c r="T522" s="671">
        <f t="shared" si="379"/>
        <v>4</v>
      </c>
      <c r="U522" s="671">
        <f t="shared" si="379"/>
        <v>0</v>
      </c>
      <c r="V522" s="671">
        <f t="shared" si="379"/>
        <v>0</v>
      </c>
      <c r="W522" s="671">
        <f t="shared" si="379"/>
        <v>4</v>
      </c>
      <c r="X522" s="671">
        <f t="shared" si="379"/>
        <v>4</v>
      </c>
      <c r="Y522" s="671">
        <f t="shared" si="379"/>
        <v>4</v>
      </c>
      <c r="Z522" s="671">
        <f t="shared" si="379"/>
        <v>4</v>
      </c>
      <c r="AA522" s="671">
        <f t="shared" si="379"/>
        <v>5</v>
      </c>
      <c r="AB522" s="671">
        <f t="shared" si="379"/>
        <v>0</v>
      </c>
      <c r="AC522" s="671">
        <f t="shared" si="379"/>
        <v>0</v>
      </c>
      <c r="AD522" s="671">
        <f t="shared" si="379"/>
        <v>8</v>
      </c>
      <c r="AE522" s="671">
        <f t="shared" si="379"/>
        <v>8</v>
      </c>
      <c r="AF522" s="671">
        <f t="shared" si="379"/>
        <v>8</v>
      </c>
      <c r="AG522" s="671">
        <f t="shared" si="379"/>
        <v>8</v>
      </c>
      <c r="AH522" s="671">
        <f t="shared" si="379"/>
        <v>8</v>
      </c>
      <c r="AI522" s="671">
        <f t="shared" si="379"/>
        <v>0</v>
      </c>
      <c r="AJ522" s="671">
        <f t="shared" si="379"/>
        <v>0</v>
      </c>
      <c r="AK522" s="124"/>
      <c r="AL522" s="670">
        <f>SUM(AK515:AK521)</f>
        <v>105</v>
      </c>
      <c r="AM522" s="672">
        <f>NETWORKDAYS(F500,EOMONTH(A495,0))*8</f>
        <v>168</v>
      </c>
    </row>
    <row r="523" spans="1:39" s="82" customFormat="1" ht="18" customHeight="1" x14ac:dyDescent="0.15">
      <c r="A523" s="864" t="s">
        <v>159</v>
      </c>
      <c r="B523" s="865"/>
      <c r="C523" s="865"/>
      <c r="D523" s="865"/>
      <c r="E523" s="865"/>
      <c r="F523" s="865"/>
      <c r="G523" s="865"/>
      <c r="H523" s="865"/>
      <c r="I523" s="865"/>
      <c r="J523" s="865"/>
      <c r="K523" s="865"/>
      <c r="L523" s="865"/>
      <c r="M523" s="865"/>
      <c r="N523" s="865"/>
      <c r="O523" s="90"/>
      <c r="P523" s="90"/>
      <c r="Q523" s="90"/>
      <c r="R523" s="90"/>
      <c r="S523" s="90"/>
      <c r="T523" s="90"/>
      <c r="U523" s="90"/>
      <c r="V523" s="90"/>
      <c r="W523" s="90"/>
      <c r="X523" s="90"/>
      <c r="Y523" s="90"/>
      <c r="Z523" s="90"/>
      <c r="AA523" s="90"/>
      <c r="AB523" s="90"/>
      <c r="AC523" s="90"/>
      <c r="AD523" s="90"/>
      <c r="AE523" s="90"/>
      <c r="AF523" s="90"/>
      <c r="AG523" s="90"/>
      <c r="AH523" s="90"/>
      <c r="AI523" s="90"/>
      <c r="AJ523" s="83"/>
      <c r="AK523" s="125"/>
      <c r="AL523" s="64"/>
      <c r="AM523" s="60"/>
    </row>
    <row r="524" spans="1:39" s="82" customFormat="1" ht="18" customHeight="1" x14ac:dyDescent="0.15">
      <c r="A524" s="866"/>
      <c r="B524" s="865"/>
      <c r="C524" s="865"/>
      <c r="D524" s="865"/>
      <c r="E524" s="865"/>
      <c r="F524" s="865"/>
      <c r="G524" s="865"/>
      <c r="H524" s="865"/>
      <c r="I524" s="865"/>
      <c r="J524" s="865"/>
      <c r="K524" s="865"/>
      <c r="L524" s="865"/>
      <c r="M524" s="865"/>
      <c r="N524" s="865"/>
      <c r="O524" s="90"/>
      <c r="P524" s="90"/>
      <c r="Q524" s="884">
        <f>IF(WEEKDAY(EOMONTH(A495,0),2)=7,EOMONTH(A495,0)-2,IF(WEEKDAY(EOMONTH(11,0),2)=6,EOMONTH(A495,0)-1,EOMONTH(A495,0)))</f>
        <v>45289</v>
      </c>
      <c r="R524" s="884"/>
      <c r="S524" s="884"/>
      <c r="T524" s="90"/>
      <c r="U524" s="90"/>
      <c r="V524" s="90"/>
      <c r="W524" s="90"/>
      <c r="X524" s="90"/>
      <c r="Y524" s="90"/>
      <c r="Z524" s="90"/>
      <c r="AA524" s="90"/>
      <c r="AB524" s="90"/>
      <c r="AC524" s="90"/>
      <c r="AD524" s="90"/>
      <c r="AE524" s="90"/>
      <c r="AF524" s="90"/>
      <c r="AG524" s="90"/>
      <c r="AH524" s="90"/>
      <c r="AI524" s="90"/>
      <c r="AJ524" s="83"/>
      <c r="AK524" s="125"/>
      <c r="AL524" s="64"/>
      <c r="AM524" s="60"/>
    </row>
    <row r="525" spans="1:39" s="82" customFormat="1" ht="14" customHeight="1" x14ac:dyDescent="0.15">
      <c r="A525" s="866"/>
      <c r="B525" s="865"/>
      <c r="C525" s="865"/>
      <c r="D525" s="865"/>
      <c r="E525" s="865"/>
      <c r="F525" s="865"/>
      <c r="G525" s="865"/>
      <c r="H525" s="865"/>
      <c r="I525" s="865"/>
      <c r="J525" s="865"/>
      <c r="K525" s="865"/>
      <c r="L525" s="865"/>
      <c r="M525" s="865"/>
      <c r="N525" s="865"/>
      <c r="O525" s="90"/>
      <c r="P525" s="90"/>
      <c r="Q525" s="867" t="s">
        <v>160</v>
      </c>
      <c r="R525" s="867"/>
      <c r="S525" s="867"/>
      <c r="T525" s="867"/>
      <c r="U525" s="867"/>
      <c r="V525" s="867"/>
      <c r="W525" s="867"/>
      <c r="X525" s="867"/>
      <c r="Y525" s="867"/>
      <c r="Z525" s="867"/>
      <c r="AA525" s="867"/>
      <c r="AB525" s="867"/>
      <c r="AC525" s="867"/>
      <c r="AD525" s="867"/>
      <c r="AE525" s="867"/>
      <c r="AF525" s="867"/>
      <c r="AG525" s="867"/>
      <c r="AH525" s="867"/>
      <c r="AI525" s="867"/>
      <c r="AJ525" s="867"/>
      <c r="AK525" s="125"/>
      <c r="AL525" s="64"/>
      <c r="AM525" s="60"/>
    </row>
    <row r="526" spans="1:39" s="82" customFormat="1" ht="35.25" customHeight="1" x14ac:dyDescent="0.15">
      <c r="A526" s="864" t="s">
        <v>161</v>
      </c>
      <c r="B526" s="868"/>
      <c r="C526" s="868"/>
      <c r="D526" s="868"/>
      <c r="E526" s="868"/>
      <c r="F526" s="868"/>
      <c r="G526" s="868"/>
      <c r="H526" s="868"/>
      <c r="I526" s="868"/>
      <c r="J526" s="868"/>
      <c r="K526" s="868"/>
      <c r="L526" s="868"/>
      <c r="M526" s="868"/>
      <c r="N526" s="868"/>
      <c r="O526" s="90"/>
      <c r="P526" s="90"/>
      <c r="Q526" s="884">
        <f>Q524</f>
        <v>45289</v>
      </c>
      <c r="R526" s="884"/>
      <c r="S526" s="884"/>
      <c r="T526" s="90"/>
      <c r="U526" s="90"/>
      <c r="V526" s="90"/>
      <c r="W526" s="90"/>
      <c r="X526" s="90"/>
      <c r="Y526" s="90"/>
      <c r="Z526" s="90"/>
      <c r="AA526" s="90"/>
      <c r="AB526" s="90"/>
      <c r="AC526" s="90"/>
      <c r="AD526" s="90"/>
      <c r="AE526" s="90"/>
      <c r="AF526" s="90"/>
      <c r="AG526" s="90"/>
      <c r="AH526" s="90"/>
      <c r="AI526" s="90"/>
      <c r="AJ526" s="90"/>
      <c r="AK526" s="125"/>
      <c r="AL526" s="64"/>
      <c r="AM526" s="60"/>
    </row>
    <row r="527" spans="1:39" s="82" customFormat="1" ht="14" x14ac:dyDescent="0.15">
      <c r="A527" s="864"/>
      <c r="B527" s="868"/>
      <c r="C527" s="868"/>
      <c r="D527" s="868"/>
      <c r="E527" s="868"/>
      <c r="F527" s="868"/>
      <c r="G527" s="868"/>
      <c r="H527" s="868"/>
      <c r="I527" s="868"/>
      <c r="J527" s="868"/>
      <c r="K527" s="868"/>
      <c r="L527" s="868"/>
      <c r="M527" s="868"/>
      <c r="N527" s="868"/>
      <c r="O527" s="83"/>
      <c r="P527" s="83"/>
      <c r="Q527" s="867" t="s">
        <v>162</v>
      </c>
      <c r="R527" s="867"/>
      <c r="S527" s="867"/>
      <c r="T527" s="867"/>
      <c r="U527" s="867"/>
      <c r="V527" s="867"/>
      <c r="W527" s="867"/>
      <c r="X527" s="867"/>
      <c r="Y527" s="867"/>
      <c r="Z527" s="867"/>
      <c r="AA527" s="867"/>
      <c r="AB527" s="867"/>
      <c r="AC527" s="867"/>
      <c r="AD527" s="867"/>
      <c r="AE527" s="867"/>
      <c r="AF527" s="867"/>
      <c r="AG527" s="867"/>
      <c r="AH527" s="867"/>
      <c r="AI527" s="867"/>
      <c r="AJ527" s="867"/>
      <c r="AK527" s="125"/>
      <c r="AL527" s="64"/>
      <c r="AM527" s="60"/>
    </row>
    <row r="528" spans="1:39" s="82" customFormat="1" ht="14.5" customHeight="1" thickBot="1" x14ac:dyDescent="0.2">
      <c r="A528" s="126"/>
      <c r="B528" s="127"/>
      <c r="C528" s="127"/>
      <c r="D528" s="509"/>
      <c r="E528" s="509"/>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c r="AD528" s="127"/>
      <c r="AE528" s="127"/>
      <c r="AF528" s="127"/>
      <c r="AG528" s="127"/>
      <c r="AH528" s="127"/>
      <c r="AI528" s="127"/>
      <c r="AJ528" s="127"/>
      <c r="AK528" s="128"/>
      <c r="AL528" s="64"/>
      <c r="AM528" s="60"/>
    </row>
  </sheetData>
  <mergeCells count="265">
    <mergeCell ref="C31:C32"/>
    <mergeCell ref="A8:AK8"/>
    <mergeCell ref="A11:C11"/>
    <mergeCell ref="N11:W11"/>
    <mergeCell ref="A13:AK13"/>
    <mergeCell ref="AK15:AK16"/>
    <mergeCell ref="A18:A30"/>
    <mergeCell ref="W2:AA2"/>
    <mergeCell ref="AB2:AI2"/>
    <mergeCell ref="O7:T7"/>
    <mergeCell ref="O4:AK4"/>
    <mergeCell ref="O5:AK5"/>
    <mergeCell ref="A6:M6"/>
    <mergeCell ref="O6:AK6"/>
    <mergeCell ref="D15:D16"/>
    <mergeCell ref="E15:E16"/>
    <mergeCell ref="O51:T51"/>
    <mergeCell ref="A52:AK52"/>
    <mergeCell ref="A55:C55"/>
    <mergeCell ref="N55:W55"/>
    <mergeCell ref="A34:A37"/>
    <mergeCell ref="A39:N41"/>
    <mergeCell ref="Q41:AJ41"/>
    <mergeCell ref="A42:N43"/>
    <mergeCell ref="Q43:AJ43"/>
    <mergeCell ref="W46:AA46"/>
    <mergeCell ref="AB46:AI46"/>
    <mergeCell ref="O48:AK48"/>
    <mergeCell ref="O49:AK49"/>
    <mergeCell ref="A50:M50"/>
    <mergeCell ref="O50:AK50"/>
    <mergeCell ref="Q40:S40"/>
    <mergeCell ref="Q42:S42"/>
    <mergeCell ref="O93:AK93"/>
    <mergeCell ref="A94:M94"/>
    <mergeCell ref="O94:AK94"/>
    <mergeCell ref="A86:N87"/>
    <mergeCell ref="Q87:AJ87"/>
    <mergeCell ref="W90:AA90"/>
    <mergeCell ref="AB90:AI90"/>
    <mergeCell ref="A57:AK57"/>
    <mergeCell ref="AK59:AK60"/>
    <mergeCell ref="A62:A74"/>
    <mergeCell ref="A78:A81"/>
    <mergeCell ref="A83:N85"/>
    <mergeCell ref="Q85:AJ85"/>
    <mergeCell ref="O92:AK92"/>
    <mergeCell ref="D59:D60"/>
    <mergeCell ref="E59:E60"/>
    <mergeCell ref="Q84:R84"/>
    <mergeCell ref="Q86:R86"/>
    <mergeCell ref="AK103:AK104"/>
    <mergeCell ref="A106:A118"/>
    <mergeCell ref="A122:A125"/>
    <mergeCell ref="A127:N129"/>
    <mergeCell ref="Q129:AJ129"/>
    <mergeCell ref="A130:N131"/>
    <mergeCell ref="Q131:AJ131"/>
    <mergeCell ref="O95:T95"/>
    <mergeCell ref="A96:AK96"/>
    <mergeCell ref="A99:C99"/>
    <mergeCell ref="N99:W99"/>
    <mergeCell ref="A101:AK101"/>
    <mergeCell ref="D103:D104"/>
    <mergeCell ref="E103:E104"/>
    <mergeCell ref="Q128:R128"/>
    <mergeCell ref="Q130:R130"/>
    <mergeCell ref="A140:AK140"/>
    <mergeCell ref="A143:C143"/>
    <mergeCell ref="N143:W143"/>
    <mergeCell ref="A145:AK145"/>
    <mergeCell ref="AK147:AK148"/>
    <mergeCell ref="A150:A162"/>
    <mergeCell ref="W134:AA134"/>
    <mergeCell ref="AB134:AI134"/>
    <mergeCell ref="O139:T139"/>
    <mergeCell ref="O136:AK136"/>
    <mergeCell ref="O137:AK137"/>
    <mergeCell ref="A138:M138"/>
    <mergeCell ref="O138:AK138"/>
    <mergeCell ref="D147:D148"/>
    <mergeCell ref="E147:E148"/>
    <mergeCell ref="O183:T183"/>
    <mergeCell ref="A184:AK184"/>
    <mergeCell ref="A187:C187"/>
    <mergeCell ref="N187:W187"/>
    <mergeCell ref="A166:A169"/>
    <mergeCell ref="A171:N173"/>
    <mergeCell ref="Q173:AJ173"/>
    <mergeCell ref="A174:N175"/>
    <mergeCell ref="Q175:AJ175"/>
    <mergeCell ref="W178:AA178"/>
    <mergeCell ref="AB178:AI178"/>
    <mergeCell ref="O180:AK180"/>
    <mergeCell ref="O181:AK181"/>
    <mergeCell ref="A182:M182"/>
    <mergeCell ref="O182:AK182"/>
    <mergeCell ref="Q172:R172"/>
    <mergeCell ref="Q174:R174"/>
    <mergeCell ref="O225:AK225"/>
    <mergeCell ref="A226:M226"/>
    <mergeCell ref="O226:AK226"/>
    <mergeCell ref="A218:N219"/>
    <mergeCell ref="Q219:AJ219"/>
    <mergeCell ref="W222:AA222"/>
    <mergeCell ref="AB222:AI222"/>
    <mergeCell ref="A189:AK189"/>
    <mergeCell ref="AK191:AK192"/>
    <mergeCell ref="A194:A206"/>
    <mergeCell ref="A210:A213"/>
    <mergeCell ref="A215:N217"/>
    <mergeCell ref="Q217:AJ217"/>
    <mergeCell ref="O224:AK224"/>
    <mergeCell ref="D191:D192"/>
    <mergeCell ref="E191:E192"/>
    <mergeCell ref="Q216:R216"/>
    <mergeCell ref="Q218:R218"/>
    <mergeCell ref="AK235:AK236"/>
    <mergeCell ref="A238:A250"/>
    <mergeCell ref="A254:A257"/>
    <mergeCell ref="A259:N261"/>
    <mergeCell ref="Q261:AJ261"/>
    <mergeCell ref="A262:N263"/>
    <mergeCell ref="Q263:AJ263"/>
    <mergeCell ref="O227:T227"/>
    <mergeCell ref="A228:AK228"/>
    <mergeCell ref="A231:C231"/>
    <mergeCell ref="N231:W231"/>
    <mergeCell ref="A233:AK233"/>
    <mergeCell ref="D235:D236"/>
    <mergeCell ref="E235:E236"/>
    <mergeCell ref="Q260:R260"/>
    <mergeCell ref="Q262:R262"/>
    <mergeCell ref="A272:AK272"/>
    <mergeCell ref="A275:C275"/>
    <mergeCell ref="N275:W275"/>
    <mergeCell ref="A277:AK277"/>
    <mergeCell ref="AK279:AK280"/>
    <mergeCell ref="A282:A294"/>
    <mergeCell ref="W266:AA266"/>
    <mergeCell ref="AB266:AI266"/>
    <mergeCell ref="O271:T271"/>
    <mergeCell ref="O268:AK268"/>
    <mergeCell ref="O269:AK269"/>
    <mergeCell ref="A270:M270"/>
    <mergeCell ref="O270:AK270"/>
    <mergeCell ref="D279:D280"/>
    <mergeCell ref="E279:E280"/>
    <mergeCell ref="O315:T315"/>
    <mergeCell ref="A316:AK316"/>
    <mergeCell ref="A319:C319"/>
    <mergeCell ref="N319:W319"/>
    <mergeCell ref="A298:A301"/>
    <mergeCell ref="A303:N305"/>
    <mergeCell ref="Q305:AJ305"/>
    <mergeCell ref="A306:N307"/>
    <mergeCell ref="Q307:AJ307"/>
    <mergeCell ref="W310:AA310"/>
    <mergeCell ref="AB310:AI310"/>
    <mergeCell ref="O312:AK312"/>
    <mergeCell ref="O313:AK313"/>
    <mergeCell ref="A314:M314"/>
    <mergeCell ref="O314:AK314"/>
    <mergeCell ref="Q304:S304"/>
    <mergeCell ref="Q306:S306"/>
    <mergeCell ref="O357:AK357"/>
    <mergeCell ref="A358:M358"/>
    <mergeCell ref="O358:AK358"/>
    <mergeCell ref="A350:N351"/>
    <mergeCell ref="Q351:AJ351"/>
    <mergeCell ref="W354:AA354"/>
    <mergeCell ref="AB354:AI354"/>
    <mergeCell ref="A321:AK321"/>
    <mergeCell ref="AK323:AK324"/>
    <mergeCell ref="A326:A338"/>
    <mergeCell ref="A342:A345"/>
    <mergeCell ref="A347:N349"/>
    <mergeCell ref="Q349:AJ349"/>
    <mergeCell ref="O356:AK356"/>
    <mergeCell ref="D323:D324"/>
    <mergeCell ref="E323:E324"/>
    <mergeCell ref="Q348:S348"/>
    <mergeCell ref="Q350:S350"/>
    <mergeCell ref="AK367:AK368"/>
    <mergeCell ref="A370:A382"/>
    <mergeCell ref="A386:A389"/>
    <mergeCell ref="A391:N393"/>
    <mergeCell ref="Q393:AJ393"/>
    <mergeCell ref="A394:N395"/>
    <mergeCell ref="Q395:AJ395"/>
    <mergeCell ref="O359:T359"/>
    <mergeCell ref="A360:AK360"/>
    <mergeCell ref="A363:C363"/>
    <mergeCell ref="N363:W363"/>
    <mergeCell ref="A365:AK365"/>
    <mergeCell ref="D367:D368"/>
    <mergeCell ref="E367:E368"/>
    <mergeCell ref="Q392:S392"/>
    <mergeCell ref="Q394:S394"/>
    <mergeCell ref="A404:AK404"/>
    <mergeCell ref="A407:C407"/>
    <mergeCell ref="N407:W407"/>
    <mergeCell ref="A409:AK409"/>
    <mergeCell ref="AK411:AK412"/>
    <mergeCell ref="A414:A426"/>
    <mergeCell ref="W398:AA398"/>
    <mergeCell ref="AB398:AI398"/>
    <mergeCell ref="O403:T403"/>
    <mergeCell ref="O400:AK400"/>
    <mergeCell ref="O401:AK401"/>
    <mergeCell ref="A402:M402"/>
    <mergeCell ref="O402:AK402"/>
    <mergeCell ref="D411:D412"/>
    <mergeCell ref="E411:E412"/>
    <mergeCell ref="O447:T447"/>
    <mergeCell ref="A448:AK448"/>
    <mergeCell ref="A451:C451"/>
    <mergeCell ref="N451:W451"/>
    <mergeCell ref="A430:A433"/>
    <mergeCell ref="A435:N437"/>
    <mergeCell ref="Q437:AJ437"/>
    <mergeCell ref="A438:N439"/>
    <mergeCell ref="Q439:AJ439"/>
    <mergeCell ref="W442:AA442"/>
    <mergeCell ref="AB442:AI442"/>
    <mergeCell ref="O444:AK444"/>
    <mergeCell ref="O445:AK445"/>
    <mergeCell ref="A446:M446"/>
    <mergeCell ref="O446:AK446"/>
    <mergeCell ref="Q436:S436"/>
    <mergeCell ref="Q438:S438"/>
    <mergeCell ref="O489:AK489"/>
    <mergeCell ref="A490:M490"/>
    <mergeCell ref="O490:AK490"/>
    <mergeCell ref="A482:N483"/>
    <mergeCell ref="Q483:AJ483"/>
    <mergeCell ref="W486:AA486"/>
    <mergeCell ref="AB486:AI486"/>
    <mergeCell ref="A453:AK453"/>
    <mergeCell ref="AK455:AK456"/>
    <mergeCell ref="A458:A470"/>
    <mergeCell ref="A474:A477"/>
    <mergeCell ref="A479:N481"/>
    <mergeCell ref="Q481:AJ481"/>
    <mergeCell ref="O488:AK488"/>
    <mergeCell ref="D455:D456"/>
    <mergeCell ref="E455:E456"/>
    <mergeCell ref="Q480:S480"/>
    <mergeCell ref="Q482:S482"/>
    <mergeCell ref="AK499:AK500"/>
    <mergeCell ref="A502:A514"/>
    <mergeCell ref="A518:A521"/>
    <mergeCell ref="A523:N525"/>
    <mergeCell ref="Q525:AJ525"/>
    <mergeCell ref="A526:N527"/>
    <mergeCell ref="Q527:AJ527"/>
    <mergeCell ref="O491:T491"/>
    <mergeCell ref="A492:AK492"/>
    <mergeCell ref="A495:C495"/>
    <mergeCell ref="N495:W495"/>
    <mergeCell ref="A497:AK497"/>
    <mergeCell ref="D499:D500"/>
    <mergeCell ref="E499:E500"/>
    <mergeCell ref="Q524:S524"/>
    <mergeCell ref="Q526:S526"/>
  </mergeCells>
  <conditionalFormatting sqref="C19:D30">
    <cfRule type="expression" dxfId="1562" priority="511">
      <formula>ISERROR(C19)</formula>
    </cfRule>
  </conditionalFormatting>
  <conditionalFormatting sqref="C63:D74">
    <cfRule type="expression" dxfId="1561" priority="425">
      <formula>ISERROR(C63)</formula>
    </cfRule>
  </conditionalFormatting>
  <conditionalFormatting sqref="C107:D118">
    <cfRule type="expression" dxfId="1560" priority="418">
      <formula>ISERROR(C107)</formula>
    </cfRule>
  </conditionalFormatting>
  <conditionalFormatting sqref="C151:D162">
    <cfRule type="expression" dxfId="1559" priority="411">
      <formula>ISERROR(C151)</formula>
    </cfRule>
  </conditionalFormatting>
  <conditionalFormatting sqref="C195:D206">
    <cfRule type="expression" dxfId="1558" priority="404">
      <formula>ISERROR(C195)</formula>
    </cfRule>
  </conditionalFormatting>
  <conditionalFormatting sqref="C239:D250">
    <cfRule type="expression" dxfId="1557" priority="397">
      <formula>ISERROR(C239)</formula>
    </cfRule>
  </conditionalFormatting>
  <conditionalFormatting sqref="C283:D294">
    <cfRule type="expression" dxfId="1556" priority="390">
      <formula>ISERROR(C283)</formula>
    </cfRule>
  </conditionalFormatting>
  <conditionalFormatting sqref="C327:D338">
    <cfRule type="expression" dxfId="1555" priority="383">
      <formula>ISERROR(C327)</formula>
    </cfRule>
  </conditionalFormatting>
  <conditionalFormatting sqref="C371:D382">
    <cfRule type="expression" dxfId="1554" priority="376">
      <formula>ISERROR(C371)</formula>
    </cfRule>
  </conditionalFormatting>
  <conditionalFormatting sqref="C415:D426">
    <cfRule type="expression" dxfId="1553" priority="369">
      <formula>ISERROR(C415)</formula>
    </cfRule>
  </conditionalFormatting>
  <conditionalFormatting sqref="C459:D470">
    <cfRule type="expression" dxfId="1552" priority="362">
      <formula>ISERROR(C459)</formula>
    </cfRule>
  </conditionalFormatting>
  <conditionalFormatting sqref="C503:D514">
    <cfRule type="expression" dxfId="1551" priority="355">
      <formula>ISERROR(C503)</formula>
    </cfRule>
  </conditionalFormatting>
  <conditionalFormatting sqref="F16:AJ16">
    <cfRule type="expression" dxfId="1550" priority="528">
      <formula>WEEKDAY(F16,2)&gt;5</formula>
    </cfRule>
  </conditionalFormatting>
  <conditionalFormatting sqref="F60:AJ60">
    <cfRule type="expression" dxfId="1549" priority="427">
      <formula>WEEKDAY(F60,2)&gt;5</formula>
    </cfRule>
  </conditionalFormatting>
  <conditionalFormatting sqref="F104:AJ104">
    <cfRule type="expression" dxfId="1548" priority="420">
      <formula>WEEKDAY(F104,2)&gt;5</formula>
    </cfRule>
  </conditionalFormatting>
  <conditionalFormatting sqref="F148:AJ148">
    <cfRule type="expression" dxfId="1547" priority="413">
      <formula>WEEKDAY(F148,2)&gt;5</formula>
    </cfRule>
  </conditionalFormatting>
  <conditionalFormatting sqref="F192:AJ192">
    <cfRule type="expression" dxfId="1546" priority="406">
      <formula>WEEKDAY(F192,2)&gt;5</formula>
    </cfRule>
  </conditionalFormatting>
  <conditionalFormatting sqref="F214:AJ214">
    <cfRule type="cellIs" dxfId="1545" priority="219" operator="lessThan">
      <formula>8</formula>
    </cfRule>
    <cfRule type="cellIs" dxfId="1544" priority="218" stopIfTrue="1" operator="equal">
      <formula>0</formula>
    </cfRule>
    <cfRule type="cellIs" dxfId="1543" priority="217" stopIfTrue="1" operator="equal">
      <formula>8</formula>
    </cfRule>
    <cfRule type="cellIs" dxfId="1542" priority="216" stopIfTrue="1" operator="greaterThan">
      <formula>8</formula>
    </cfRule>
  </conditionalFormatting>
  <conditionalFormatting sqref="F236:AJ236">
    <cfRule type="expression" dxfId="1541" priority="399">
      <formula>WEEKDAY(F236,2)&gt;5</formula>
    </cfRule>
  </conditionalFormatting>
  <conditionalFormatting sqref="F258:AJ258">
    <cfRule type="cellIs" dxfId="1540" priority="29" stopIfTrue="1" operator="greaterThan">
      <formula>8</formula>
    </cfRule>
    <cfRule type="cellIs" dxfId="1539" priority="30" stopIfTrue="1" operator="equal">
      <formula>8</formula>
    </cfRule>
    <cfRule type="cellIs" dxfId="1538" priority="31" stopIfTrue="1" operator="equal">
      <formula>0</formula>
    </cfRule>
    <cfRule type="cellIs" dxfId="1537" priority="32" operator="lessThan">
      <formula>8</formula>
    </cfRule>
  </conditionalFormatting>
  <conditionalFormatting sqref="F280:AJ280">
    <cfRule type="expression" dxfId="1536" priority="392">
      <formula>WEEKDAY(F280,2)&gt;5</formula>
    </cfRule>
  </conditionalFormatting>
  <conditionalFormatting sqref="F302:AJ302">
    <cfRule type="cellIs" dxfId="1535" priority="25" stopIfTrue="1" operator="greaterThan">
      <formula>8</formula>
    </cfRule>
    <cfRule type="cellIs" dxfId="1534" priority="26" stopIfTrue="1" operator="equal">
      <formula>8</formula>
    </cfRule>
    <cfRule type="cellIs" dxfId="1533" priority="27" stopIfTrue="1" operator="equal">
      <formula>0</formula>
    </cfRule>
    <cfRule type="cellIs" dxfId="1532" priority="28" operator="lessThan">
      <formula>8</formula>
    </cfRule>
  </conditionalFormatting>
  <conditionalFormatting sqref="F324:AJ324">
    <cfRule type="expression" dxfId="1531" priority="385">
      <formula>WEEKDAY(F324,2)&gt;5</formula>
    </cfRule>
  </conditionalFormatting>
  <conditionalFormatting sqref="F346:AJ346">
    <cfRule type="cellIs" dxfId="1530" priority="23" stopIfTrue="1" operator="equal">
      <formula>0</formula>
    </cfRule>
    <cfRule type="cellIs" dxfId="1529" priority="22" stopIfTrue="1" operator="equal">
      <formula>8</formula>
    </cfRule>
    <cfRule type="cellIs" dxfId="1528" priority="21" stopIfTrue="1" operator="greaterThan">
      <formula>8</formula>
    </cfRule>
    <cfRule type="cellIs" dxfId="1527" priority="24" operator="lessThan">
      <formula>8</formula>
    </cfRule>
  </conditionalFormatting>
  <conditionalFormatting sqref="F368:AJ368">
    <cfRule type="expression" dxfId="1526" priority="378">
      <formula>WEEKDAY(F368,2)&gt;5</formula>
    </cfRule>
  </conditionalFormatting>
  <conditionalFormatting sqref="F390:AJ390">
    <cfRule type="cellIs" dxfId="1525" priority="20" operator="lessThan">
      <formula>8</formula>
    </cfRule>
    <cfRule type="cellIs" dxfId="1524" priority="19" stopIfTrue="1" operator="equal">
      <formula>0</formula>
    </cfRule>
    <cfRule type="cellIs" dxfId="1523" priority="18" stopIfTrue="1" operator="equal">
      <formula>8</formula>
    </cfRule>
    <cfRule type="cellIs" dxfId="1522" priority="17" stopIfTrue="1" operator="greaterThan">
      <formula>8</formula>
    </cfRule>
  </conditionalFormatting>
  <conditionalFormatting sqref="F412:AJ412">
    <cfRule type="expression" dxfId="1521" priority="371">
      <formula>WEEKDAY(F412,2)&gt;5</formula>
    </cfRule>
  </conditionalFormatting>
  <conditionalFormatting sqref="F434:AJ434">
    <cfRule type="cellIs" dxfId="1520" priority="15" stopIfTrue="1" operator="equal">
      <formula>0</formula>
    </cfRule>
    <cfRule type="cellIs" dxfId="1519" priority="13" stopIfTrue="1" operator="greaterThan">
      <formula>8</formula>
    </cfRule>
    <cfRule type="cellIs" dxfId="1518" priority="14" stopIfTrue="1" operator="equal">
      <formula>8</formula>
    </cfRule>
    <cfRule type="cellIs" dxfId="1517" priority="16" operator="lessThan">
      <formula>8</formula>
    </cfRule>
  </conditionalFormatting>
  <conditionalFormatting sqref="F456:AJ456">
    <cfRule type="expression" dxfId="1516" priority="364">
      <formula>WEEKDAY(F456,2)&gt;5</formula>
    </cfRule>
  </conditionalFormatting>
  <conditionalFormatting sqref="F478:AJ478">
    <cfRule type="cellIs" dxfId="1515" priority="12" operator="lessThan">
      <formula>8</formula>
    </cfRule>
    <cfRule type="cellIs" dxfId="1514" priority="11" stopIfTrue="1" operator="equal">
      <formula>0</formula>
    </cfRule>
    <cfRule type="cellIs" dxfId="1513" priority="10" stopIfTrue="1" operator="equal">
      <formula>8</formula>
    </cfRule>
    <cfRule type="cellIs" dxfId="1512" priority="9" stopIfTrue="1" operator="greaterThan">
      <formula>8</formula>
    </cfRule>
  </conditionalFormatting>
  <conditionalFormatting sqref="F500:AJ500">
    <cfRule type="expression" dxfId="1511" priority="357">
      <formula>WEEKDAY(F500,2)&gt;5</formula>
    </cfRule>
  </conditionalFormatting>
  <conditionalFormatting sqref="F522:AJ522">
    <cfRule type="cellIs" dxfId="1510" priority="8" operator="lessThan">
      <formula>8</formula>
    </cfRule>
    <cfRule type="cellIs" dxfId="1509" priority="7" stopIfTrue="1" operator="equal">
      <formula>0</formula>
    </cfRule>
    <cfRule type="cellIs" dxfId="1508" priority="6" stopIfTrue="1" operator="equal">
      <formula>8</formula>
    </cfRule>
    <cfRule type="cellIs" dxfId="1507" priority="5" stopIfTrue="1" operator="greaterThan">
      <formula>8</formula>
    </cfRule>
  </conditionalFormatting>
  <conditionalFormatting sqref="AL16:AL35">
    <cfRule type="expression" dxfId="1506" priority="78">
      <formula>ISERROR(AL16)</formula>
    </cfRule>
  </conditionalFormatting>
  <conditionalFormatting sqref="AL60:AL79">
    <cfRule type="expression" dxfId="1505" priority="83">
      <formula>ISERROR(AL60)</formula>
    </cfRule>
  </conditionalFormatting>
  <conditionalFormatting sqref="AL104:AL123">
    <cfRule type="expression" dxfId="1504" priority="88">
      <formula>ISERROR(AL104)</formula>
    </cfRule>
  </conditionalFormatting>
  <conditionalFormatting sqref="AL148:AL167">
    <cfRule type="expression" dxfId="1503" priority="93">
      <formula>ISERROR(AL148)</formula>
    </cfRule>
  </conditionalFormatting>
  <conditionalFormatting sqref="AL192:AL211">
    <cfRule type="expression" dxfId="1502" priority="73">
      <formula>ISERROR(AL192)</formula>
    </cfRule>
  </conditionalFormatting>
  <conditionalFormatting sqref="AL236:AL255">
    <cfRule type="expression" dxfId="1501" priority="68">
      <formula>ISERROR(AL236)</formula>
    </cfRule>
  </conditionalFormatting>
  <conditionalFormatting sqref="AL280:AL299">
    <cfRule type="expression" dxfId="1500" priority="63">
      <formula>ISERROR(AL280)</formula>
    </cfRule>
  </conditionalFormatting>
  <conditionalFormatting sqref="AL324:AL343">
    <cfRule type="expression" dxfId="1499" priority="58">
      <formula>ISERROR(AL324)</formula>
    </cfRule>
  </conditionalFormatting>
  <conditionalFormatting sqref="AL368:AL387">
    <cfRule type="expression" dxfId="1498" priority="53">
      <formula>ISERROR(AL368)</formula>
    </cfRule>
  </conditionalFormatting>
  <conditionalFormatting sqref="AL412:AL431">
    <cfRule type="expression" dxfId="1497" priority="48">
      <formula>ISERROR(AL412)</formula>
    </cfRule>
  </conditionalFormatting>
  <conditionalFormatting sqref="AL456:AL475">
    <cfRule type="expression" dxfId="1496" priority="43">
      <formula>ISERROR(AL456)</formula>
    </cfRule>
  </conditionalFormatting>
  <conditionalFormatting sqref="AL500:AL519">
    <cfRule type="expression" dxfId="1495" priority="1">
      <formula>ISERROR(AL500)</formula>
    </cfRule>
  </conditionalFormatting>
  <conditionalFormatting sqref="AM19">
    <cfRule type="cellIs" dxfId="1494" priority="79" operator="lessThan">
      <formula>0</formula>
    </cfRule>
    <cfRule type="cellIs" dxfId="1493" priority="80" operator="greaterThan">
      <formula>0</formula>
    </cfRule>
    <cfRule type="expression" dxfId="1492" priority="81">
      <formula>ISERROR(AM19)</formula>
    </cfRule>
  </conditionalFormatting>
  <conditionalFormatting sqref="AM38">
    <cfRule type="cellIs" dxfId="1491" priority="77" operator="equal">
      <formula>"&lt;&lt;&lt;"</formula>
    </cfRule>
  </conditionalFormatting>
  <conditionalFormatting sqref="AM63">
    <cfRule type="cellIs" dxfId="1490" priority="84" operator="lessThan">
      <formula>0</formula>
    </cfRule>
    <cfRule type="cellIs" dxfId="1489" priority="85" operator="greaterThan">
      <formula>0</formula>
    </cfRule>
    <cfRule type="expression" dxfId="1488" priority="86">
      <formula>ISERROR(AM63)</formula>
    </cfRule>
  </conditionalFormatting>
  <conditionalFormatting sqref="AM82">
    <cfRule type="cellIs" dxfId="1487" priority="82" operator="equal">
      <formula>"&lt;&lt;&lt;"</formula>
    </cfRule>
  </conditionalFormatting>
  <conditionalFormatting sqref="AM107">
    <cfRule type="cellIs" dxfId="1486" priority="89" operator="lessThan">
      <formula>0</formula>
    </cfRule>
    <cfRule type="cellIs" dxfId="1485" priority="90" operator="greaterThan">
      <formula>0</formula>
    </cfRule>
    <cfRule type="expression" dxfId="1484" priority="91">
      <formula>ISERROR(AM107)</formula>
    </cfRule>
  </conditionalFormatting>
  <conditionalFormatting sqref="AM126">
    <cfRule type="cellIs" dxfId="1483" priority="87" operator="equal">
      <formula>"&lt;&lt;&lt;"</formula>
    </cfRule>
  </conditionalFormatting>
  <conditionalFormatting sqref="AM151">
    <cfRule type="cellIs" dxfId="1482" priority="94" operator="lessThan">
      <formula>0</formula>
    </cfRule>
    <cfRule type="cellIs" dxfId="1481" priority="95" operator="greaterThan">
      <formula>0</formula>
    </cfRule>
    <cfRule type="expression" dxfId="1480" priority="96">
      <formula>ISERROR(AM151)</formula>
    </cfRule>
  </conditionalFormatting>
  <conditionalFormatting sqref="AM170">
    <cfRule type="cellIs" dxfId="1479" priority="92" operator="equal">
      <formula>"&lt;&lt;&lt;"</formula>
    </cfRule>
  </conditionalFormatting>
  <conditionalFormatting sqref="AM195:AM196">
    <cfRule type="expression" dxfId="1478" priority="76">
      <formula>ISERROR(AM195)</formula>
    </cfRule>
    <cfRule type="cellIs" dxfId="1477" priority="75" operator="greaterThan">
      <formula>0</formula>
    </cfRule>
    <cfRule type="cellIs" dxfId="1476" priority="74" operator="lessThan">
      <formula>0</formula>
    </cfRule>
  </conditionalFormatting>
  <conditionalFormatting sqref="AM214">
    <cfRule type="cellIs" dxfId="1475" priority="72" operator="equal">
      <formula>"&lt;&lt;&lt;"</formula>
    </cfRule>
  </conditionalFormatting>
  <conditionalFormatting sqref="AM239">
    <cfRule type="expression" dxfId="1474" priority="71">
      <formula>ISERROR(AM239)</formula>
    </cfRule>
    <cfRule type="cellIs" dxfId="1473" priority="70" operator="greaterThan">
      <formula>0</formula>
    </cfRule>
    <cfRule type="cellIs" dxfId="1472" priority="69" operator="lessThan">
      <formula>0</formula>
    </cfRule>
  </conditionalFormatting>
  <conditionalFormatting sqref="AM258">
    <cfRule type="cellIs" dxfId="1471" priority="67" operator="equal">
      <formula>"&lt;&lt;&lt;"</formula>
    </cfRule>
  </conditionalFormatting>
  <conditionalFormatting sqref="AM283">
    <cfRule type="cellIs" dxfId="1470" priority="65" operator="greaterThan">
      <formula>0</formula>
    </cfRule>
    <cfRule type="cellIs" dxfId="1469" priority="64" operator="lessThan">
      <formula>0</formula>
    </cfRule>
    <cfRule type="expression" dxfId="1468" priority="66">
      <formula>ISERROR(AM283)</formula>
    </cfRule>
  </conditionalFormatting>
  <conditionalFormatting sqref="AM302">
    <cfRule type="cellIs" dxfId="1467" priority="62" operator="equal">
      <formula>"&lt;&lt;&lt;"</formula>
    </cfRule>
  </conditionalFormatting>
  <conditionalFormatting sqref="AM327:AM328">
    <cfRule type="expression" dxfId="1466" priority="61">
      <formula>ISERROR(AM327)</formula>
    </cfRule>
    <cfRule type="cellIs" dxfId="1465" priority="60" operator="greaterThan">
      <formula>0</formula>
    </cfRule>
    <cfRule type="cellIs" dxfId="1464" priority="59" operator="lessThan">
      <formula>0</formula>
    </cfRule>
  </conditionalFormatting>
  <conditionalFormatting sqref="AM346">
    <cfRule type="cellIs" dxfId="1463" priority="57" operator="equal">
      <formula>"&lt;&lt;&lt;"</formula>
    </cfRule>
  </conditionalFormatting>
  <conditionalFormatting sqref="AM371:AM372">
    <cfRule type="expression" dxfId="1462" priority="56">
      <formula>ISERROR(AM371)</formula>
    </cfRule>
    <cfRule type="cellIs" dxfId="1461" priority="55" operator="greaterThan">
      <formula>0</formula>
    </cfRule>
    <cfRule type="cellIs" dxfId="1460" priority="54" operator="lessThan">
      <formula>0</formula>
    </cfRule>
  </conditionalFormatting>
  <conditionalFormatting sqref="AM390">
    <cfRule type="cellIs" dxfId="1459" priority="52" operator="equal">
      <formula>"&lt;&lt;&lt;"</formula>
    </cfRule>
  </conditionalFormatting>
  <conditionalFormatting sqref="AM415:AM417">
    <cfRule type="expression" dxfId="1458" priority="51">
      <formula>ISERROR(AM415)</formula>
    </cfRule>
    <cfRule type="cellIs" dxfId="1457" priority="49" operator="lessThan">
      <formula>0</formula>
    </cfRule>
    <cfRule type="cellIs" dxfId="1456" priority="50" operator="greaterThan">
      <formula>0</formula>
    </cfRule>
  </conditionalFormatting>
  <conditionalFormatting sqref="AM434">
    <cfRule type="cellIs" dxfId="1455" priority="47" operator="equal">
      <formula>"&lt;&lt;&lt;"</formula>
    </cfRule>
  </conditionalFormatting>
  <conditionalFormatting sqref="AM459:AM461">
    <cfRule type="expression" dxfId="1454" priority="46">
      <formula>ISERROR(AM459)</formula>
    </cfRule>
    <cfRule type="cellIs" dxfId="1453" priority="45" operator="greaterThan">
      <formula>0</formula>
    </cfRule>
    <cfRule type="cellIs" dxfId="1452" priority="44" operator="lessThan">
      <formula>0</formula>
    </cfRule>
  </conditionalFormatting>
  <conditionalFormatting sqref="AM478">
    <cfRule type="cellIs" dxfId="1451" priority="42" operator="equal">
      <formula>"&lt;&lt;&lt;"</formula>
    </cfRule>
  </conditionalFormatting>
  <conditionalFormatting sqref="AM503:AM505">
    <cfRule type="expression" dxfId="1450" priority="4">
      <formula>ISERROR(AM503)</formula>
    </cfRule>
    <cfRule type="cellIs" dxfId="1449" priority="3" operator="greaterThan">
      <formula>0</formula>
    </cfRule>
    <cfRule type="cellIs" dxfId="1448" priority="2" operator="lessThan">
      <formula>0</formula>
    </cfRule>
  </conditionalFormatting>
  <conditionalFormatting sqref="AM522">
    <cfRule type="cellIs" dxfId="1447" priority="37" operator="equal">
      <formula>"&lt;&lt;&lt;"</formula>
    </cfRule>
  </conditionalFormatting>
  <printOptions horizontalCentered="1" verticalCentered="1"/>
  <pageMargins left="0.23622047244094488" right="0.23622047244094488" top="0.19685039370078741" bottom="0.15748031496062992" header="0" footer="0"/>
  <pageSetup paperSize="9" scale="54" orientation="landscape" r:id="rId1"/>
  <headerFooter alignWithMargins="0"/>
  <rowBreaks count="11" manualBreakCount="11">
    <brk id="44" max="16383" man="1"/>
    <brk id="88" max="16383" man="1"/>
    <brk id="132" max="16383" man="1"/>
    <brk id="176" max="16383" man="1"/>
    <brk id="220" max="16383" man="1"/>
    <brk id="264" max="16383" man="1"/>
    <brk id="308" max="16383" man="1"/>
    <brk id="352" max="16383" man="1"/>
    <brk id="396" max="16383" man="1"/>
    <brk id="440" max="16383" man="1"/>
    <brk id="484" max="16383" man="1"/>
  </rowBreaks>
  <ignoredErrors>
    <ignoredError sqref="B506:B514" twoDigitTextYear="1"/>
    <ignoredError sqref="C506:C514 C503 C504:C505" evalError="1" twoDigitTextYear="1"/>
    <ignoredError sqref="C108:C118 C152:C162 B504 B503" evalError="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71BDB-D2D5-4CEA-B382-9AA8CAA3E749}">
  <sheetPr codeName="Tabelle6">
    <tabColor theme="8" tint="0.59999389629810485"/>
    <pageSetUpPr fitToPage="1"/>
  </sheetPr>
  <dimension ref="A1:AM528"/>
  <sheetViews>
    <sheetView tabSelected="1" showWhiteSpace="0" view="pageLayout" topLeftCell="A474" zoomScaleNormal="70" workbookViewId="0">
      <selection activeCell="AO518" sqref="AO518"/>
    </sheetView>
  </sheetViews>
  <sheetFormatPr baseColWidth="10" defaultColWidth="11.5" defaultRowHeight="13" x14ac:dyDescent="0.15"/>
  <cols>
    <col min="1" max="1" width="7" style="83" customWidth="1"/>
    <col min="2" max="2" width="7.5" style="83" bestFit="1" customWidth="1"/>
    <col min="3" max="3" width="37.33203125" style="83" bestFit="1" customWidth="1"/>
    <col min="4" max="5" width="4.1640625" style="508" customWidth="1"/>
    <col min="6" max="36" width="5.33203125" style="83" customWidth="1"/>
    <col min="37" max="37" width="8.6640625" style="83" bestFit="1" customWidth="1"/>
    <col min="38" max="38" width="11.5" style="64"/>
    <col min="39" max="16384" width="11.5" style="83"/>
  </cols>
  <sheetData>
    <row r="1" spans="1:39" ht="12" x14ac:dyDescent="0.15">
      <c r="A1" s="82"/>
      <c r="B1" s="82"/>
      <c r="C1" s="82"/>
      <c r="D1" s="507"/>
      <c r="E1" s="507"/>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3"/>
    </row>
    <row r="2" spans="1:39" s="60" customFormat="1" ht="30" customHeight="1" x14ac:dyDescent="0.15">
      <c r="A2" s="423"/>
      <c r="B2" s="433"/>
      <c r="C2" s="433"/>
      <c r="D2" s="424"/>
      <c r="E2" s="424"/>
      <c r="F2" s="425"/>
      <c r="G2" s="425"/>
      <c r="H2" s="425"/>
      <c r="I2" s="425"/>
      <c r="J2" s="425"/>
      <c r="K2" s="425"/>
      <c r="L2" s="425"/>
      <c r="M2" s="444"/>
      <c r="N2" s="426"/>
      <c r="O2" s="426"/>
      <c r="P2" s="426"/>
      <c r="Q2" s="426"/>
      <c r="R2" s="426"/>
      <c r="S2" s="426"/>
      <c r="T2" s="426"/>
      <c r="U2" s="426"/>
      <c r="V2" s="426"/>
      <c r="W2" s="891" t="s">
        <v>133</v>
      </c>
      <c r="X2" s="891"/>
      <c r="Y2" s="891"/>
      <c r="Z2" s="891"/>
      <c r="AA2" s="892"/>
      <c r="AB2" s="875" t="str">
        <f>Nav!$C$6</f>
        <v>DS200424</v>
      </c>
      <c r="AC2" s="876"/>
      <c r="AD2" s="876"/>
      <c r="AE2" s="876"/>
      <c r="AF2" s="876"/>
      <c r="AG2" s="876"/>
      <c r="AH2" s="876"/>
      <c r="AI2" s="877"/>
      <c r="AJ2" s="426"/>
      <c r="AK2" s="432"/>
    </row>
    <row r="3" spans="1:39" s="60" customFormat="1" ht="18" customHeight="1" x14ac:dyDescent="0.15">
      <c r="A3" s="445"/>
      <c r="B3" s="446"/>
      <c r="C3" s="446"/>
      <c r="D3" s="447"/>
      <c r="E3" s="447"/>
      <c r="F3" s="448"/>
      <c r="G3" s="448"/>
      <c r="H3" s="448"/>
      <c r="I3" s="448"/>
      <c r="J3" s="448"/>
      <c r="K3" s="448"/>
      <c r="L3" s="448"/>
      <c r="M3" s="449"/>
      <c r="AK3" s="434"/>
    </row>
    <row r="4" spans="1:39" ht="23" x14ac:dyDescent="0.25">
      <c r="A4" s="445"/>
      <c r="B4" s="446"/>
      <c r="C4" s="446"/>
      <c r="D4" s="447"/>
      <c r="E4" s="447"/>
      <c r="F4" s="448"/>
      <c r="G4" s="448"/>
      <c r="H4" s="448"/>
      <c r="I4" s="448"/>
      <c r="J4" s="448"/>
      <c r="K4" s="448"/>
      <c r="L4" s="448"/>
      <c r="M4" s="449"/>
      <c r="N4" s="443"/>
      <c r="O4" s="893" t="s">
        <v>134</v>
      </c>
      <c r="P4" s="894"/>
      <c r="Q4" s="894"/>
      <c r="R4" s="894"/>
      <c r="S4" s="894"/>
      <c r="T4" s="894"/>
      <c r="U4" s="894"/>
      <c r="V4" s="894"/>
      <c r="W4" s="894"/>
      <c r="X4" s="894"/>
      <c r="Y4" s="894"/>
      <c r="Z4" s="894"/>
      <c r="AA4" s="894"/>
      <c r="AB4" s="894"/>
      <c r="AC4" s="894"/>
      <c r="AD4" s="894"/>
      <c r="AE4" s="894"/>
      <c r="AF4" s="894"/>
      <c r="AG4" s="894"/>
      <c r="AH4" s="894"/>
      <c r="AI4" s="894"/>
      <c r="AJ4" s="894"/>
      <c r="AK4" s="895"/>
      <c r="AL4"/>
      <c r="AM4"/>
    </row>
    <row r="5" spans="1:39" ht="16" x14ac:dyDescent="0.2">
      <c r="A5" s="445"/>
      <c r="B5" s="446"/>
      <c r="C5" s="446"/>
      <c r="D5" s="447"/>
      <c r="E5" s="447"/>
      <c r="F5" s="448"/>
      <c r="G5" s="448"/>
      <c r="H5" s="448"/>
      <c r="I5" s="448"/>
      <c r="J5" s="448"/>
      <c r="K5" s="448"/>
      <c r="L5" s="448"/>
      <c r="M5" s="449"/>
      <c r="N5" s="442"/>
      <c r="O5" s="730" t="s">
        <v>163</v>
      </c>
      <c r="P5" s="731"/>
      <c r="Q5" s="731"/>
      <c r="R5" s="731"/>
      <c r="S5" s="731"/>
      <c r="T5" s="731"/>
      <c r="U5" s="731"/>
      <c r="V5" s="731"/>
      <c r="W5" s="731"/>
      <c r="X5" s="731"/>
      <c r="Y5" s="731"/>
      <c r="Z5" s="731"/>
      <c r="AA5" s="731"/>
      <c r="AB5" s="731"/>
      <c r="AC5" s="731"/>
      <c r="AD5" s="731"/>
      <c r="AE5" s="731"/>
      <c r="AF5" s="731"/>
      <c r="AG5" s="731"/>
      <c r="AH5" s="731"/>
      <c r="AI5" s="731"/>
      <c r="AJ5" s="731"/>
      <c r="AK5" s="732"/>
      <c r="AL5"/>
      <c r="AM5"/>
    </row>
    <row r="6" spans="1:39" ht="18" customHeight="1" x14ac:dyDescent="0.2">
      <c r="A6" s="885" t="s">
        <v>136</v>
      </c>
      <c r="B6" s="886"/>
      <c r="C6" s="886"/>
      <c r="D6" s="886"/>
      <c r="E6" s="886"/>
      <c r="F6" s="886"/>
      <c r="G6" s="886"/>
      <c r="H6" s="886"/>
      <c r="I6" s="886"/>
      <c r="J6" s="886"/>
      <c r="K6" s="886"/>
      <c r="L6" s="886"/>
      <c r="M6" s="887"/>
      <c r="O6" s="888" t="s">
        <v>137</v>
      </c>
      <c r="P6" s="889"/>
      <c r="Q6" s="889"/>
      <c r="R6" s="889"/>
      <c r="S6" s="889"/>
      <c r="T6" s="889"/>
      <c r="U6" s="889"/>
      <c r="V6" s="889"/>
      <c r="W6" s="889"/>
      <c r="X6" s="889"/>
      <c r="Y6" s="889"/>
      <c r="Z6" s="889"/>
      <c r="AA6" s="889"/>
      <c r="AB6" s="889"/>
      <c r="AC6" s="889"/>
      <c r="AD6" s="889"/>
      <c r="AE6" s="889"/>
      <c r="AF6" s="889"/>
      <c r="AG6" s="889"/>
      <c r="AH6" s="889"/>
      <c r="AI6" s="889"/>
      <c r="AJ6" s="889"/>
      <c r="AK6" s="890"/>
      <c r="AL6"/>
      <c r="AM6"/>
    </row>
    <row r="7" spans="1:39" ht="26.25" customHeight="1" x14ac:dyDescent="0.15">
      <c r="A7" s="84" t="s">
        <v>138</v>
      </c>
      <c r="B7" s="60"/>
      <c r="C7" s="516"/>
      <c r="D7" s="428"/>
      <c r="E7" s="428"/>
      <c r="F7" s="94"/>
      <c r="G7" s="94"/>
      <c r="H7" s="94"/>
      <c r="I7" s="94"/>
      <c r="J7" s="94"/>
      <c r="K7" s="94"/>
      <c r="L7" s="94"/>
      <c r="O7" s="869"/>
      <c r="P7" s="869"/>
      <c r="Q7" s="869"/>
      <c r="R7" s="869"/>
      <c r="S7" s="869"/>
      <c r="T7" s="869"/>
      <c r="AK7" s="91"/>
      <c r="AM7" s="60"/>
    </row>
    <row r="8" spans="1:39"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1"/>
      <c r="AK8" s="872"/>
      <c r="AM8" s="60"/>
    </row>
    <row r="9" spans="1:39" ht="18" customHeight="1" x14ac:dyDescent="0.15">
      <c r="A9" s="85"/>
      <c r="AK9" s="91"/>
      <c r="AM9" s="60"/>
    </row>
    <row r="10" spans="1:39" s="87" customFormat="1" ht="14" x14ac:dyDescent="0.15">
      <c r="A10" s="86" t="s">
        <v>139</v>
      </c>
      <c r="D10" s="428"/>
      <c r="E10" s="428"/>
      <c r="G10" s="83"/>
      <c r="H10" s="83"/>
      <c r="I10" s="83"/>
      <c r="J10" s="83"/>
      <c r="K10" s="83"/>
      <c r="L10" s="83"/>
      <c r="M10" s="88"/>
      <c r="N10" s="87" t="s">
        <v>140</v>
      </c>
      <c r="AI10" s="83"/>
      <c r="AJ10" s="83"/>
      <c r="AK10" s="92"/>
      <c r="AL10" s="68"/>
      <c r="AM10" s="60"/>
    </row>
    <row r="11" spans="1:39" ht="27" customHeight="1" x14ac:dyDescent="0.15">
      <c r="A11" s="873">
        <f>DATE(YEAR(Nav!$L$4),1,1)</f>
        <v>44927</v>
      </c>
      <c r="B11" s="874"/>
      <c r="C11" s="874"/>
      <c r="D11" s="520"/>
      <c r="E11" s="429"/>
      <c r="N11" s="875" t="str">
        <f>'Planung Personal'!$B$11</f>
        <v>Socha, Pawel</v>
      </c>
      <c r="O11" s="876"/>
      <c r="P11" s="876"/>
      <c r="Q11" s="876"/>
      <c r="R11" s="876"/>
      <c r="S11" s="876"/>
      <c r="T11" s="876"/>
      <c r="U11" s="876"/>
      <c r="V11" s="876"/>
      <c r="W11" s="877"/>
      <c r="X11" s="89"/>
      <c r="Y11" s="89"/>
      <c r="Z11" s="89"/>
      <c r="AA11" s="89"/>
      <c r="AB11" s="89"/>
      <c r="AC11" s="89"/>
      <c r="AD11" s="89"/>
      <c r="AE11" s="89"/>
      <c r="AF11" s="89"/>
      <c r="AG11" s="89"/>
      <c r="AH11" s="89"/>
      <c r="AK11" s="93"/>
      <c r="AM11" s="60"/>
    </row>
    <row r="12" spans="1:39" ht="14" x14ac:dyDescent="0.15">
      <c r="A12" s="85"/>
      <c r="AK12" s="91"/>
      <c r="AM12" s="60"/>
    </row>
    <row r="13" spans="1:39"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79"/>
      <c r="AK13" s="880"/>
      <c r="AM13" s="60"/>
    </row>
    <row r="14" spans="1:39" ht="15" thickBot="1" x14ac:dyDescent="0.2">
      <c r="A14" s="85"/>
      <c r="AK14" s="91"/>
      <c r="AM14" s="60"/>
    </row>
    <row r="15" spans="1:39" ht="25" customHeight="1" x14ac:dyDescent="0.15">
      <c r="A15" s="120"/>
      <c r="B15" s="121"/>
      <c r="C15" s="121"/>
      <c r="D15" s="881" t="s">
        <v>30</v>
      </c>
      <c r="E15" s="883" t="s">
        <v>142</v>
      </c>
      <c r="F15" s="122" t="s">
        <v>143</v>
      </c>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856" t="s">
        <v>144</v>
      </c>
      <c r="AL15" s="615" t="s">
        <v>72</v>
      </c>
      <c r="AM15" s="615" t="s">
        <v>73</v>
      </c>
    </row>
    <row r="16" spans="1:39" ht="15" customHeight="1" thickBot="1" x14ac:dyDescent="0.2">
      <c r="A16" s="96" t="s">
        <v>145</v>
      </c>
      <c r="B16" s="97"/>
      <c r="C16" s="97"/>
      <c r="D16" s="882"/>
      <c r="E16" s="882"/>
      <c r="F16" s="98">
        <f>A11</f>
        <v>44927</v>
      </c>
      <c r="G16" s="98">
        <f>F16+1</f>
        <v>44928</v>
      </c>
      <c r="H16" s="98">
        <f t="shared" ref="H16:AJ16" si="0">G16+1</f>
        <v>44929</v>
      </c>
      <c r="I16" s="98">
        <f t="shared" si="0"/>
        <v>44930</v>
      </c>
      <c r="J16" s="98">
        <f t="shared" si="0"/>
        <v>44931</v>
      </c>
      <c r="K16" s="98">
        <f t="shared" si="0"/>
        <v>44932</v>
      </c>
      <c r="L16" s="98">
        <f t="shared" si="0"/>
        <v>44933</v>
      </c>
      <c r="M16" s="98">
        <f t="shared" si="0"/>
        <v>44934</v>
      </c>
      <c r="N16" s="98">
        <f t="shared" si="0"/>
        <v>44935</v>
      </c>
      <c r="O16" s="98">
        <f t="shared" si="0"/>
        <v>44936</v>
      </c>
      <c r="P16" s="98">
        <f t="shared" si="0"/>
        <v>44937</v>
      </c>
      <c r="Q16" s="98">
        <f t="shared" si="0"/>
        <v>44938</v>
      </c>
      <c r="R16" s="98">
        <f t="shared" si="0"/>
        <v>44939</v>
      </c>
      <c r="S16" s="98">
        <f t="shared" si="0"/>
        <v>44940</v>
      </c>
      <c r="T16" s="98">
        <f t="shared" si="0"/>
        <v>44941</v>
      </c>
      <c r="U16" s="98">
        <f t="shared" si="0"/>
        <v>44942</v>
      </c>
      <c r="V16" s="98">
        <f t="shared" si="0"/>
        <v>44943</v>
      </c>
      <c r="W16" s="98">
        <f t="shared" si="0"/>
        <v>44944</v>
      </c>
      <c r="X16" s="98">
        <f t="shared" si="0"/>
        <v>44945</v>
      </c>
      <c r="Y16" s="98">
        <f t="shared" si="0"/>
        <v>44946</v>
      </c>
      <c r="Z16" s="98">
        <f t="shared" si="0"/>
        <v>44947</v>
      </c>
      <c r="AA16" s="98">
        <f t="shared" si="0"/>
        <v>44948</v>
      </c>
      <c r="AB16" s="98">
        <f t="shared" si="0"/>
        <v>44949</v>
      </c>
      <c r="AC16" s="98">
        <f t="shared" si="0"/>
        <v>44950</v>
      </c>
      <c r="AD16" s="98">
        <f t="shared" si="0"/>
        <v>44951</v>
      </c>
      <c r="AE16" s="98">
        <f t="shared" si="0"/>
        <v>44952</v>
      </c>
      <c r="AF16" s="98">
        <f t="shared" si="0"/>
        <v>44953</v>
      </c>
      <c r="AG16" s="98">
        <f t="shared" si="0"/>
        <v>44954</v>
      </c>
      <c r="AH16" s="98">
        <f t="shared" si="0"/>
        <v>44955</v>
      </c>
      <c r="AI16" s="98">
        <f t="shared" si="0"/>
        <v>44956</v>
      </c>
      <c r="AJ16" s="98">
        <f t="shared" si="0"/>
        <v>44957</v>
      </c>
      <c r="AK16" s="857"/>
      <c r="AL16" s="257"/>
      <c r="AM16" s="60"/>
    </row>
    <row r="17" spans="1:39" s="82" customFormat="1" ht="21" customHeight="1" thickBot="1" x14ac:dyDescent="0.2">
      <c r="A17" s="100" t="s">
        <v>146</v>
      </c>
      <c r="B17" s="101" t="s">
        <v>109</v>
      </c>
      <c r="C17" s="102" t="s">
        <v>147</v>
      </c>
      <c r="D17" s="101"/>
      <c r="E17" s="101"/>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03"/>
      <c r="AL17" s="257"/>
      <c r="AM17" s="60"/>
    </row>
    <row r="18" spans="1:39" s="82" customFormat="1" ht="20" customHeight="1" thickBot="1" x14ac:dyDescent="0.2">
      <c r="A18" s="858"/>
      <c r="B18" s="109" t="s">
        <v>66</v>
      </c>
      <c r="C18" s="186" t="s">
        <v>148</v>
      </c>
      <c r="D18" s="510"/>
      <c r="E18" s="435"/>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04"/>
      <c r="AL18" s="257"/>
      <c r="AM18" s="60"/>
    </row>
    <row r="19" spans="1:39" s="82" customFormat="1" ht="14" x14ac:dyDescent="0.15">
      <c r="A19" s="859"/>
      <c r="B19" s="183"/>
      <c r="C19" s="187" t="e">
        <f>VLOOKUP(B19,'AP Übersicht'!$A$8:$B$36,2,FALSE)</f>
        <v>#N/A</v>
      </c>
      <c r="D19" s="511"/>
      <c r="E19" s="430"/>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04">
        <f t="shared" ref="AK19:AK30" si="1">SUM(F19:AJ19)</f>
        <v>0</v>
      </c>
      <c r="AL19" s="616" t="e">
        <f>VLOOKUP($B19,'AP Übersicht'!$A$8:$R$36,13,FALSE)</f>
        <v>#N/A</v>
      </c>
      <c r="AM19" s="616" t="e">
        <f>VLOOKUP($B19,'AP Übersicht'!$A$8:$R$36,14,FALSE)</f>
        <v>#N/A</v>
      </c>
    </row>
    <row r="20" spans="1:39" s="82" customFormat="1" ht="20" customHeight="1" x14ac:dyDescent="0.15">
      <c r="A20" s="859"/>
      <c r="B20" s="183"/>
      <c r="C20" s="187" t="e">
        <f>VLOOKUP(B20,'AP Übersicht'!$A$8:$B$36,2,FALSE)</f>
        <v>#N/A</v>
      </c>
      <c r="D20" s="511"/>
      <c r="E20" s="430"/>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6"/>
      <c r="AK20" s="104">
        <f t="shared" si="1"/>
        <v>0</v>
      </c>
      <c r="AL20" s="256"/>
      <c r="AM20" s="60"/>
    </row>
    <row r="21" spans="1:39" s="82" customFormat="1" ht="20" customHeight="1" x14ac:dyDescent="0.15">
      <c r="A21" s="859"/>
      <c r="B21" s="183"/>
      <c r="C21" s="187" t="e">
        <f>VLOOKUP(B21,'AP Übersicht'!$A$8:$B$36,2,FALSE)</f>
        <v>#N/A</v>
      </c>
      <c r="D21" s="511"/>
      <c r="E21" s="430"/>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6"/>
      <c r="AK21" s="104">
        <f t="shared" si="1"/>
        <v>0</v>
      </c>
      <c r="AL21" s="256"/>
      <c r="AM21" s="60"/>
    </row>
    <row r="22" spans="1:39" s="82" customFormat="1" ht="20" customHeight="1" x14ac:dyDescent="0.15">
      <c r="A22" s="859"/>
      <c r="B22" s="183"/>
      <c r="C22" s="187" t="e">
        <f>VLOOKUP(B22,'AP Übersicht'!$A$8:$B$36,2,FALSE)</f>
        <v>#N/A</v>
      </c>
      <c r="D22" s="511"/>
      <c r="E22" s="430"/>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6"/>
      <c r="AK22" s="104">
        <f t="shared" si="1"/>
        <v>0</v>
      </c>
      <c r="AL22" s="256"/>
      <c r="AM22" s="60"/>
    </row>
    <row r="23" spans="1:39" s="82" customFormat="1" ht="20" customHeight="1" x14ac:dyDescent="0.15">
      <c r="A23" s="859"/>
      <c r="B23" s="183"/>
      <c r="C23" s="187" t="e">
        <f>VLOOKUP(B23,'AP Übersicht'!$A$8:$B$36,2,FALSE)</f>
        <v>#N/A</v>
      </c>
      <c r="D23" s="511"/>
      <c r="E23" s="430"/>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6"/>
      <c r="AK23" s="104">
        <f t="shared" si="1"/>
        <v>0</v>
      </c>
      <c r="AL23" s="256"/>
      <c r="AM23" s="60"/>
    </row>
    <row r="24" spans="1:39" s="82" customFormat="1" ht="20" customHeight="1" x14ac:dyDescent="0.15">
      <c r="A24" s="859"/>
      <c r="B24" s="183"/>
      <c r="C24" s="187" t="e">
        <f>VLOOKUP(B24,'AP Übersicht'!$A$8:$B$36,2,FALSE)</f>
        <v>#N/A</v>
      </c>
      <c r="D24" s="511"/>
      <c r="E24" s="430"/>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6"/>
      <c r="AK24" s="104">
        <f t="shared" si="1"/>
        <v>0</v>
      </c>
      <c r="AL24" s="256"/>
      <c r="AM24" s="60"/>
    </row>
    <row r="25" spans="1:39" s="82" customFormat="1" ht="20" customHeight="1" x14ac:dyDescent="0.15">
      <c r="A25" s="859"/>
      <c r="B25" s="183"/>
      <c r="C25" s="187" t="e">
        <f>VLOOKUP(B25,'AP Übersicht'!$A$8:$B$36,2,FALSE)</f>
        <v>#N/A</v>
      </c>
      <c r="D25" s="511"/>
      <c r="E25" s="430"/>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6"/>
      <c r="AK25" s="104">
        <f t="shared" si="1"/>
        <v>0</v>
      </c>
      <c r="AL25" s="256"/>
      <c r="AM25" s="60"/>
    </row>
    <row r="26" spans="1:39" s="82" customFormat="1" ht="20" customHeight="1" x14ac:dyDescent="0.15">
      <c r="A26" s="859"/>
      <c r="B26" s="183"/>
      <c r="C26" s="187" t="e">
        <f>VLOOKUP(B26,'AP Übersicht'!$A$8:$B$36,2,FALSE)</f>
        <v>#N/A</v>
      </c>
      <c r="D26" s="511"/>
      <c r="E26" s="430"/>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6"/>
      <c r="AK26" s="104">
        <f t="shared" si="1"/>
        <v>0</v>
      </c>
      <c r="AL26" s="256"/>
      <c r="AM26" s="60"/>
    </row>
    <row r="27" spans="1:39" s="82" customFormat="1" ht="20" customHeight="1" x14ac:dyDescent="0.15">
      <c r="A27" s="859"/>
      <c r="B27" s="183"/>
      <c r="C27" s="187" t="e">
        <f>VLOOKUP(B27,'AP Übersicht'!$A$8:$B$36,2,FALSE)</f>
        <v>#N/A</v>
      </c>
      <c r="D27" s="511"/>
      <c r="E27" s="430"/>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6"/>
      <c r="AK27" s="104">
        <f t="shared" si="1"/>
        <v>0</v>
      </c>
      <c r="AL27" s="256"/>
      <c r="AM27" s="60"/>
    </row>
    <row r="28" spans="1:39" s="82" customFormat="1" ht="20" customHeight="1" x14ac:dyDescent="0.15">
      <c r="A28" s="859"/>
      <c r="B28" s="183"/>
      <c r="C28" s="187" t="e">
        <f>VLOOKUP(B28,'AP Übersicht'!$A$8:$B$36,2,FALSE)</f>
        <v>#N/A</v>
      </c>
      <c r="D28" s="511"/>
      <c r="E28" s="430"/>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6"/>
      <c r="AK28" s="104">
        <f t="shared" si="1"/>
        <v>0</v>
      </c>
      <c r="AL28" s="256"/>
      <c r="AM28" s="60"/>
    </row>
    <row r="29" spans="1:39" s="82" customFormat="1" ht="20" customHeight="1" x14ac:dyDescent="0.15">
      <c r="A29" s="859"/>
      <c r="B29" s="183"/>
      <c r="C29" s="187" t="e">
        <f>VLOOKUP(B29,'AP Übersicht'!$A$8:$B$36,2,FALSE)</f>
        <v>#N/A</v>
      </c>
      <c r="D29" s="511"/>
      <c r="E29" s="430"/>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6"/>
      <c r="AK29" s="104">
        <f t="shared" si="1"/>
        <v>0</v>
      </c>
      <c r="AL29" s="256"/>
      <c r="AM29" s="60"/>
    </row>
    <row r="30" spans="1:39" s="82" customFormat="1" ht="20" customHeight="1" thickBot="1" x14ac:dyDescent="0.2">
      <c r="A30" s="860"/>
      <c r="B30" s="184"/>
      <c r="C30" s="252" t="e">
        <f>VLOOKUP(B30,'AP Übersicht'!$A$8:$B$36,2,FALSE)</f>
        <v>#N/A</v>
      </c>
      <c r="D30" s="512"/>
      <c r="E30" s="438"/>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8"/>
      <c r="AK30" s="104">
        <f t="shared" si="1"/>
        <v>0</v>
      </c>
      <c r="AL30" s="256"/>
      <c r="AM30" s="60"/>
    </row>
    <row r="31" spans="1:39" s="82" customFormat="1" ht="18.5" customHeight="1" thickTop="1" thickBot="1" x14ac:dyDescent="0.2">
      <c r="A31" s="603"/>
      <c r="B31" s="604"/>
      <c r="C31" s="896" t="s">
        <v>149</v>
      </c>
      <c r="D31" s="606" t="s">
        <v>83</v>
      </c>
      <c r="E31" s="606"/>
      <c r="F31" s="607">
        <f>SUMIF($D19:$D30,$D31,F19:F30)</f>
        <v>0</v>
      </c>
      <c r="G31" s="607">
        <f t="shared" ref="G31:S31" si="2">SUMIF($D19:$D30,$D31,G19:G30)</f>
        <v>0</v>
      </c>
      <c r="H31" s="607">
        <f t="shared" si="2"/>
        <v>0</v>
      </c>
      <c r="I31" s="607">
        <f t="shared" si="2"/>
        <v>0</v>
      </c>
      <c r="J31" s="607">
        <f t="shared" si="2"/>
        <v>0</v>
      </c>
      <c r="K31" s="607">
        <f t="shared" si="2"/>
        <v>0</v>
      </c>
      <c r="L31" s="607">
        <f t="shared" si="2"/>
        <v>0</v>
      </c>
      <c r="M31" s="607">
        <f t="shared" si="2"/>
        <v>0</v>
      </c>
      <c r="N31" s="607">
        <f t="shared" si="2"/>
        <v>0</v>
      </c>
      <c r="O31" s="607">
        <f t="shared" si="2"/>
        <v>0</v>
      </c>
      <c r="P31" s="607">
        <f t="shared" si="2"/>
        <v>0</v>
      </c>
      <c r="Q31" s="607">
        <f t="shared" si="2"/>
        <v>0</v>
      </c>
      <c r="R31" s="607">
        <f t="shared" si="2"/>
        <v>0</v>
      </c>
      <c r="S31" s="607">
        <f t="shared" si="2"/>
        <v>0</v>
      </c>
      <c r="T31" s="607">
        <f>SUMIF($D19:$D30,$D31,T19:T30)</f>
        <v>0</v>
      </c>
      <c r="U31" s="607">
        <f t="shared" ref="U31:AI31" si="3">SUMIF($D19:$D30,$D31,U19:U30)</f>
        <v>0</v>
      </c>
      <c r="V31" s="607">
        <f t="shared" si="3"/>
        <v>0</v>
      </c>
      <c r="W31" s="607">
        <f t="shared" si="3"/>
        <v>0</v>
      </c>
      <c r="X31" s="607">
        <f t="shared" si="3"/>
        <v>0</v>
      </c>
      <c r="Y31" s="607">
        <f t="shared" si="3"/>
        <v>0</v>
      </c>
      <c r="Z31" s="607">
        <f t="shared" si="3"/>
        <v>0</v>
      </c>
      <c r="AA31" s="607">
        <f t="shared" si="3"/>
        <v>0</v>
      </c>
      <c r="AB31" s="607">
        <f t="shared" si="3"/>
        <v>0</v>
      </c>
      <c r="AC31" s="607">
        <f t="shared" si="3"/>
        <v>0</v>
      </c>
      <c r="AD31" s="607">
        <f t="shared" si="3"/>
        <v>0</v>
      </c>
      <c r="AE31" s="607">
        <f t="shared" si="3"/>
        <v>0</v>
      </c>
      <c r="AF31" s="607">
        <f t="shared" si="3"/>
        <v>0</v>
      </c>
      <c r="AG31" s="607">
        <f t="shared" si="3"/>
        <v>0</v>
      </c>
      <c r="AH31" s="607">
        <f t="shared" si="3"/>
        <v>0</v>
      </c>
      <c r="AI31" s="607">
        <f t="shared" si="3"/>
        <v>0</v>
      </c>
      <c r="AJ31" s="607">
        <f ca="1">SUMIF($D19:AH30,$D31,AJ19:AJ30)</f>
        <v>0</v>
      </c>
      <c r="AK31" s="608">
        <f ca="1">SUM(F31:AJ31)</f>
        <v>0</v>
      </c>
      <c r="AL31" s="256"/>
      <c r="AM31" s="60"/>
    </row>
    <row r="32" spans="1:39" s="82" customFormat="1" ht="18.5" customHeight="1" thickBot="1" x14ac:dyDescent="0.2">
      <c r="A32" s="609"/>
      <c r="B32" s="610"/>
      <c r="C32" s="897"/>
      <c r="D32" s="611"/>
      <c r="E32" s="611" t="s">
        <v>83</v>
      </c>
      <c r="F32" s="607">
        <f>SUMIF($E19:$E30,$E32,F19:F30)</f>
        <v>0</v>
      </c>
      <c r="G32" s="607">
        <f t="shared" ref="G32:AJ32" si="4">SUMIF($E19:$E30,$E32,G19:G30)</f>
        <v>0</v>
      </c>
      <c r="H32" s="607">
        <f t="shared" si="4"/>
        <v>0</v>
      </c>
      <c r="I32" s="607">
        <f t="shared" si="4"/>
        <v>0</v>
      </c>
      <c r="J32" s="607">
        <f t="shared" si="4"/>
        <v>0</v>
      </c>
      <c r="K32" s="607">
        <f t="shared" si="4"/>
        <v>0</v>
      </c>
      <c r="L32" s="607">
        <f t="shared" si="4"/>
        <v>0</v>
      </c>
      <c r="M32" s="607">
        <f t="shared" si="4"/>
        <v>0</v>
      </c>
      <c r="N32" s="607">
        <f t="shared" si="4"/>
        <v>0</v>
      </c>
      <c r="O32" s="607">
        <f t="shared" si="4"/>
        <v>0</v>
      </c>
      <c r="P32" s="607">
        <f t="shared" si="4"/>
        <v>0</v>
      </c>
      <c r="Q32" s="607">
        <f t="shared" si="4"/>
        <v>0</v>
      </c>
      <c r="R32" s="607">
        <f t="shared" si="4"/>
        <v>0</v>
      </c>
      <c r="S32" s="607">
        <f t="shared" si="4"/>
        <v>0</v>
      </c>
      <c r="T32" s="607">
        <f t="shared" si="4"/>
        <v>0</v>
      </c>
      <c r="U32" s="607">
        <f t="shared" si="4"/>
        <v>0</v>
      </c>
      <c r="V32" s="607">
        <f t="shared" si="4"/>
        <v>0</v>
      </c>
      <c r="W32" s="607">
        <f t="shared" si="4"/>
        <v>0</v>
      </c>
      <c r="X32" s="607">
        <f t="shared" si="4"/>
        <v>0</v>
      </c>
      <c r="Y32" s="607">
        <f t="shared" si="4"/>
        <v>0</v>
      </c>
      <c r="Z32" s="607">
        <f t="shared" si="4"/>
        <v>0</v>
      </c>
      <c r="AA32" s="607">
        <f t="shared" si="4"/>
        <v>0</v>
      </c>
      <c r="AB32" s="607">
        <f t="shared" si="4"/>
        <v>0</v>
      </c>
      <c r="AC32" s="607">
        <f t="shared" si="4"/>
        <v>0</v>
      </c>
      <c r="AD32" s="607">
        <f t="shared" si="4"/>
        <v>0</v>
      </c>
      <c r="AE32" s="607">
        <f t="shared" si="4"/>
        <v>0</v>
      </c>
      <c r="AF32" s="607">
        <f t="shared" si="4"/>
        <v>0</v>
      </c>
      <c r="AG32" s="607">
        <f t="shared" si="4"/>
        <v>0</v>
      </c>
      <c r="AH32" s="607">
        <f t="shared" si="4"/>
        <v>0</v>
      </c>
      <c r="AI32" s="607">
        <f t="shared" si="4"/>
        <v>0</v>
      </c>
      <c r="AJ32" s="607">
        <f t="shared" si="4"/>
        <v>0</v>
      </c>
      <c r="AK32" s="612">
        <f>SUM(F32:AJ32)</f>
        <v>0</v>
      </c>
      <c r="AL32" s="256"/>
      <c r="AM32" s="60"/>
    </row>
    <row r="33" spans="1:39" s="82" customFormat="1" ht="20" customHeight="1" x14ac:dyDescent="0.15">
      <c r="A33" s="118" t="s">
        <v>150</v>
      </c>
      <c r="B33" s="99"/>
      <c r="C33" s="114" t="s">
        <v>164</v>
      </c>
      <c r="D33" s="511"/>
      <c r="E33" s="430"/>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9"/>
      <c r="AK33" s="110">
        <f>SUM(F33:AJ33)</f>
        <v>0</v>
      </c>
      <c r="AL33" s="256"/>
      <c r="AM33" s="60"/>
    </row>
    <row r="34" spans="1:39" s="82" customFormat="1" ht="20" customHeight="1" x14ac:dyDescent="0.15">
      <c r="A34" s="861" t="s">
        <v>152</v>
      </c>
      <c r="B34" s="95"/>
      <c r="C34" s="115" t="s">
        <v>153</v>
      </c>
      <c r="D34" s="511"/>
      <c r="E34" s="43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0"/>
      <c r="AI34" s="180"/>
      <c r="AJ34" s="180"/>
      <c r="AK34" s="117">
        <f>SUM(E34:AJ34)</f>
        <v>0</v>
      </c>
      <c r="AL34" s="256"/>
      <c r="AM34" s="60"/>
    </row>
    <row r="35" spans="1:39" s="82" customFormat="1" ht="20" customHeight="1" x14ac:dyDescent="0.15">
      <c r="A35" s="862"/>
      <c r="B35" s="95"/>
      <c r="C35" s="116" t="s">
        <v>154</v>
      </c>
      <c r="D35" s="513"/>
      <c r="E35" s="430"/>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9"/>
      <c r="AK35" s="111">
        <f>SUM(F35:AJ35)</f>
        <v>0</v>
      </c>
      <c r="AL35" s="256"/>
      <c r="AM35" s="60"/>
    </row>
    <row r="36" spans="1:39" s="82" customFormat="1" ht="28" x14ac:dyDescent="0.15">
      <c r="A36" s="862"/>
      <c r="B36" s="95"/>
      <c r="C36" s="115" t="s">
        <v>155</v>
      </c>
      <c r="D36" s="511"/>
      <c r="E36" s="430"/>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9"/>
      <c r="AK36" s="111">
        <f>SUM(F36:AJ36)</f>
        <v>0</v>
      </c>
      <c r="AL36" s="64"/>
      <c r="AM36" s="60"/>
    </row>
    <row r="37" spans="1:39" s="82" customFormat="1" ht="29" thickBot="1" x14ac:dyDescent="0.2">
      <c r="A37" s="863"/>
      <c r="B37" s="105"/>
      <c r="C37" s="119" t="s">
        <v>156</v>
      </c>
      <c r="D37" s="514"/>
      <c r="E37" s="439"/>
      <c r="F37" s="181"/>
      <c r="G37" s="181"/>
      <c r="H37" s="181"/>
      <c r="I37" s="181"/>
      <c r="J37" s="181"/>
      <c r="K37" s="181"/>
      <c r="L37" s="181"/>
      <c r="M37" s="181"/>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2"/>
      <c r="AK37" s="112">
        <f>SUM(F37:AJ37)</f>
        <v>0</v>
      </c>
      <c r="AL37" s="64" t="s">
        <v>157</v>
      </c>
      <c r="AM37" s="60" t="s">
        <v>158</v>
      </c>
    </row>
    <row r="38" spans="1:39" s="82" customFormat="1" ht="14" x14ac:dyDescent="0.15">
      <c r="A38" s="123"/>
      <c r="B38" s="83"/>
      <c r="C38" s="83"/>
      <c r="D38" s="508"/>
      <c r="E38" s="508"/>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124"/>
      <c r="AL38" s="670">
        <f ca="1">SUM(AK31:AK37)</f>
        <v>0</v>
      </c>
      <c r="AM38" s="672">
        <f>NETWORKDAYS(F16,EOMONTH(A11,0))*8</f>
        <v>176</v>
      </c>
    </row>
    <row r="39" spans="1:39" s="82" customFormat="1" ht="18" customHeight="1" x14ac:dyDescent="0.15">
      <c r="A39" s="864" t="s">
        <v>159</v>
      </c>
      <c r="B39" s="865"/>
      <c r="C39" s="865"/>
      <c r="D39" s="865"/>
      <c r="E39" s="865"/>
      <c r="F39" s="865"/>
      <c r="G39" s="865"/>
      <c r="H39" s="865"/>
      <c r="I39" s="865"/>
      <c r="J39" s="865"/>
      <c r="K39" s="865"/>
      <c r="L39" s="865"/>
      <c r="M39" s="865"/>
      <c r="N39" s="865"/>
      <c r="O39" s="90"/>
      <c r="P39" s="90"/>
      <c r="Q39" s="90"/>
      <c r="R39" s="90"/>
      <c r="S39" s="90"/>
      <c r="T39" s="90"/>
      <c r="U39" s="90"/>
      <c r="V39" s="90"/>
      <c r="W39" s="90"/>
      <c r="X39" s="90"/>
      <c r="Y39" s="90"/>
      <c r="Z39" s="90"/>
      <c r="AA39" s="90"/>
      <c r="AB39" s="90"/>
      <c r="AC39" s="90"/>
      <c r="AD39" s="90"/>
      <c r="AE39" s="90"/>
      <c r="AF39" s="90"/>
      <c r="AG39" s="90"/>
      <c r="AH39" s="90"/>
      <c r="AI39" s="90"/>
      <c r="AJ39" s="83"/>
      <c r="AK39" s="125"/>
      <c r="AL39" s="64"/>
      <c r="AM39" s="60"/>
    </row>
    <row r="40" spans="1:39" s="82" customFormat="1" ht="18" customHeight="1" thickBot="1" x14ac:dyDescent="0.2">
      <c r="A40" s="866"/>
      <c r="B40" s="865"/>
      <c r="C40" s="865"/>
      <c r="D40" s="865"/>
      <c r="E40" s="865"/>
      <c r="F40" s="865"/>
      <c r="G40" s="865"/>
      <c r="H40" s="865"/>
      <c r="I40" s="865"/>
      <c r="J40" s="865"/>
      <c r="K40" s="865"/>
      <c r="L40" s="865"/>
      <c r="M40" s="865"/>
      <c r="N40" s="865"/>
      <c r="O40" s="90"/>
      <c r="P40" s="90"/>
      <c r="Q40" s="90"/>
      <c r="R40" s="90"/>
      <c r="S40" s="90"/>
      <c r="T40" s="90"/>
      <c r="U40" s="90"/>
      <c r="V40" s="90"/>
      <c r="W40" s="90"/>
      <c r="X40" s="90"/>
      <c r="Y40" s="90"/>
      <c r="Z40" s="90"/>
      <c r="AA40" s="90"/>
      <c r="AB40" s="90"/>
      <c r="AC40" s="90"/>
      <c r="AD40" s="90"/>
      <c r="AE40" s="90"/>
      <c r="AF40" s="90"/>
      <c r="AG40" s="90"/>
      <c r="AH40" s="90"/>
      <c r="AI40" s="90"/>
      <c r="AJ40" s="83"/>
      <c r="AK40" s="125"/>
      <c r="AL40" s="64"/>
      <c r="AM40" s="60"/>
    </row>
    <row r="41" spans="1:39" s="82" customFormat="1" ht="14" customHeight="1" x14ac:dyDescent="0.15">
      <c r="A41" s="866"/>
      <c r="B41" s="865"/>
      <c r="C41" s="865"/>
      <c r="D41" s="865"/>
      <c r="E41" s="865"/>
      <c r="F41" s="865"/>
      <c r="G41" s="865"/>
      <c r="H41" s="865"/>
      <c r="I41" s="865"/>
      <c r="J41" s="865"/>
      <c r="K41" s="865"/>
      <c r="L41" s="865"/>
      <c r="M41" s="865"/>
      <c r="N41" s="865"/>
      <c r="O41" s="90"/>
      <c r="P41" s="90"/>
      <c r="Q41" s="867" t="s">
        <v>160</v>
      </c>
      <c r="R41" s="867"/>
      <c r="S41" s="867"/>
      <c r="T41" s="867"/>
      <c r="U41" s="867"/>
      <c r="V41" s="867"/>
      <c r="W41" s="867"/>
      <c r="X41" s="867"/>
      <c r="Y41" s="867"/>
      <c r="Z41" s="867"/>
      <c r="AA41" s="867"/>
      <c r="AB41" s="867"/>
      <c r="AC41" s="867"/>
      <c r="AD41" s="867"/>
      <c r="AE41" s="867"/>
      <c r="AF41" s="867"/>
      <c r="AG41" s="867"/>
      <c r="AH41" s="867"/>
      <c r="AI41" s="867"/>
      <c r="AJ41" s="867"/>
      <c r="AK41" s="125"/>
      <c r="AL41" s="64"/>
      <c r="AM41" s="60"/>
    </row>
    <row r="42" spans="1:39" s="82" customFormat="1" ht="35.25" customHeight="1" x14ac:dyDescent="0.15">
      <c r="A42" s="864" t="s">
        <v>161</v>
      </c>
      <c r="B42" s="868"/>
      <c r="C42" s="868"/>
      <c r="D42" s="868"/>
      <c r="E42" s="868"/>
      <c r="F42" s="868"/>
      <c r="G42" s="868"/>
      <c r="H42" s="868"/>
      <c r="I42" s="868"/>
      <c r="J42" s="868"/>
      <c r="K42" s="868"/>
      <c r="L42" s="868"/>
      <c r="M42" s="868"/>
      <c r="N42" s="868"/>
      <c r="O42" s="90"/>
      <c r="P42" s="90"/>
      <c r="Q42" s="90"/>
      <c r="R42" s="90"/>
      <c r="S42" s="90"/>
      <c r="T42" s="90"/>
      <c r="U42" s="90"/>
      <c r="V42" s="90"/>
      <c r="W42" s="90"/>
      <c r="X42" s="90"/>
      <c r="Y42" s="90"/>
      <c r="Z42" s="90"/>
      <c r="AA42" s="90"/>
      <c r="AB42" s="90"/>
      <c r="AC42" s="90"/>
      <c r="AD42" s="90"/>
      <c r="AE42" s="90"/>
      <c r="AF42" s="90"/>
      <c r="AG42" s="90"/>
      <c r="AH42" s="90"/>
      <c r="AI42" s="90"/>
      <c r="AJ42" s="90"/>
      <c r="AK42" s="125"/>
      <c r="AL42" s="64"/>
      <c r="AM42" s="60"/>
    </row>
    <row r="43" spans="1:39" s="82" customFormat="1" ht="14" x14ac:dyDescent="0.15">
      <c r="A43" s="864"/>
      <c r="B43" s="868"/>
      <c r="C43" s="868"/>
      <c r="D43" s="868"/>
      <c r="E43" s="868"/>
      <c r="F43" s="868"/>
      <c r="G43" s="868"/>
      <c r="H43" s="868"/>
      <c r="I43" s="868"/>
      <c r="J43" s="868"/>
      <c r="K43" s="868"/>
      <c r="L43" s="868"/>
      <c r="M43" s="868"/>
      <c r="N43" s="868"/>
      <c r="O43" s="83"/>
      <c r="P43" s="83"/>
      <c r="Q43" s="867" t="s">
        <v>162</v>
      </c>
      <c r="R43" s="867"/>
      <c r="S43" s="867"/>
      <c r="T43" s="867"/>
      <c r="U43" s="867"/>
      <c r="V43" s="867"/>
      <c r="W43" s="867"/>
      <c r="X43" s="867"/>
      <c r="Y43" s="867"/>
      <c r="Z43" s="867"/>
      <c r="AA43" s="867"/>
      <c r="AB43" s="867"/>
      <c r="AC43" s="867"/>
      <c r="AD43" s="867"/>
      <c r="AE43" s="867"/>
      <c r="AF43" s="867"/>
      <c r="AG43" s="867"/>
      <c r="AH43" s="867"/>
      <c r="AI43" s="867"/>
      <c r="AJ43" s="867"/>
      <c r="AK43" s="125"/>
      <c r="AL43" s="64"/>
      <c r="AM43" s="60"/>
    </row>
    <row r="44" spans="1:39" s="82" customFormat="1" ht="14.5" customHeight="1" thickBot="1" x14ac:dyDescent="0.2">
      <c r="A44" s="126"/>
      <c r="B44" s="127"/>
      <c r="C44" s="127"/>
      <c r="D44" s="509"/>
      <c r="E44" s="509"/>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8"/>
      <c r="AL44" s="64"/>
      <c r="AM44" s="60"/>
    </row>
    <row r="45" spans="1:39" ht="12" x14ac:dyDescent="0.15">
      <c r="A45" s="82"/>
      <c r="B45" s="82"/>
      <c r="C45" s="82"/>
      <c r="D45" s="507"/>
      <c r="E45" s="507"/>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3"/>
    </row>
    <row r="46" spans="1:39" s="60" customFormat="1" ht="30" customHeight="1" x14ac:dyDescent="0.15">
      <c r="A46" s="423"/>
      <c r="B46" s="433"/>
      <c r="C46" s="433"/>
      <c r="D46" s="424"/>
      <c r="E46" s="424"/>
      <c r="F46" s="425"/>
      <c r="G46" s="425"/>
      <c r="H46" s="425"/>
      <c r="I46" s="425"/>
      <c r="J46" s="425"/>
      <c r="K46" s="425"/>
      <c r="L46" s="425"/>
      <c r="M46" s="444"/>
      <c r="N46" s="426"/>
      <c r="O46" s="426"/>
      <c r="P46" s="426"/>
      <c r="Q46" s="426"/>
      <c r="R46" s="426"/>
      <c r="S46" s="426"/>
      <c r="T46" s="426"/>
      <c r="U46" s="426"/>
      <c r="V46" s="426"/>
      <c r="W46" s="891" t="s">
        <v>133</v>
      </c>
      <c r="X46" s="891"/>
      <c r="Y46" s="891"/>
      <c r="Z46" s="891"/>
      <c r="AA46" s="892"/>
      <c r="AB46" s="875" t="str">
        <f>Nav!$C$6</f>
        <v>DS200424</v>
      </c>
      <c r="AC46" s="876"/>
      <c r="AD46" s="876"/>
      <c r="AE46" s="876"/>
      <c r="AF46" s="876"/>
      <c r="AG46" s="876"/>
      <c r="AH46" s="876"/>
      <c r="AI46" s="877"/>
      <c r="AJ46" s="426"/>
      <c r="AK46" s="432"/>
    </row>
    <row r="47" spans="1:39" s="60" customFormat="1" ht="18" customHeight="1" x14ac:dyDescent="0.15">
      <c r="A47" s="445"/>
      <c r="B47" s="446"/>
      <c r="C47" s="446"/>
      <c r="D47" s="447"/>
      <c r="E47" s="447"/>
      <c r="F47" s="448"/>
      <c r="G47" s="448"/>
      <c r="H47" s="448"/>
      <c r="I47" s="448"/>
      <c r="J47" s="448"/>
      <c r="K47" s="448"/>
      <c r="L47" s="448"/>
      <c r="M47" s="449"/>
      <c r="AK47" s="434"/>
    </row>
    <row r="48" spans="1:39" ht="23" x14ac:dyDescent="0.25">
      <c r="A48" s="445"/>
      <c r="B48" s="446"/>
      <c r="C48" s="446"/>
      <c r="D48" s="447"/>
      <c r="E48" s="447"/>
      <c r="F48" s="448"/>
      <c r="G48" s="448"/>
      <c r="H48" s="448"/>
      <c r="I48" s="448"/>
      <c r="J48" s="448"/>
      <c r="K48" s="448"/>
      <c r="L48" s="448"/>
      <c r="M48" s="449"/>
      <c r="N48" s="443"/>
      <c r="O48" s="893" t="s">
        <v>134</v>
      </c>
      <c r="P48" s="894"/>
      <c r="Q48" s="894"/>
      <c r="R48" s="894"/>
      <c r="S48" s="894"/>
      <c r="T48" s="894"/>
      <c r="U48" s="894"/>
      <c r="V48" s="894"/>
      <c r="W48" s="894"/>
      <c r="X48" s="894"/>
      <c r="Y48" s="894"/>
      <c r="Z48" s="894"/>
      <c r="AA48" s="894"/>
      <c r="AB48" s="894"/>
      <c r="AC48" s="894"/>
      <c r="AD48" s="894"/>
      <c r="AE48" s="894"/>
      <c r="AF48" s="894"/>
      <c r="AG48" s="894"/>
      <c r="AH48" s="894"/>
      <c r="AI48" s="894"/>
      <c r="AJ48" s="894"/>
      <c r="AK48" s="895"/>
      <c r="AL48"/>
      <c r="AM48"/>
    </row>
    <row r="49" spans="1:39" ht="16" x14ac:dyDescent="0.2">
      <c r="A49" s="445"/>
      <c r="B49" s="446"/>
      <c r="C49" s="446"/>
      <c r="D49" s="447"/>
      <c r="E49" s="447"/>
      <c r="F49" s="448"/>
      <c r="G49" s="448"/>
      <c r="H49" s="448"/>
      <c r="I49" s="448"/>
      <c r="J49" s="448"/>
      <c r="K49" s="448"/>
      <c r="L49" s="448"/>
      <c r="M49" s="449"/>
      <c r="N49" s="442"/>
      <c r="O49" s="730" t="s">
        <v>163</v>
      </c>
      <c r="P49" s="731"/>
      <c r="Q49" s="731"/>
      <c r="R49" s="731"/>
      <c r="S49" s="731"/>
      <c r="T49" s="731"/>
      <c r="U49" s="731"/>
      <c r="V49" s="731"/>
      <c r="W49" s="731"/>
      <c r="X49" s="731"/>
      <c r="Y49" s="731"/>
      <c r="Z49" s="731"/>
      <c r="AA49" s="731"/>
      <c r="AB49" s="731"/>
      <c r="AC49" s="731"/>
      <c r="AD49" s="731"/>
      <c r="AE49" s="731"/>
      <c r="AF49" s="731"/>
      <c r="AG49" s="731"/>
      <c r="AH49" s="731"/>
      <c r="AI49" s="731"/>
      <c r="AJ49" s="731"/>
      <c r="AK49" s="732"/>
      <c r="AL49"/>
      <c r="AM49"/>
    </row>
    <row r="50" spans="1:39" ht="18" customHeight="1" x14ac:dyDescent="0.2">
      <c r="A50" s="885" t="s">
        <v>136</v>
      </c>
      <c r="B50" s="886"/>
      <c r="C50" s="886"/>
      <c r="D50" s="886"/>
      <c r="E50" s="886"/>
      <c r="F50" s="886"/>
      <c r="G50" s="886"/>
      <c r="H50" s="886"/>
      <c r="I50" s="886"/>
      <c r="J50" s="886"/>
      <c r="K50" s="886"/>
      <c r="L50" s="886"/>
      <c r="M50" s="887"/>
      <c r="O50" s="888" t="s">
        <v>137</v>
      </c>
      <c r="P50" s="889"/>
      <c r="Q50" s="889"/>
      <c r="R50" s="889"/>
      <c r="S50" s="889"/>
      <c r="T50" s="889"/>
      <c r="U50" s="889"/>
      <c r="V50" s="889"/>
      <c r="W50" s="889"/>
      <c r="X50" s="889"/>
      <c r="Y50" s="889"/>
      <c r="Z50" s="889"/>
      <c r="AA50" s="889"/>
      <c r="AB50" s="889"/>
      <c r="AC50" s="889"/>
      <c r="AD50" s="889"/>
      <c r="AE50" s="889"/>
      <c r="AF50" s="889"/>
      <c r="AG50" s="889"/>
      <c r="AH50" s="889"/>
      <c r="AI50" s="889"/>
      <c r="AJ50" s="889"/>
      <c r="AK50" s="890"/>
      <c r="AL50"/>
      <c r="AM50"/>
    </row>
    <row r="51" spans="1:39" ht="26.25" customHeight="1" x14ac:dyDescent="0.15">
      <c r="A51" s="84" t="s">
        <v>138</v>
      </c>
      <c r="B51" s="60"/>
      <c r="C51" s="516"/>
      <c r="D51" s="428"/>
      <c r="E51" s="428"/>
      <c r="F51" s="94"/>
      <c r="G51" s="94"/>
      <c r="H51" s="94"/>
      <c r="I51" s="94"/>
      <c r="J51" s="94"/>
      <c r="K51" s="94"/>
      <c r="L51" s="94"/>
      <c r="O51" s="869"/>
      <c r="P51" s="869"/>
      <c r="Q51" s="869"/>
      <c r="R51" s="869"/>
      <c r="S51" s="869"/>
      <c r="T51" s="869"/>
      <c r="AK51" s="91"/>
      <c r="AM51" s="60"/>
    </row>
    <row r="52" spans="1:39" ht="30" customHeight="1" x14ac:dyDescent="0.15">
      <c r="A52" s="870" t="str">
        <f>Nav!$C$3</f>
        <v>Durchführbarkeitsstudie "BioInk"</v>
      </c>
      <c r="B52" s="871"/>
      <c r="C52" s="871"/>
      <c r="D52" s="871"/>
      <c r="E52" s="871"/>
      <c r="F52" s="871"/>
      <c r="G52" s="871"/>
      <c r="H52" s="871"/>
      <c r="I52" s="871"/>
      <c r="J52" s="871"/>
      <c r="K52" s="871"/>
      <c r="L52" s="871"/>
      <c r="M52" s="871"/>
      <c r="N52" s="871"/>
      <c r="O52" s="871"/>
      <c r="P52" s="871"/>
      <c r="Q52" s="871"/>
      <c r="R52" s="871"/>
      <c r="S52" s="871"/>
      <c r="T52" s="871"/>
      <c r="U52" s="871"/>
      <c r="V52" s="871"/>
      <c r="W52" s="871"/>
      <c r="X52" s="871"/>
      <c r="Y52" s="871"/>
      <c r="Z52" s="871"/>
      <c r="AA52" s="871"/>
      <c r="AB52" s="871"/>
      <c r="AC52" s="871"/>
      <c r="AD52" s="871"/>
      <c r="AE52" s="871"/>
      <c r="AF52" s="871"/>
      <c r="AG52" s="871"/>
      <c r="AH52" s="871"/>
      <c r="AI52" s="871"/>
      <c r="AJ52" s="871"/>
      <c r="AK52" s="872"/>
      <c r="AM52" s="60"/>
    </row>
    <row r="53" spans="1:39" ht="18" customHeight="1" x14ac:dyDescent="0.15">
      <c r="A53" s="85"/>
      <c r="AK53" s="91"/>
      <c r="AM53" s="60"/>
    </row>
    <row r="54" spans="1:39" s="87" customFormat="1" ht="14" x14ac:dyDescent="0.15">
      <c r="A54" s="86" t="s">
        <v>139</v>
      </c>
      <c r="D54" s="428"/>
      <c r="E54" s="428"/>
      <c r="G54" s="83"/>
      <c r="H54" s="83"/>
      <c r="I54" s="83"/>
      <c r="J54" s="83"/>
      <c r="K54" s="83"/>
      <c r="L54" s="83"/>
      <c r="M54" s="88"/>
      <c r="N54" s="87" t="s">
        <v>140</v>
      </c>
      <c r="AI54" s="83"/>
      <c r="AJ54" s="83"/>
      <c r="AK54" s="92"/>
      <c r="AL54" s="68"/>
      <c r="AM54" s="60"/>
    </row>
    <row r="55" spans="1:39" ht="27" customHeight="1" x14ac:dyDescent="0.15">
      <c r="A55" s="873">
        <f>A11+31</f>
        <v>44958</v>
      </c>
      <c r="B55" s="874"/>
      <c r="C55" s="874"/>
      <c r="D55" s="520"/>
      <c r="E55" s="429"/>
      <c r="N55" s="875" t="str">
        <f>N11</f>
        <v>Socha, Pawel</v>
      </c>
      <c r="O55" s="876"/>
      <c r="P55" s="876"/>
      <c r="Q55" s="876"/>
      <c r="R55" s="876"/>
      <c r="S55" s="876"/>
      <c r="T55" s="876"/>
      <c r="U55" s="876"/>
      <c r="V55" s="876"/>
      <c r="W55" s="877"/>
      <c r="X55" s="89"/>
      <c r="Y55" s="89"/>
      <c r="Z55" s="89"/>
      <c r="AA55" s="89"/>
      <c r="AB55" s="89"/>
      <c r="AC55" s="89"/>
      <c r="AD55" s="89"/>
      <c r="AE55" s="89"/>
      <c r="AF55" s="89"/>
      <c r="AG55" s="89"/>
      <c r="AH55" s="89"/>
      <c r="AK55" s="93"/>
      <c r="AM55" s="60"/>
    </row>
    <row r="56" spans="1:39" ht="14" x14ac:dyDescent="0.15">
      <c r="A56" s="85"/>
      <c r="AK56" s="91"/>
      <c r="AM56" s="60"/>
    </row>
    <row r="57" spans="1:39" ht="30" customHeight="1" x14ac:dyDescent="0.15">
      <c r="A57" s="878" t="s">
        <v>141</v>
      </c>
      <c r="B57" s="879"/>
      <c r="C57" s="879"/>
      <c r="D57" s="879"/>
      <c r="E57" s="879"/>
      <c r="F57" s="879"/>
      <c r="G57" s="879"/>
      <c r="H57" s="879"/>
      <c r="I57" s="879"/>
      <c r="J57" s="879"/>
      <c r="K57" s="879"/>
      <c r="L57" s="879"/>
      <c r="M57" s="879"/>
      <c r="N57" s="879"/>
      <c r="O57" s="879"/>
      <c r="P57" s="879"/>
      <c r="Q57" s="879"/>
      <c r="R57" s="879"/>
      <c r="S57" s="879"/>
      <c r="T57" s="879"/>
      <c r="U57" s="879"/>
      <c r="V57" s="879"/>
      <c r="W57" s="879"/>
      <c r="X57" s="879"/>
      <c r="Y57" s="879"/>
      <c r="Z57" s="879"/>
      <c r="AA57" s="879"/>
      <c r="AB57" s="879"/>
      <c r="AC57" s="879"/>
      <c r="AD57" s="879"/>
      <c r="AE57" s="879"/>
      <c r="AF57" s="879"/>
      <c r="AG57" s="879"/>
      <c r="AH57" s="879"/>
      <c r="AI57" s="879"/>
      <c r="AJ57" s="879"/>
      <c r="AK57" s="880"/>
      <c r="AM57" s="60"/>
    </row>
    <row r="58" spans="1:39" ht="15" thickBot="1" x14ac:dyDescent="0.2">
      <c r="A58" s="85"/>
      <c r="AK58" s="91"/>
      <c r="AM58" s="60"/>
    </row>
    <row r="59" spans="1:39" ht="25" customHeight="1" x14ac:dyDescent="0.15">
      <c r="A59" s="120"/>
      <c r="B59" s="121"/>
      <c r="C59" s="121"/>
      <c r="D59" s="881" t="s">
        <v>30</v>
      </c>
      <c r="E59" s="883" t="s">
        <v>142</v>
      </c>
      <c r="F59" s="122" t="s">
        <v>143</v>
      </c>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856" t="s">
        <v>144</v>
      </c>
      <c r="AL59" s="615" t="s">
        <v>72</v>
      </c>
      <c r="AM59" s="615" t="s">
        <v>73</v>
      </c>
    </row>
    <row r="60" spans="1:39" ht="15" customHeight="1" thickBot="1" x14ac:dyDescent="0.2">
      <c r="A60" s="96" t="s">
        <v>145</v>
      </c>
      <c r="B60" s="97"/>
      <c r="C60" s="97"/>
      <c r="D60" s="882"/>
      <c r="E60" s="882"/>
      <c r="F60" s="98">
        <f>A55</f>
        <v>44958</v>
      </c>
      <c r="G60" s="98">
        <f>F60+1</f>
        <v>44959</v>
      </c>
      <c r="H60" s="98">
        <f t="shared" ref="H60:AG60" si="5">G60+1</f>
        <v>44960</v>
      </c>
      <c r="I60" s="98">
        <f t="shared" si="5"/>
        <v>44961</v>
      </c>
      <c r="J60" s="98">
        <f t="shared" si="5"/>
        <v>44962</v>
      </c>
      <c r="K60" s="98">
        <f t="shared" si="5"/>
        <v>44963</v>
      </c>
      <c r="L60" s="98">
        <f t="shared" si="5"/>
        <v>44964</v>
      </c>
      <c r="M60" s="98">
        <f t="shared" si="5"/>
        <v>44965</v>
      </c>
      <c r="N60" s="98">
        <f t="shared" si="5"/>
        <v>44966</v>
      </c>
      <c r="O60" s="98">
        <f t="shared" si="5"/>
        <v>44967</v>
      </c>
      <c r="P60" s="98">
        <f t="shared" si="5"/>
        <v>44968</v>
      </c>
      <c r="Q60" s="98">
        <f t="shared" si="5"/>
        <v>44969</v>
      </c>
      <c r="R60" s="98">
        <f t="shared" si="5"/>
        <v>44970</v>
      </c>
      <c r="S60" s="98">
        <f t="shared" si="5"/>
        <v>44971</v>
      </c>
      <c r="T60" s="98">
        <f t="shared" si="5"/>
        <v>44972</v>
      </c>
      <c r="U60" s="98">
        <f t="shared" si="5"/>
        <v>44973</v>
      </c>
      <c r="V60" s="98">
        <f t="shared" si="5"/>
        <v>44974</v>
      </c>
      <c r="W60" s="98">
        <f t="shared" si="5"/>
        <v>44975</v>
      </c>
      <c r="X60" s="98">
        <f t="shared" si="5"/>
        <v>44976</v>
      </c>
      <c r="Y60" s="98">
        <f t="shared" si="5"/>
        <v>44977</v>
      </c>
      <c r="Z60" s="98">
        <f t="shared" si="5"/>
        <v>44978</v>
      </c>
      <c r="AA60" s="98">
        <f t="shared" si="5"/>
        <v>44979</v>
      </c>
      <c r="AB60" s="98">
        <f t="shared" si="5"/>
        <v>44980</v>
      </c>
      <c r="AC60" s="98">
        <f t="shared" si="5"/>
        <v>44981</v>
      </c>
      <c r="AD60" s="98">
        <f t="shared" si="5"/>
        <v>44982</v>
      </c>
      <c r="AE60" s="98">
        <f t="shared" si="5"/>
        <v>44983</v>
      </c>
      <c r="AF60" s="98">
        <f t="shared" si="5"/>
        <v>44984</v>
      </c>
      <c r="AG60" s="98">
        <f t="shared" si="5"/>
        <v>44985</v>
      </c>
      <c r="AH60" s="98" t="str">
        <f>IF(AND(DAY(DATE(YEAR($A$11),3,0))=29,YEAR($A$11)&lt;&gt;1900),29,"")</f>
        <v/>
      </c>
      <c r="AI60" s="98"/>
      <c r="AJ60" s="98"/>
      <c r="AK60" s="857"/>
      <c r="AL60" s="257"/>
      <c r="AM60" s="60"/>
    </row>
    <row r="61" spans="1:39" s="82" customFormat="1" ht="21" customHeight="1" thickBot="1" x14ac:dyDescent="0.2">
      <c r="A61" s="100" t="s">
        <v>146</v>
      </c>
      <c r="B61" s="101" t="s">
        <v>109</v>
      </c>
      <c r="C61" s="102" t="s">
        <v>147</v>
      </c>
      <c r="D61" s="101"/>
      <c r="E61" s="101"/>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03"/>
      <c r="AL61" s="257"/>
      <c r="AM61" s="60"/>
    </row>
    <row r="62" spans="1:39" s="82" customFormat="1" ht="20" customHeight="1" thickBot="1" x14ac:dyDescent="0.2">
      <c r="A62" s="858"/>
      <c r="B62" s="109" t="s">
        <v>66</v>
      </c>
      <c r="C62" s="186" t="s">
        <v>148</v>
      </c>
      <c r="D62" s="510"/>
      <c r="E62" s="435"/>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04"/>
      <c r="AL62" s="257"/>
      <c r="AM62" s="60"/>
    </row>
    <row r="63" spans="1:39" s="82" customFormat="1" ht="14" x14ac:dyDescent="0.15">
      <c r="A63" s="859"/>
      <c r="B63" s="183"/>
      <c r="C63" s="187" t="e">
        <f>VLOOKUP(B63,'AP Übersicht'!$A$8:$B$36,2,FALSE)</f>
        <v>#N/A</v>
      </c>
      <c r="D63" s="511"/>
      <c r="E63" s="430"/>
      <c r="F63" s="174"/>
      <c r="G63" s="174"/>
      <c r="H63" s="174"/>
      <c r="I63" s="174"/>
      <c r="J63" s="174"/>
      <c r="K63" s="174"/>
      <c r="L63" s="174"/>
      <c r="M63" s="174"/>
      <c r="N63" s="174"/>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04">
        <f t="shared" ref="AK63:AK74" si="6">SUM(F63:AJ63)</f>
        <v>0</v>
      </c>
      <c r="AL63" s="616" t="e">
        <f>VLOOKUP($B63,'AP Übersicht'!$A$8:$R$36,13,FALSE)</f>
        <v>#N/A</v>
      </c>
      <c r="AM63" s="616" t="e">
        <f>VLOOKUP($B63,'AP Übersicht'!$A$8:$R$36,14,FALSE)</f>
        <v>#N/A</v>
      </c>
    </row>
    <row r="64" spans="1:39" s="82" customFormat="1" ht="20" customHeight="1" x14ac:dyDescent="0.15">
      <c r="A64" s="859"/>
      <c r="B64" s="183"/>
      <c r="C64" s="187" t="e">
        <f>VLOOKUP(B64,'AP Übersicht'!$A$8:$B$36,2,FALSE)</f>
        <v>#N/A</v>
      </c>
      <c r="D64" s="511"/>
      <c r="E64" s="430"/>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6"/>
      <c r="AK64" s="104">
        <f t="shared" si="6"/>
        <v>0</v>
      </c>
      <c r="AL64" s="256"/>
      <c r="AM64" s="60"/>
    </row>
    <row r="65" spans="1:39" s="82" customFormat="1" ht="20" customHeight="1" x14ac:dyDescent="0.15">
      <c r="A65" s="859"/>
      <c r="B65" s="183"/>
      <c r="C65" s="187" t="e">
        <f>VLOOKUP(B65,'AP Übersicht'!$A$8:$B$36,2,FALSE)</f>
        <v>#N/A</v>
      </c>
      <c r="D65" s="511"/>
      <c r="E65" s="430"/>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6"/>
      <c r="AK65" s="104">
        <f t="shared" si="6"/>
        <v>0</v>
      </c>
      <c r="AL65" s="256"/>
      <c r="AM65" s="60"/>
    </row>
    <row r="66" spans="1:39" s="82" customFormat="1" ht="20" customHeight="1" x14ac:dyDescent="0.15">
      <c r="A66" s="859"/>
      <c r="B66" s="183"/>
      <c r="C66" s="187" t="e">
        <f>VLOOKUP(B66,'AP Übersicht'!$A$8:$B$36,2,FALSE)</f>
        <v>#N/A</v>
      </c>
      <c r="D66" s="511"/>
      <c r="E66" s="430"/>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6"/>
      <c r="AK66" s="104">
        <f t="shared" si="6"/>
        <v>0</v>
      </c>
      <c r="AL66" s="256"/>
      <c r="AM66" s="60"/>
    </row>
    <row r="67" spans="1:39" s="82" customFormat="1" ht="20" customHeight="1" x14ac:dyDescent="0.15">
      <c r="A67" s="859"/>
      <c r="B67" s="183"/>
      <c r="C67" s="187" t="e">
        <f>VLOOKUP(B67,'AP Übersicht'!$A$8:$B$36,2,FALSE)</f>
        <v>#N/A</v>
      </c>
      <c r="D67" s="511"/>
      <c r="E67" s="430"/>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6"/>
      <c r="AK67" s="104">
        <f t="shared" si="6"/>
        <v>0</v>
      </c>
      <c r="AL67" s="256"/>
      <c r="AM67" s="60"/>
    </row>
    <row r="68" spans="1:39" s="82" customFormat="1" ht="20" customHeight="1" x14ac:dyDescent="0.15">
      <c r="A68" s="859"/>
      <c r="B68" s="183"/>
      <c r="C68" s="187" t="e">
        <f>VLOOKUP(B68,'AP Übersicht'!$A$8:$B$36,2,FALSE)</f>
        <v>#N/A</v>
      </c>
      <c r="D68" s="511"/>
      <c r="E68" s="430"/>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6"/>
      <c r="AK68" s="104">
        <f t="shared" si="6"/>
        <v>0</v>
      </c>
      <c r="AL68" s="256"/>
      <c r="AM68" s="60"/>
    </row>
    <row r="69" spans="1:39" s="82" customFormat="1" ht="20" customHeight="1" x14ac:dyDescent="0.15">
      <c r="A69" s="859"/>
      <c r="B69" s="183"/>
      <c r="C69" s="187" t="e">
        <f>VLOOKUP(B69,'AP Übersicht'!$A$8:$B$36,2,FALSE)</f>
        <v>#N/A</v>
      </c>
      <c r="D69" s="511"/>
      <c r="E69" s="430"/>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6"/>
      <c r="AK69" s="104">
        <f t="shared" si="6"/>
        <v>0</v>
      </c>
      <c r="AL69" s="256"/>
      <c r="AM69" s="60"/>
    </row>
    <row r="70" spans="1:39" s="82" customFormat="1" ht="20" customHeight="1" x14ac:dyDescent="0.15">
      <c r="A70" s="859"/>
      <c r="B70" s="183"/>
      <c r="C70" s="187" t="e">
        <f>VLOOKUP(B70,'AP Übersicht'!$A$8:$B$36,2,FALSE)</f>
        <v>#N/A</v>
      </c>
      <c r="D70" s="511"/>
      <c r="E70" s="430"/>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6"/>
      <c r="AK70" s="104">
        <f t="shared" si="6"/>
        <v>0</v>
      </c>
      <c r="AL70" s="256"/>
      <c r="AM70" s="60"/>
    </row>
    <row r="71" spans="1:39" s="82" customFormat="1" ht="20" customHeight="1" x14ac:dyDescent="0.15">
      <c r="A71" s="859"/>
      <c r="B71" s="183"/>
      <c r="C71" s="187" t="e">
        <f>VLOOKUP(B71,'AP Übersicht'!$A$8:$B$36,2,FALSE)</f>
        <v>#N/A</v>
      </c>
      <c r="D71" s="511"/>
      <c r="E71" s="430"/>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6"/>
      <c r="AK71" s="104">
        <f t="shared" si="6"/>
        <v>0</v>
      </c>
      <c r="AL71" s="256"/>
      <c r="AM71" s="60"/>
    </row>
    <row r="72" spans="1:39" s="82" customFormat="1" ht="20" customHeight="1" x14ac:dyDescent="0.15">
      <c r="A72" s="859"/>
      <c r="B72" s="183"/>
      <c r="C72" s="187" t="e">
        <f>VLOOKUP(B72,'AP Übersicht'!$A$8:$B$36,2,FALSE)</f>
        <v>#N/A</v>
      </c>
      <c r="D72" s="511"/>
      <c r="E72" s="430"/>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6"/>
      <c r="AK72" s="104">
        <f t="shared" si="6"/>
        <v>0</v>
      </c>
      <c r="AL72" s="256"/>
      <c r="AM72" s="60"/>
    </row>
    <row r="73" spans="1:39" s="82" customFormat="1" ht="20" customHeight="1" x14ac:dyDescent="0.15">
      <c r="A73" s="859"/>
      <c r="B73" s="183"/>
      <c r="C73" s="187" t="e">
        <f>VLOOKUP(B73,'AP Übersicht'!$A$8:$B$36,2,FALSE)</f>
        <v>#N/A</v>
      </c>
      <c r="D73" s="511"/>
      <c r="E73" s="430"/>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6"/>
      <c r="AK73" s="104">
        <f t="shared" si="6"/>
        <v>0</v>
      </c>
      <c r="AL73" s="256"/>
      <c r="AM73" s="60"/>
    </row>
    <row r="74" spans="1:39" s="82" customFormat="1" ht="20" customHeight="1" thickBot="1" x14ac:dyDescent="0.2">
      <c r="A74" s="860"/>
      <c r="B74" s="184"/>
      <c r="C74" s="252" t="e">
        <f>VLOOKUP(B74,'AP Übersicht'!$A$8:$B$36,2,FALSE)</f>
        <v>#N/A</v>
      </c>
      <c r="D74" s="512"/>
      <c r="E74" s="438"/>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c r="AH74" s="177"/>
      <c r="AI74" s="177"/>
      <c r="AJ74" s="178"/>
      <c r="AK74" s="104">
        <f t="shared" si="6"/>
        <v>0</v>
      </c>
      <c r="AL74" s="256"/>
      <c r="AM74" s="60"/>
    </row>
    <row r="75" spans="1:39" s="82" customFormat="1" ht="18.5" customHeight="1" thickTop="1" thickBot="1" x14ac:dyDescent="0.2">
      <c r="A75" s="603"/>
      <c r="B75" s="604"/>
      <c r="C75" s="896" t="s">
        <v>149</v>
      </c>
      <c r="D75" s="606" t="s">
        <v>83</v>
      </c>
      <c r="E75" s="606"/>
      <c r="F75" s="607">
        <f>SUMIF($D63:$D74,$D75,F63:F74)</f>
        <v>0</v>
      </c>
      <c r="G75" s="607">
        <f t="shared" ref="G75:S75" si="7">SUMIF($D63:$D74,$D75,G63:G74)</f>
        <v>0</v>
      </c>
      <c r="H75" s="607">
        <f t="shared" si="7"/>
        <v>0</v>
      </c>
      <c r="I75" s="607">
        <f t="shared" si="7"/>
        <v>0</v>
      </c>
      <c r="J75" s="607">
        <f t="shared" si="7"/>
        <v>0</v>
      </c>
      <c r="K75" s="607">
        <f t="shared" si="7"/>
        <v>0</v>
      </c>
      <c r="L75" s="607">
        <f t="shared" si="7"/>
        <v>0</v>
      </c>
      <c r="M75" s="607">
        <f t="shared" si="7"/>
        <v>0</v>
      </c>
      <c r="N75" s="607">
        <f t="shared" si="7"/>
        <v>0</v>
      </c>
      <c r="O75" s="607">
        <f t="shared" si="7"/>
        <v>0</v>
      </c>
      <c r="P75" s="607">
        <f t="shared" si="7"/>
        <v>0</v>
      </c>
      <c r="Q75" s="607">
        <f t="shared" si="7"/>
        <v>0</v>
      </c>
      <c r="R75" s="607">
        <f t="shared" si="7"/>
        <v>0</v>
      </c>
      <c r="S75" s="607">
        <f t="shared" si="7"/>
        <v>0</v>
      </c>
      <c r="T75" s="607">
        <f>SUMIF($D63:$D74,$D75,T63:T74)</f>
        <v>0</v>
      </c>
      <c r="U75" s="607">
        <f t="shared" ref="U75:AI75" si="8">SUMIF($D63:$D74,$D75,U63:U74)</f>
        <v>0</v>
      </c>
      <c r="V75" s="607">
        <f t="shared" si="8"/>
        <v>0</v>
      </c>
      <c r="W75" s="607">
        <f t="shared" si="8"/>
        <v>0</v>
      </c>
      <c r="X75" s="607">
        <f t="shared" si="8"/>
        <v>0</v>
      </c>
      <c r="Y75" s="607">
        <f t="shared" si="8"/>
        <v>0</v>
      </c>
      <c r="Z75" s="607">
        <f t="shared" si="8"/>
        <v>0</v>
      </c>
      <c r="AA75" s="607">
        <f t="shared" si="8"/>
        <v>0</v>
      </c>
      <c r="AB75" s="607">
        <f t="shared" si="8"/>
        <v>0</v>
      </c>
      <c r="AC75" s="607">
        <f t="shared" si="8"/>
        <v>0</v>
      </c>
      <c r="AD75" s="607">
        <f t="shared" si="8"/>
        <v>0</v>
      </c>
      <c r="AE75" s="607">
        <f t="shared" si="8"/>
        <v>0</v>
      </c>
      <c r="AF75" s="607">
        <f t="shared" si="8"/>
        <v>0</v>
      </c>
      <c r="AG75" s="607">
        <f t="shared" si="8"/>
        <v>0</v>
      </c>
      <c r="AH75" s="607">
        <f t="shared" si="8"/>
        <v>0</v>
      </c>
      <c r="AI75" s="607">
        <f t="shared" si="8"/>
        <v>0</v>
      </c>
      <c r="AJ75" s="607">
        <f ca="1">SUMIF($D63:AH74,$D75,AJ63:AJ74)</f>
        <v>0</v>
      </c>
      <c r="AK75" s="608">
        <f ca="1">SUM(F75:AJ75)</f>
        <v>0</v>
      </c>
      <c r="AL75" s="256"/>
      <c r="AM75" s="60"/>
    </row>
    <row r="76" spans="1:39" s="82" customFormat="1" ht="18.5" customHeight="1" thickBot="1" x14ac:dyDescent="0.2">
      <c r="A76" s="609"/>
      <c r="B76" s="610"/>
      <c r="C76" s="897"/>
      <c r="D76" s="611"/>
      <c r="E76" s="611" t="s">
        <v>83</v>
      </c>
      <c r="F76" s="607">
        <f>SUMIF($E63:$E74,$E76,F63:F74)</f>
        <v>0</v>
      </c>
      <c r="G76" s="607">
        <f t="shared" ref="G76:AJ76" si="9">SUMIF($E63:$E74,$E76,G63:G74)</f>
        <v>0</v>
      </c>
      <c r="H76" s="607">
        <f t="shared" si="9"/>
        <v>0</v>
      </c>
      <c r="I76" s="607">
        <f t="shared" si="9"/>
        <v>0</v>
      </c>
      <c r="J76" s="607">
        <f t="shared" si="9"/>
        <v>0</v>
      </c>
      <c r="K76" s="607">
        <f t="shared" si="9"/>
        <v>0</v>
      </c>
      <c r="L76" s="607">
        <f t="shared" si="9"/>
        <v>0</v>
      </c>
      <c r="M76" s="607">
        <f t="shared" si="9"/>
        <v>0</v>
      </c>
      <c r="N76" s="607">
        <f t="shared" si="9"/>
        <v>0</v>
      </c>
      <c r="O76" s="607">
        <f t="shared" si="9"/>
        <v>0</v>
      </c>
      <c r="P76" s="607">
        <f t="shared" si="9"/>
        <v>0</v>
      </c>
      <c r="Q76" s="607">
        <f t="shared" si="9"/>
        <v>0</v>
      </c>
      <c r="R76" s="607">
        <f t="shared" si="9"/>
        <v>0</v>
      </c>
      <c r="S76" s="607">
        <f t="shared" si="9"/>
        <v>0</v>
      </c>
      <c r="T76" s="607">
        <f t="shared" si="9"/>
        <v>0</v>
      </c>
      <c r="U76" s="607">
        <f t="shared" si="9"/>
        <v>0</v>
      </c>
      <c r="V76" s="607">
        <f t="shared" si="9"/>
        <v>0</v>
      </c>
      <c r="W76" s="607">
        <f t="shared" si="9"/>
        <v>0</v>
      </c>
      <c r="X76" s="607">
        <f t="shared" si="9"/>
        <v>0</v>
      </c>
      <c r="Y76" s="607">
        <f t="shared" si="9"/>
        <v>0</v>
      </c>
      <c r="Z76" s="607">
        <f t="shared" si="9"/>
        <v>0</v>
      </c>
      <c r="AA76" s="607">
        <f t="shared" si="9"/>
        <v>0</v>
      </c>
      <c r="AB76" s="607">
        <f t="shared" si="9"/>
        <v>0</v>
      </c>
      <c r="AC76" s="607">
        <f t="shared" si="9"/>
        <v>0</v>
      </c>
      <c r="AD76" s="607">
        <f t="shared" si="9"/>
        <v>0</v>
      </c>
      <c r="AE76" s="607">
        <f t="shared" si="9"/>
        <v>0</v>
      </c>
      <c r="AF76" s="607">
        <f t="shared" si="9"/>
        <v>0</v>
      </c>
      <c r="AG76" s="607">
        <f t="shared" si="9"/>
        <v>0</v>
      </c>
      <c r="AH76" s="607">
        <f t="shared" si="9"/>
        <v>0</v>
      </c>
      <c r="AI76" s="607">
        <f t="shared" si="9"/>
        <v>0</v>
      </c>
      <c r="AJ76" s="607">
        <f t="shared" si="9"/>
        <v>0</v>
      </c>
      <c r="AK76" s="612">
        <f>SUM(F76:AJ76)</f>
        <v>0</v>
      </c>
      <c r="AL76" s="256"/>
      <c r="AM76" s="60"/>
    </row>
    <row r="77" spans="1:39" s="82" customFormat="1" ht="20" customHeight="1" x14ac:dyDescent="0.15">
      <c r="A77" s="118" t="s">
        <v>150</v>
      </c>
      <c r="B77" s="99"/>
      <c r="C77" s="114" t="s">
        <v>164</v>
      </c>
      <c r="D77" s="511"/>
      <c r="E77" s="430"/>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9"/>
      <c r="AK77" s="110">
        <f>SUM(F77:AJ77)</f>
        <v>0</v>
      </c>
      <c r="AL77" s="256"/>
      <c r="AM77" s="60"/>
    </row>
    <row r="78" spans="1:39" s="82" customFormat="1" ht="20" customHeight="1" x14ac:dyDescent="0.15">
      <c r="A78" s="861" t="s">
        <v>152</v>
      </c>
      <c r="B78" s="95"/>
      <c r="C78" s="115" t="s">
        <v>153</v>
      </c>
      <c r="D78" s="511"/>
      <c r="E78" s="43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17">
        <f>SUM(E78:AJ78)</f>
        <v>0</v>
      </c>
      <c r="AL78" s="256"/>
      <c r="AM78" s="60"/>
    </row>
    <row r="79" spans="1:39" s="82" customFormat="1" ht="20" customHeight="1" x14ac:dyDescent="0.15">
      <c r="A79" s="862"/>
      <c r="B79" s="95"/>
      <c r="C79" s="116" t="s">
        <v>154</v>
      </c>
      <c r="D79" s="513"/>
      <c r="E79" s="430"/>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9"/>
      <c r="AK79" s="111">
        <f>SUM(F79:AJ79)</f>
        <v>0</v>
      </c>
      <c r="AL79" s="256"/>
      <c r="AM79" s="60"/>
    </row>
    <row r="80" spans="1:39" s="82" customFormat="1" ht="28" x14ac:dyDescent="0.15">
      <c r="A80" s="862"/>
      <c r="B80" s="95"/>
      <c r="C80" s="115" t="s">
        <v>155</v>
      </c>
      <c r="D80" s="511"/>
      <c r="E80" s="430"/>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9"/>
      <c r="AK80" s="111">
        <f>SUM(F80:AJ80)</f>
        <v>0</v>
      </c>
      <c r="AL80" s="64"/>
      <c r="AM80" s="60"/>
    </row>
    <row r="81" spans="1:39" s="82" customFormat="1" ht="29" thickBot="1" x14ac:dyDescent="0.2">
      <c r="A81" s="863"/>
      <c r="B81" s="105"/>
      <c r="C81" s="119" t="s">
        <v>156</v>
      </c>
      <c r="D81" s="514"/>
      <c r="E81" s="439"/>
      <c r="F81" s="181"/>
      <c r="G81" s="181"/>
      <c r="H81" s="181"/>
      <c r="I81" s="181"/>
      <c r="J81" s="181"/>
      <c r="K81" s="181"/>
      <c r="L81" s="181"/>
      <c r="M81" s="181"/>
      <c r="N81" s="181"/>
      <c r="O81" s="181"/>
      <c r="P81" s="181"/>
      <c r="Q81" s="181"/>
      <c r="R81" s="181"/>
      <c r="S81" s="181"/>
      <c r="T81" s="181"/>
      <c r="U81" s="181"/>
      <c r="V81" s="181"/>
      <c r="W81" s="181"/>
      <c r="X81" s="181"/>
      <c r="Y81" s="181"/>
      <c r="Z81" s="181"/>
      <c r="AA81" s="181"/>
      <c r="AB81" s="181"/>
      <c r="AC81" s="181"/>
      <c r="AD81" s="181"/>
      <c r="AE81" s="181"/>
      <c r="AF81" s="181"/>
      <c r="AG81" s="181"/>
      <c r="AH81" s="181"/>
      <c r="AI81" s="181"/>
      <c r="AJ81" s="182"/>
      <c r="AK81" s="112">
        <f>SUM(F81:AJ81)</f>
        <v>0</v>
      </c>
      <c r="AL81" s="64" t="s">
        <v>157</v>
      </c>
      <c r="AM81" s="60" t="s">
        <v>158</v>
      </c>
    </row>
    <row r="82" spans="1:39" s="82" customFormat="1" ht="14" x14ac:dyDescent="0.15">
      <c r="A82" s="123"/>
      <c r="B82" s="83"/>
      <c r="C82" s="83"/>
      <c r="D82" s="508"/>
      <c r="E82" s="508"/>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124"/>
      <c r="AL82" s="670">
        <f ca="1">SUM(AK75:AK81)</f>
        <v>0</v>
      </c>
      <c r="AM82" s="672">
        <f>NETWORKDAYS(F60,EOMONTH(A55,0))*8</f>
        <v>160</v>
      </c>
    </row>
    <row r="83" spans="1:39" s="82" customFormat="1" ht="18" customHeight="1" x14ac:dyDescent="0.15">
      <c r="A83" s="864" t="s">
        <v>159</v>
      </c>
      <c r="B83" s="865"/>
      <c r="C83" s="865"/>
      <c r="D83" s="865"/>
      <c r="E83" s="865"/>
      <c r="F83" s="865"/>
      <c r="G83" s="865"/>
      <c r="H83" s="865"/>
      <c r="I83" s="865"/>
      <c r="J83" s="865"/>
      <c r="K83" s="865"/>
      <c r="L83" s="865"/>
      <c r="M83" s="865"/>
      <c r="N83" s="865"/>
      <c r="O83" s="90"/>
      <c r="P83" s="90"/>
      <c r="Q83" s="90"/>
      <c r="R83" s="90"/>
      <c r="S83" s="90"/>
      <c r="T83" s="90"/>
      <c r="U83" s="90"/>
      <c r="V83" s="90"/>
      <c r="W83" s="90"/>
      <c r="X83" s="90"/>
      <c r="Y83" s="90"/>
      <c r="Z83" s="90"/>
      <c r="AA83" s="90"/>
      <c r="AB83" s="90"/>
      <c r="AC83" s="90"/>
      <c r="AD83" s="90"/>
      <c r="AE83" s="90"/>
      <c r="AF83" s="90"/>
      <c r="AG83" s="90"/>
      <c r="AH83" s="90"/>
      <c r="AI83" s="90"/>
      <c r="AJ83" s="83"/>
      <c r="AK83" s="125"/>
      <c r="AL83" s="64"/>
      <c r="AM83" s="60"/>
    </row>
    <row r="84" spans="1:39" s="82" customFormat="1" ht="18" customHeight="1" thickBot="1" x14ac:dyDescent="0.2">
      <c r="A84" s="866"/>
      <c r="B84" s="865"/>
      <c r="C84" s="865"/>
      <c r="D84" s="865"/>
      <c r="E84" s="865"/>
      <c r="F84" s="865"/>
      <c r="G84" s="865"/>
      <c r="H84" s="865"/>
      <c r="I84" s="865"/>
      <c r="J84" s="865"/>
      <c r="K84" s="865"/>
      <c r="L84" s="865"/>
      <c r="M84" s="865"/>
      <c r="N84" s="865"/>
      <c r="O84" s="90"/>
      <c r="P84" s="90"/>
      <c r="Q84" s="90"/>
      <c r="R84" s="90"/>
      <c r="S84" s="90"/>
      <c r="T84" s="90"/>
      <c r="U84" s="90"/>
      <c r="V84" s="90"/>
      <c r="W84" s="90"/>
      <c r="X84" s="90"/>
      <c r="Y84" s="90"/>
      <c r="Z84" s="90"/>
      <c r="AA84" s="90"/>
      <c r="AB84" s="90"/>
      <c r="AC84" s="90"/>
      <c r="AD84" s="90"/>
      <c r="AE84" s="90"/>
      <c r="AF84" s="90"/>
      <c r="AG84" s="90"/>
      <c r="AH84" s="90"/>
      <c r="AI84" s="90"/>
      <c r="AJ84" s="83"/>
      <c r="AK84" s="125"/>
      <c r="AL84" s="64"/>
      <c r="AM84" s="60"/>
    </row>
    <row r="85" spans="1:39" s="82" customFormat="1" ht="14" customHeight="1" x14ac:dyDescent="0.15">
      <c r="A85" s="866"/>
      <c r="B85" s="865"/>
      <c r="C85" s="865"/>
      <c r="D85" s="865"/>
      <c r="E85" s="865"/>
      <c r="F85" s="865"/>
      <c r="G85" s="865"/>
      <c r="H85" s="865"/>
      <c r="I85" s="865"/>
      <c r="J85" s="865"/>
      <c r="K85" s="865"/>
      <c r="L85" s="865"/>
      <c r="M85" s="865"/>
      <c r="N85" s="865"/>
      <c r="O85" s="90"/>
      <c r="P85" s="90"/>
      <c r="Q85" s="867" t="s">
        <v>160</v>
      </c>
      <c r="R85" s="867"/>
      <c r="S85" s="867"/>
      <c r="T85" s="867"/>
      <c r="U85" s="867"/>
      <c r="V85" s="867"/>
      <c r="W85" s="867"/>
      <c r="X85" s="867"/>
      <c r="Y85" s="867"/>
      <c r="Z85" s="867"/>
      <c r="AA85" s="867"/>
      <c r="AB85" s="867"/>
      <c r="AC85" s="867"/>
      <c r="AD85" s="867"/>
      <c r="AE85" s="867"/>
      <c r="AF85" s="867"/>
      <c r="AG85" s="867"/>
      <c r="AH85" s="867"/>
      <c r="AI85" s="867"/>
      <c r="AJ85" s="867"/>
      <c r="AK85" s="125"/>
      <c r="AL85" s="64"/>
      <c r="AM85" s="60"/>
    </row>
    <row r="86" spans="1:39" s="82" customFormat="1" ht="35.25" customHeight="1" x14ac:dyDescent="0.15">
      <c r="A86" s="864" t="s">
        <v>161</v>
      </c>
      <c r="B86" s="868"/>
      <c r="C86" s="868"/>
      <c r="D86" s="868"/>
      <c r="E86" s="868"/>
      <c r="F86" s="868"/>
      <c r="G86" s="868"/>
      <c r="H86" s="868"/>
      <c r="I86" s="868"/>
      <c r="J86" s="868"/>
      <c r="K86" s="868"/>
      <c r="L86" s="868"/>
      <c r="M86" s="868"/>
      <c r="N86" s="868"/>
      <c r="O86" s="90"/>
      <c r="P86" s="90"/>
      <c r="Q86" s="90"/>
      <c r="R86" s="90"/>
      <c r="S86" s="90"/>
      <c r="T86" s="90"/>
      <c r="U86" s="90"/>
      <c r="V86" s="90"/>
      <c r="W86" s="90"/>
      <c r="X86" s="90"/>
      <c r="Y86" s="90"/>
      <c r="Z86" s="90"/>
      <c r="AA86" s="90"/>
      <c r="AB86" s="90"/>
      <c r="AC86" s="90"/>
      <c r="AD86" s="90"/>
      <c r="AE86" s="90"/>
      <c r="AF86" s="90"/>
      <c r="AG86" s="90"/>
      <c r="AH86" s="90"/>
      <c r="AI86" s="90"/>
      <c r="AJ86" s="90"/>
      <c r="AK86" s="125"/>
      <c r="AL86" s="64"/>
      <c r="AM86" s="60"/>
    </row>
    <row r="87" spans="1:39" s="82" customFormat="1" ht="14" x14ac:dyDescent="0.15">
      <c r="A87" s="864"/>
      <c r="B87" s="868"/>
      <c r="C87" s="868"/>
      <c r="D87" s="868"/>
      <c r="E87" s="868"/>
      <c r="F87" s="868"/>
      <c r="G87" s="868"/>
      <c r="H87" s="868"/>
      <c r="I87" s="868"/>
      <c r="J87" s="868"/>
      <c r="K87" s="868"/>
      <c r="L87" s="868"/>
      <c r="M87" s="868"/>
      <c r="N87" s="868"/>
      <c r="O87" s="83"/>
      <c r="P87" s="83"/>
      <c r="Q87" s="867" t="s">
        <v>162</v>
      </c>
      <c r="R87" s="867"/>
      <c r="S87" s="867"/>
      <c r="T87" s="867"/>
      <c r="U87" s="867"/>
      <c r="V87" s="867"/>
      <c r="W87" s="867"/>
      <c r="X87" s="867"/>
      <c r="Y87" s="867"/>
      <c r="Z87" s="867"/>
      <c r="AA87" s="867"/>
      <c r="AB87" s="867"/>
      <c r="AC87" s="867"/>
      <c r="AD87" s="867"/>
      <c r="AE87" s="867"/>
      <c r="AF87" s="867"/>
      <c r="AG87" s="867"/>
      <c r="AH87" s="867"/>
      <c r="AI87" s="867"/>
      <c r="AJ87" s="867"/>
      <c r="AK87" s="125"/>
      <c r="AL87" s="64"/>
      <c r="AM87" s="60"/>
    </row>
    <row r="88" spans="1:39" s="82" customFormat="1" ht="14.5" customHeight="1" thickBot="1" x14ac:dyDescent="0.2">
      <c r="A88" s="126"/>
      <c r="B88" s="127"/>
      <c r="C88" s="127"/>
      <c r="D88" s="509"/>
      <c r="E88" s="509"/>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8"/>
      <c r="AL88" s="64"/>
      <c r="AM88" s="60"/>
    </row>
    <row r="89" spans="1:39" ht="12" x14ac:dyDescent="0.15">
      <c r="A89" s="82"/>
      <c r="B89" s="82"/>
      <c r="C89" s="82"/>
      <c r="D89" s="507"/>
      <c r="E89" s="507"/>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82"/>
      <c r="AL89" s="83"/>
    </row>
    <row r="90" spans="1:39" s="60" customFormat="1" ht="30" customHeight="1" x14ac:dyDescent="0.15">
      <c r="A90" s="423"/>
      <c r="B90" s="433"/>
      <c r="C90" s="433"/>
      <c r="D90" s="424"/>
      <c r="E90" s="424"/>
      <c r="F90" s="425"/>
      <c r="G90" s="425"/>
      <c r="H90" s="425"/>
      <c r="I90" s="425"/>
      <c r="J90" s="425"/>
      <c r="K90" s="425"/>
      <c r="L90" s="425"/>
      <c r="M90" s="444"/>
      <c r="N90" s="426"/>
      <c r="O90" s="426"/>
      <c r="P90" s="426"/>
      <c r="Q90" s="426"/>
      <c r="R90" s="426"/>
      <c r="S90" s="426"/>
      <c r="T90" s="426"/>
      <c r="U90" s="426"/>
      <c r="V90" s="426"/>
      <c r="W90" s="891" t="s">
        <v>133</v>
      </c>
      <c r="X90" s="891"/>
      <c r="Y90" s="891"/>
      <c r="Z90" s="891"/>
      <c r="AA90" s="892"/>
      <c r="AB90" s="875" t="str">
        <f>Nav!$C$6</f>
        <v>DS200424</v>
      </c>
      <c r="AC90" s="876"/>
      <c r="AD90" s="876"/>
      <c r="AE90" s="876"/>
      <c r="AF90" s="876"/>
      <c r="AG90" s="876"/>
      <c r="AH90" s="876"/>
      <c r="AI90" s="877"/>
      <c r="AJ90" s="426"/>
      <c r="AK90" s="432"/>
    </row>
    <row r="91" spans="1:39" s="60" customFormat="1" ht="18" customHeight="1" x14ac:dyDescent="0.15">
      <c r="A91" s="445"/>
      <c r="B91" s="446"/>
      <c r="C91" s="446"/>
      <c r="D91" s="447"/>
      <c r="E91" s="447"/>
      <c r="F91" s="448"/>
      <c r="G91" s="448"/>
      <c r="H91" s="448"/>
      <c r="I91" s="448"/>
      <c r="J91" s="448"/>
      <c r="K91" s="448"/>
      <c r="L91" s="448"/>
      <c r="M91" s="449"/>
      <c r="AK91" s="434"/>
    </row>
    <row r="92" spans="1:39" ht="23" x14ac:dyDescent="0.25">
      <c r="A92" s="445"/>
      <c r="B92" s="446"/>
      <c r="C92" s="446"/>
      <c r="D92" s="447"/>
      <c r="E92" s="447"/>
      <c r="F92" s="448"/>
      <c r="G92" s="448"/>
      <c r="H92" s="448"/>
      <c r="I92" s="448"/>
      <c r="J92" s="448"/>
      <c r="K92" s="448"/>
      <c r="L92" s="448"/>
      <c r="M92" s="449"/>
      <c r="N92" s="443"/>
      <c r="O92" s="893" t="s">
        <v>134</v>
      </c>
      <c r="P92" s="894"/>
      <c r="Q92" s="894"/>
      <c r="R92" s="894"/>
      <c r="S92" s="894"/>
      <c r="T92" s="894"/>
      <c r="U92" s="894"/>
      <c r="V92" s="894"/>
      <c r="W92" s="894"/>
      <c r="X92" s="894"/>
      <c r="Y92" s="894"/>
      <c r="Z92" s="894"/>
      <c r="AA92" s="894"/>
      <c r="AB92" s="894"/>
      <c r="AC92" s="894"/>
      <c r="AD92" s="894"/>
      <c r="AE92" s="894"/>
      <c r="AF92" s="894"/>
      <c r="AG92" s="894"/>
      <c r="AH92" s="894"/>
      <c r="AI92" s="894"/>
      <c r="AJ92" s="894"/>
      <c r="AK92" s="895"/>
      <c r="AL92"/>
      <c r="AM92"/>
    </row>
    <row r="93" spans="1:39" ht="16" x14ac:dyDescent="0.2">
      <c r="A93" s="445"/>
      <c r="B93" s="446"/>
      <c r="C93" s="446"/>
      <c r="D93" s="447"/>
      <c r="E93" s="447"/>
      <c r="F93" s="448"/>
      <c r="G93" s="448"/>
      <c r="H93" s="448"/>
      <c r="I93" s="448"/>
      <c r="J93" s="448"/>
      <c r="K93" s="448"/>
      <c r="L93" s="448"/>
      <c r="M93" s="449"/>
      <c r="N93" s="442"/>
      <c r="O93" s="730" t="s">
        <v>163</v>
      </c>
      <c r="P93" s="731"/>
      <c r="Q93" s="731"/>
      <c r="R93" s="731"/>
      <c r="S93" s="731"/>
      <c r="T93" s="731"/>
      <c r="U93" s="731"/>
      <c r="V93" s="731"/>
      <c r="W93" s="731"/>
      <c r="X93" s="731"/>
      <c r="Y93" s="731"/>
      <c r="Z93" s="731"/>
      <c r="AA93" s="731"/>
      <c r="AB93" s="731"/>
      <c r="AC93" s="731"/>
      <c r="AD93" s="731"/>
      <c r="AE93" s="731"/>
      <c r="AF93" s="731"/>
      <c r="AG93" s="731"/>
      <c r="AH93" s="731"/>
      <c r="AI93" s="731"/>
      <c r="AJ93" s="731"/>
      <c r="AK93" s="732"/>
      <c r="AL93"/>
      <c r="AM93"/>
    </row>
    <row r="94" spans="1:39" ht="18" customHeight="1" x14ac:dyDescent="0.2">
      <c r="A94" s="885" t="s">
        <v>136</v>
      </c>
      <c r="B94" s="886"/>
      <c r="C94" s="886"/>
      <c r="D94" s="886"/>
      <c r="E94" s="886"/>
      <c r="F94" s="886"/>
      <c r="G94" s="886"/>
      <c r="H94" s="886"/>
      <c r="I94" s="886"/>
      <c r="J94" s="886"/>
      <c r="K94" s="886"/>
      <c r="L94" s="886"/>
      <c r="M94" s="887"/>
      <c r="O94" s="888" t="s">
        <v>137</v>
      </c>
      <c r="P94" s="889"/>
      <c r="Q94" s="889"/>
      <c r="R94" s="889"/>
      <c r="S94" s="889"/>
      <c r="T94" s="889"/>
      <c r="U94" s="889"/>
      <c r="V94" s="889"/>
      <c r="W94" s="889"/>
      <c r="X94" s="889"/>
      <c r="Y94" s="889"/>
      <c r="Z94" s="889"/>
      <c r="AA94" s="889"/>
      <c r="AB94" s="889"/>
      <c r="AC94" s="889"/>
      <c r="AD94" s="889"/>
      <c r="AE94" s="889"/>
      <c r="AF94" s="889"/>
      <c r="AG94" s="889"/>
      <c r="AH94" s="889"/>
      <c r="AI94" s="889"/>
      <c r="AJ94" s="889"/>
      <c r="AK94" s="890"/>
      <c r="AL94"/>
      <c r="AM94"/>
    </row>
    <row r="95" spans="1:39" ht="26.25" customHeight="1" x14ac:dyDescent="0.15">
      <c r="A95" s="84" t="s">
        <v>138</v>
      </c>
      <c r="B95" s="60"/>
      <c r="C95" s="516"/>
      <c r="D95" s="428"/>
      <c r="E95" s="428"/>
      <c r="F95" s="94"/>
      <c r="G95" s="94"/>
      <c r="H95" s="94"/>
      <c r="I95" s="94"/>
      <c r="J95" s="94"/>
      <c r="K95" s="94"/>
      <c r="L95" s="94"/>
      <c r="O95" s="869"/>
      <c r="P95" s="869"/>
      <c r="Q95" s="869"/>
      <c r="R95" s="869"/>
      <c r="S95" s="869"/>
      <c r="T95" s="869"/>
      <c r="AK95" s="91"/>
      <c r="AM95" s="60"/>
    </row>
    <row r="96" spans="1:39" ht="30" customHeight="1" x14ac:dyDescent="0.15">
      <c r="A96" s="870" t="str">
        <f>Nav!$C$3</f>
        <v>Durchführbarkeitsstudie "BioInk"</v>
      </c>
      <c r="B96" s="871"/>
      <c r="C96" s="871"/>
      <c r="D96" s="871"/>
      <c r="E96" s="871"/>
      <c r="F96" s="871"/>
      <c r="G96" s="871"/>
      <c r="H96" s="871"/>
      <c r="I96" s="871"/>
      <c r="J96" s="871"/>
      <c r="K96" s="871"/>
      <c r="L96" s="871"/>
      <c r="M96" s="871"/>
      <c r="N96" s="871"/>
      <c r="O96" s="871"/>
      <c r="P96" s="871"/>
      <c r="Q96" s="871"/>
      <c r="R96" s="871"/>
      <c r="S96" s="871"/>
      <c r="T96" s="871"/>
      <c r="U96" s="871"/>
      <c r="V96" s="871"/>
      <c r="W96" s="871"/>
      <c r="X96" s="871"/>
      <c r="Y96" s="871"/>
      <c r="Z96" s="871"/>
      <c r="AA96" s="871"/>
      <c r="AB96" s="871"/>
      <c r="AC96" s="871"/>
      <c r="AD96" s="871"/>
      <c r="AE96" s="871"/>
      <c r="AF96" s="871"/>
      <c r="AG96" s="871"/>
      <c r="AH96" s="871"/>
      <c r="AI96" s="871"/>
      <c r="AJ96" s="871"/>
      <c r="AK96" s="872"/>
      <c r="AM96" s="60"/>
    </row>
    <row r="97" spans="1:39" ht="18" customHeight="1" x14ac:dyDescent="0.15">
      <c r="A97" s="85"/>
      <c r="AK97" s="91"/>
      <c r="AM97" s="60"/>
    </row>
    <row r="98" spans="1:39" s="87" customFormat="1" ht="14" x14ac:dyDescent="0.15">
      <c r="A98" s="86" t="s">
        <v>139</v>
      </c>
      <c r="D98" s="428"/>
      <c r="E98" s="428"/>
      <c r="G98" s="83"/>
      <c r="H98" s="83"/>
      <c r="I98" s="83"/>
      <c r="J98" s="83"/>
      <c r="K98" s="83"/>
      <c r="L98" s="83"/>
      <c r="M98" s="88"/>
      <c r="N98" s="87" t="s">
        <v>140</v>
      </c>
      <c r="AI98" s="83"/>
      <c r="AJ98" s="83"/>
      <c r="AK98" s="92"/>
      <c r="AL98" s="68"/>
      <c r="AM98" s="60"/>
    </row>
    <row r="99" spans="1:39" ht="27" customHeight="1" x14ac:dyDescent="0.15">
      <c r="A99" s="873">
        <f>IF(AND(DAY(DATE(YEAR($A$11),3,0))=29,YEAR($A$11)&lt;&gt;1900),A55+29,A55+28)</f>
        <v>44986</v>
      </c>
      <c r="B99" s="874"/>
      <c r="C99" s="874"/>
      <c r="D99" s="520"/>
      <c r="E99" s="429"/>
      <c r="N99" s="875" t="str">
        <f>N55</f>
        <v>Socha, Pawel</v>
      </c>
      <c r="O99" s="876"/>
      <c r="P99" s="876"/>
      <c r="Q99" s="876"/>
      <c r="R99" s="876"/>
      <c r="S99" s="876"/>
      <c r="T99" s="876"/>
      <c r="U99" s="876"/>
      <c r="V99" s="876"/>
      <c r="W99" s="877"/>
      <c r="X99" s="89"/>
      <c r="Y99" s="89"/>
      <c r="Z99" s="89"/>
      <c r="AA99" s="89"/>
      <c r="AB99" s="89"/>
      <c r="AC99" s="89"/>
      <c r="AD99" s="89"/>
      <c r="AE99" s="89"/>
      <c r="AF99" s="89"/>
      <c r="AG99" s="89"/>
      <c r="AH99" s="89"/>
      <c r="AK99" s="93"/>
      <c r="AM99" s="60"/>
    </row>
    <row r="100" spans="1:39" ht="14" x14ac:dyDescent="0.15">
      <c r="A100" s="85"/>
      <c r="AK100" s="91"/>
      <c r="AM100" s="60"/>
    </row>
    <row r="101" spans="1:39" ht="30" customHeight="1" x14ac:dyDescent="0.15">
      <c r="A101" s="878" t="s">
        <v>141</v>
      </c>
      <c r="B101" s="879"/>
      <c r="C101" s="879"/>
      <c r="D101" s="879"/>
      <c r="E101" s="879"/>
      <c r="F101" s="879"/>
      <c r="G101" s="879"/>
      <c r="H101" s="879"/>
      <c r="I101" s="879"/>
      <c r="J101" s="879"/>
      <c r="K101" s="879"/>
      <c r="L101" s="879"/>
      <c r="M101" s="879"/>
      <c r="N101" s="879"/>
      <c r="O101" s="879"/>
      <c r="P101" s="879"/>
      <c r="Q101" s="879"/>
      <c r="R101" s="879"/>
      <c r="S101" s="879"/>
      <c r="T101" s="879"/>
      <c r="U101" s="879"/>
      <c r="V101" s="879"/>
      <c r="W101" s="879"/>
      <c r="X101" s="879"/>
      <c r="Y101" s="879"/>
      <c r="Z101" s="879"/>
      <c r="AA101" s="879"/>
      <c r="AB101" s="879"/>
      <c r="AC101" s="879"/>
      <c r="AD101" s="879"/>
      <c r="AE101" s="879"/>
      <c r="AF101" s="879"/>
      <c r="AG101" s="879"/>
      <c r="AH101" s="879"/>
      <c r="AI101" s="879"/>
      <c r="AJ101" s="879"/>
      <c r="AK101" s="880"/>
      <c r="AM101" s="60"/>
    </row>
    <row r="102" spans="1:39" ht="15" thickBot="1" x14ac:dyDescent="0.2">
      <c r="A102" s="85"/>
      <c r="AK102" s="91"/>
      <c r="AM102" s="60"/>
    </row>
    <row r="103" spans="1:39" ht="25" customHeight="1" x14ac:dyDescent="0.15">
      <c r="A103" s="120"/>
      <c r="B103" s="121"/>
      <c r="C103" s="121"/>
      <c r="D103" s="881" t="s">
        <v>30</v>
      </c>
      <c r="E103" s="883" t="s">
        <v>142</v>
      </c>
      <c r="F103" s="122" t="s">
        <v>143</v>
      </c>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856" t="s">
        <v>144</v>
      </c>
      <c r="AL103" s="615" t="s">
        <v>72</v>
      </c>
      <c r="AM103" s="615" t="s">
        <v>73</v>
      </c>
    </row>
    <row r="104" spans="1:39" ht="15" customHeight="1" thickBot="1" x14ac:dyDescent="0.2">
      <c r="A104" s="96" t="s">
        <v>145</v>
      </c>
      <c r="B104" s="97"/>
      <c r="C104" s="97"/>
      <c r="D104" s="882"/>
      <c r="E104" s="882"/>
      <c r="F104" s="98">
        <f>A99</f>
        <v>44986</v>
      </c>
      <c r="G104" s="98">
        <f>F104+1</f>
        <v>44987</v>
      </c>
      <c r="H104" s="98">
        <f t="shared" ref="H104:AJ104" si="10">G104+1</f>
        <v>44988</v>
      </c>
      <c r="I104" s="98">
        <f t="shared" si="10"/>
        <v>44989</v>
      </c>
      <c r="J104" s="98">
        <f t="shared" si="10"/>
        <v>44990</v>
      </c>
      <c r="K104" s="98">
        <f t="shared" si="10"/>
        <v>44991</v>
      </c>
      <c r="L104" s="98">
        <f t="shared" si="10"/>
        <v>44992</v>
      </c>
      <c r="M104" s="98">
        <f t="shared" si="10"/>
        <v>44993</v>
      </c>
      <c r="N104" s="98">
        <f t="shared" si="10"/>
        <v>44994</v>
      </c>
      <c r="O104" s="98">
        <f t="shared" si="10"/>
        <v>44995</v>
      </c>
      <c r="P104" s="98">
        <f t="shared" si="10"/>
        <v>44996</v>
      </c>
      <c r="Q104" s="98">
        <f t="shared" si="10"/>
        <v>44997</v>
      </c>
      <c r="R104" s="98">
        <f t="shared" si="10"/>
        <v>44998</v>
      </c>
      <c r="S104" s="98">
        <f t="shared" si="10"/>
        <v>44999</v>
      </c>
      <c r="T104" s="98">
        <f t="shared" si="10"/>
        <v>45000</v>
      </c>
      <c r="U104" s="98">
        <f t="shared" si="10"/>
        <v>45001</v>
      </c>
      <c r="V104" s="98">
        <f t="shared" si="10"/>
        <v>45002</v>
      </c>
      <c r="W104" s="98">
        <f t="shared" si="10"/>
        <v>45003</v>
      </c>
      <c r="X104" s="98">
        <f t="shared" si="10"/>
        <v>45004</v>
      </c>
      <c r="Y104" s="98">
        <f t="shared" si="10"/>
        <v>45005</v>
      </c>
      <c r="Z104" s="98">
        <f t="shared" si="10"/>
        <v>45006</v>
      </c>
      <c r="AA104" s="98">
        <f t="shared" si="10"/>
        <v>45007</v>
      </c>
      <c r="AB104" s="98">
        <f t="shared" si="10"/>
        <v>45008</v>
      </c>
      <c r="AC104" s="98">
        <f t="shared" si="10"/>
        <v>45009</v>
      </c>
      <c r="AD104" s="98">
        <f t="shared" si="10"/>
        <v>45010</v>
      </c>
      <c r="AE104" s="98">
        <f t="shared" si="10"/>
        <v>45011</v>
      </c>
      <c r="AF104" s="98">
        <f t="shared" si="10"/>
        <v>45012</v>
      </c>
      <c r="AG104" s="98">
        <f t="shared" si="10"/>
        <v>45013</v>
      </c>
      <c r="AH104" s="98">
        <f t="shared" si="10"/>
        <v>45014</v>
      </c>
      <c r="AI104" s="98">
        <f t="shared" si="10"/>
        <v>45015</v>
      </c>
      <c r="AJ104" s="98">
        <f t="shared" si="10"/>
        <v>45016</v>
      </c>
      <c r="AK104" s="857"/>
      <c r="AL104" s="257"/>
      <c r="AM104" s="60"/>
    </row>
    <row r="105" spans="1:39" s="82" customFormat="1" ht="21" customHeight="1" thickBot="1" x14ac:dyDescent="0.2">
      <c r="A105" s="100" t="s">
        <v>146</v>
      </c>
      <c r="B105" s="101" t="s">
        <v>109</v>
      </c>
      <c r="C105" s="102" t="s">
        <v>147</v>
      </c>
      <c r="D105" s="101"/>
      <c r="E105" s="101"/>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03"/>
      <c r="AL105" s="257"/>
      <c r="AM105" s="60"/>
    </row>
    <row r="106" spans="1:39" s="82" customFormat="1" ht="20" customHeight="1" thickBot="1" x14ac:dyDescent="0.2">
      <c r="A106" s="858"/>
      <c r="B106" s="109" t="s">
        <v>66</v>
      </c>
      <c r="C106" s="186" t="s">
        <v>148</v>
      </c>
      <c r="D106" s="510"/>
      <c r="E106" s="435"/>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04"/>
      <c r="AL106" s="257"/>
      <c r="AM106" s="60"/>
    </row>
    <row r="107" spans="1:39" s="82" customFormat="1" ht="14" x14ac:dyDescent="0.15">
      <c r="A107" s="859"/>
      <c r="B107" s="183"/>
      <c r="C107" s="187" t="e">
        <f>VLOOKUP(B107,'AP Übersicht'!$A$8:$B$36,2,FALSE)</f>
        <v>#N/A</v>
      </c>
      <c r="D107" s="511"/>
      <c r="E107" s="430"/>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04">
        <f t="shared" ref="AK107:AK118" si="11">SUM(F107:AJ107)</f>
        <v>0</v>
      </c>
      <c r="AL107" s="616" t="e">
        <f>VLOOKUP($B107,'AP Übersicht'!$A$8:$R$36,13,FALSE)</f>
        <v>#N/A</v>
      </c>
      <c r="AM107" s="616" t="e">
        <f>VLOOKUP($B107,'AP Übersicht'!$A$8:$R$36,14,FALSE)</f>
        <v>#N/A</v>
      </c>
    </row>
    <row r="108" spans="1:39" s="82" customFormat="1" ht="20" customHeight="1" x14ac:dyDescent="0.15">
      <c r="A108" s="859"/>
      <c r="B108" s="183"/>
      <c r="C108" s="187" t="e">
        <f>VLOOKUP(B108,'AP Übersicht'!$A$8:$B$36,2,FALSE)</f>
        <v>#N/A</v>
      </c>
      <c r="D108" s="511"/>
      <c r="E108" s="430"/>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6"/>
      <c r="AK108" s="104">
        <f t="shared" si="11"/>
        <v>0</v>
      </c>
      <c r="AL108" s="256"/>
      <c r="AM108" s="60"/>
    </row>
    <row r="109" spans="1:39" s="82" customFormat="1" ht="20" customHeight="1" x14ac:dyDescent="0.15">
      <c r="A109" s="859"/>
      <c r="B109" s="183"/>
      <c r="C109" s="187" t="e">
        <f>VLOOKUP(B109,'AP Übersicht'!$A$8:$B$36,2,FALSE)</f>
        <v>#N/A</v>
      </c>
      <c r="D109" s="511"/>
      <c r="E109" s="430"/>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6"/>
      <c r="AK109" s="104">
        <f t="shared" si="11"/>
        <v>0</v>
      </c>
      <c r="AL109" s="256"/>
      <c r="AM109" s="60"/>
    </row>
    <row r="110" spans="1:39" s="82" customFormat="1" ht="20" customHeight="1" x14ac:dyDescent="0.15">
      <c r="A110" s="859"/>
      <c r="B110" s="183"/>
      <c r="C110" s="187" t="e">
        <f>VLOOKUP(B110,'AP Übersicht'!$A$8:$B$36,2,FALSE)</f>
        <v>#N/A</v>
      </c>
      <c r="D110" s="511"/>
      <c r="E110" s="430"/>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6"/>
      <c r="AK110" s="104">
        <f t="shared" si="11"/>
        <v>0</v>
      </c>
      <c r="AL110" s="256"/>
      <c r="AM110" s="60"/>
    </row>
    <row r="111" spans="1:39" s="82" customFormat="1" ht="20" customHeight="1" x14ac:dyDescent="0.15">
      <c r="A111" s="859"/>
      <c r="B111" s="183"/>
      <c r="C111" s="187" t="e">
        <f>VLOOKUP(B111,'AP Übersicht'!$A$8:$B$36,2,FALSE)</f>
        <v>#N/A</v>
      </c>
      <c r="D111" s="511"/>
      <c r="E111" s="430"/>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6"/>
      <c r="AK111" s="104">
        <f t="shared" si="11"/>
        <v>0</v>
      </c>
      <c r="AL111" s="256"/>
      <c r="AM111" s="60"/>
    </row>
    <row r="112" spans="1:39" s="82" customFormat="1" ht="20" customHeight="1" x14ac:dyDescent="0.15">
      <c r="A112" s="859"/>
      <c r="B112" s="183"/>
      <c r="C112" s="187" t="e">
        <f>VLOOKUP(B112,'AP Übersicht'!$A$8:$B$36,2,FALSE)</f>
        <v>#N/A</v>
      </c>
      <c r="D112" s="511"/>
      <c r="E112" s="430"/>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6"/>
      <c r="AK112" s="104">
        <f t="shared" si="11"/>
        <v>0</v>
      </c>
      <c r="AL112" s="256"/>
      <c r="AM112" s="60"/>
    </row>
    <row r="113" spans="1:39" s="82" customFormat="1" ht="20" customHeight="1" x14ac:dyDescent="0.15">
      <c r="A113" s="859"/>
      <c r="B113" s="183"/>
      <c r="C113" s="187" t="e">
        <f>VLOOKUP(B113,'AP Übersicht'!$A$8:$B$36,2,FALSE)</f>
        <v>#N/A</v>
      </c>
      <c r="D113" s="511"/>
      <c r="E113" s="430"/>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6"/>
      <c r="AK113" s="104">
        <f t="shared" si="11"/>
        <v>0</v>
      </c>
      <c r="AL113" s="256"/>
      <c r="AM113" s="60"/>
    </row>
    <row r="114" spans="1:39" s="82" customFormat="1" ht="20" customHeight="1" x14ac:dyDescent="0.15">
      <c r="A114" s="859"/>
      <c r="B114" s="183"/>
      <c r="C114" s="187" t="e">
        <f>VLOOKUP(B114,'AP Übersicht'!$A$8:$B$36,2,FALSE)</f>
        <v>#N/A</v>
      </c>
      <c r="D114" s="511"/>
      <c r="E114" s="430"/>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6"/>
      <c r="AK114" s="104">
        <f t="shared" si="11"/>
        <v>0</v>
      </c>
      <c r="AL114" s="256"/>
      <c r="AM114" s="60"/>
    </row>
    <row r="115" spans="1:39" s="82" customFormat="1" ht="20" customHeight="1" x14ac:dyDescent="0.15">
      <c r="A115" s="859"/>
      <c r="B115" s="183"/>
      <c r="C115" s="187" t="e">
        <f>VLOOKUP(B115,'AP Übersicht'!$A$8:$B$36,2,FALSE)</f>
        <v>#N/A</v>
      </c>
      <c r="D115" s="511"/>
      <c r="E115" s="430"/>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6"/>
      <c r="AK115" s="104">
        <f t="shared" si="11"/>
        <v>0</v>
      </c>
      <c r="AL115" s="256"/>
      <c r="AM115" s="60"/>
    </row>
    <row r="116" spans="1:39" s="82" customFormat="1" ht="20" customHeight="1" x14ac:dyDescent="0.15">
      <c r="A116" s="859"/>
      <c r="B116" s="183"/>
      <c r="C116" s="187" t="e">
        <f>VLOOKUP(B116,'AP Übersicht'!$A$8:$B$36,2,FALSE)</f>
        <v>#N/A</v>
      </c>
      <c r="D116" s="511"/>
      <c r="E116" s="430"/>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6"/>
      <c r="AK116" s="104">
        <f t="shared" si="11"/>
        <v>0</v>
      </c>
      <c r="AL116" s="256"/>
      <c r="AM116" s="60"/>
    </row>
    <row r="117" spans="1:39" s="82" customFormat="1" ht="20" customHeight="1" x14ac:dyDescent="0.15">
      <c r="A117" s="859"/>
      <c r="B117" s="183"/>
      <c r="C117" s="187" t="e">
        <f>VLOOKUP(B117,'AP Übersicht'!$A$8:$B$36,2,FALSE)</f>
        <v>#N/A</v>
      </c>
      <c r="D117" s="511"/>
      <c r="E117" s="430"/>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6"/>
      <c r="AK117" s="104">
        <f t="shared" si="11"/>
        <v>0</v>
      </c>
      <c r="AL117" s="256"/>
      <c r="AM117" s="60"/>
    </row>
    <row r="118" spans="1:39" s="82" customFormat="1" ht="20" customHeight="1" thickBot="1" x14ac:dyDescent="0.2">
      <c r="A118" s="860"/>
      <c r="B118" s="184"/>
      <c r="C118" s="252" t="e">
        <f>VLOOKUP(B118,'AP Übersicht'!$A$8:$B$36,2,FALSE)</f>
        <v>#N/A</v>
      </c>
      <c r="D118" s="512"/>
      <c r="E118" s="438"/>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c r="AF118" s="177"/>
      <c r="AG118" s="177"/>
      <c r="AH118" s="177"/>
      <c r="AI118" s="177"/>
      <c r="AJ118" s="178"/>
      <c r="AK118" s="104">
        <f t="shared" si="11"/>
        <v>0</v>
      </c>
      <c r="AL118" s="256"/>
      <c r="AM118" s="60"/>
    </row>
    <row r="119" spans="1:39" s="82" customFormat="1" ht="18.5" customHeight="1" thickTop="1" thickBot="1" x14ac:dyDescent="0.2">
      <c r="A119" s="603"/>
      <c r="B119" s="604"/>
      <c r="C119" s="896" t="s">
        <v>149</v>
      </c>
      <c r="D119" s="606" t="s">
        <v>83</v>
      </c>
      <c r="E119" s="606"/>
      <c r="F119" s="607">
        <f>SUMIF($D107:$D118,$D119,F107:F118)</f>
        <v>0</v>
      </c>
      <c r="G119" s="607">
        <f t="shared" ref="G119:S119" si="12">SUMIF($D107:$D118,$D119,G107:G118)</f>
        <v>0</v>
      </c>
      <c r="H119" s="607">
        <f t="shared" si="12"/>
        <v>0</v>
      </c>
      <c r="I119" s="607">
        <f t="shared" si="12"/>
        <v>0</v>
      </c>
      <c r="J119" s="607">
        <f t="shared" si="12"/>
        <v>0</v>
      </c>
      <c r="K119" s="607">
        <f t="shared" si="12"/>
        <v>0</v>
      </c>
      <c r="L119" s="607">
        <f t="shared" si="12"/>
        <v>0</v>
      </c>
      <c r="M119" s="607">
        <f t="shared" si="12"/>
        <v>0</v>
      </c>
      <c r="N119" s="607">
        <f t="shared" si="12"/>
        <v>0</v>
      </c>
      <c r="O119" s="607">
        <f t="shared" si="12"/>
        <v>0</v>
      </c>
      <c r="P119" s="607">
        <f t="shared" si="12"/>
        <v>0</v>
      </c>
      <c r="Q119" s="607">
        <f t="shared" si="12"/>
        <v>0</v>
      </c>
      <c r="R119" s="607">
        <f t="shared" si="12"/>
        <v>0</v>
      </c>
      <c r="S119" s="607">
        <f t="shared" si="12"/>
        <v>0</v>
      </c>
      <c r="T119" s="607">
        <f>SUMIF($D107:$D118,$D119,T107:T118)</f>
        <v>0</v>
      </c>
      <c r="U119" s="607">
        <f t="shared" ref="U119:AI119" si="13">SUMIF($D107:$D118,$D119,U107:U118)</f>
        <v>0</v>
      </c>
      <c r="V119" s="607">
        <f t="shared" si="13"/>
        <v>0</v>
      </c>
      <c r="W119" s="607">
        <f t="shared" si="13"/>
        <v>0</v>
      </c>
      <c r="X119" s="607">
        <f t="shared" si="13"/>
        <v>0</v>
      </c>
      <c r="Y119" s="607">
        <f t="shared" si="13"/>
        <v>0</v>
      </c>
      <c r="Z119" s="607">
        <f t="shared" si="13"/>
        <v>0</v>
      </c>
      <c r="AA119" s="607">
        <f t="shared" si="13"/>
        <v>0</v>
      </c>
      <c r="AB119" s="607">
        <f t="shared" si="13"/>
        <v>0</v>
      </c>
      <c r="AC119" s="607">
        <f t="shared" si="13"/>
        <v>0</v>
      </c>
      <c r="AD119" s="607">
        <f t="shared" si="13"/>
        <v>0</v>
      </c>
      <c r="AE119" s="607">
        <f t="shared" si="13"/>
        <v>0</v>
      </c>
      <c r="AF119" s="607">
        <f t="shared" si="13"/>
        <v>0</v>
      </c>
      <c r="AG119" s="607">
        <f t="shared" si="13"/>
        <v>0</v>
      </c>
      <c r="AH119" s="607">
        <f t="shared" si="13"/>
        <v>0</v>
      </c>
      <c r="AI119" s="607">
        <f t="shared" si="13"/>
        <v>0</v>
      </c>
      <c r="AJ119" s="607">
        <f ca="1">SUMIF($D107:AH118,$D119,AJ107:AJ118)</f>
        <v>0</v>
      </c>
      <c r="AK119" s="608">
        <f ca="1">SUM(F119:AJ119)</f>
        <v>0</v>
      </c>
      <c r="AL119" s="256"/>
      <c r="AM119" s="60"/>
    </row>
    <row r="120" spans="1:39" s="82" customFormat="1" ht="18.5" customHeight="1" thickBot="1" x14ac:dyDescent="0.2">
      <c r="A120" s="609"/>
      <c r="B120" s="610"/>
      <c r="C120" s="897"/>
      <c r="D120" s="611"/>
      <c r="E120" s="611" t="s">
        <v>83</v>
      </c>
      <c r="F120" s="607">
        <f>SUMIF($E107:$E118,$E120,F107:F118)</f>
        <v>0</v>
      </c>
      <c r="G120" s="607">
        <f t="shared" ref="G120:AJ120" si="14">SUMIF($E107:$E118,$E120,G107:G118)</f>
        <v>0</v>
      </c>
      <c r="H120" s="607">
        <f t="shared" si="14"/>
        <v>0</v>
      </c>
      <c r="I120" s="607">
        <f t="shared" si="14"/>
        <v>0</v>
      </c>
      <c r="J120" s="607">
        <f t="shared" si="14"/>
        <v>0</v>
      </c>
      <c r="K120" s="607">
        <f t="shared" si="14"/>
        <v>0</v>
      </c>
      <c r="L120" s="607">
        <f t="shared" si="14"/>
        <v>0</v>
      </c>
      <c r="M120" s="607">
        <f t="shared" si="14"/>
        <v>0</v>
      </c>
      <c r="N120" s="607">
        <f t="shared" si="14"/>
        <v>0</v>
      </c>
      <c r="O120" s="607">
        <f t="shared" si="14"/>
        <v>0</v>
      </c>
      <c r="P120" s="607">
        <f t="shared" si="14"/>
        <v>0</v>
      </c>
      <c r="Q120" s="607">
        <f t="shared" si="14"/>
        <v>0</v>
      </c>
      <c r="R120" s="607">
        <f t="shared" si="14"/>
        <v>0</v>
      </c>
      <c r="S120" s="607">
        <f t="shared" si="14"/>
        <v>0</v>
      </c>
      <c r="T120" s="607">
        <f t="shared" si="14"/>
        <v>0</v>
      </c>
      <c r="U120" s="607">
        <f t="shared" si="14"/>
        <v>0</v>
      </c>
      <c r="V120" s="607">
        <f t="shared" si="14"/>
        <v>0</v>
      </c>
      <c r="W120" s="607">
        <f t="shared" si="14"/>
        <v>0</v>
      </c>
      <c r="X120" s="607">
        <f t="shared" si="14"/>
        <v>0</v>
      </c>
      <c r="Y120" s="607">
        <f t="shared" si="14"/>
        <v>0</v>
      </c>
      <c r="Z120" s="607">
        <f t="shared" si="14"/>
        <v>0</v>
      </c>
      <c r="AA120" s="607">
        <f t="shared" si="14"/>
        <v>0</v>
      </c>
      <c r="AB120" s="607">
        <f t="shared" si="14"/>
        <v>0</v>
      </c>
      <c r="AC120" s="607">
        <f t="shared" si="14"/>
        <v>0</v>
      </c>
      <c r="AD120" s="607">
        <f t="shared" si="14"/>
        <v>0</v>
      </c>
      <c r="AE120" s="607">
        <f t="shared" si="14"/>
        <v>0</v>
      </c>
      <c r="AF120" s="607">
        <f t="shared" si="14"/>
        <v>0</v>
      </c>
      <c r="AG120" s="607">
        <f t="shared" si="14"/>
        <v>0</v>
      </c>
      <c r="AH120" s="607">
        <f t="shared" si="14"/>
        <v>0</v>
      </c>
      <c r="AI120" s="607">
        <f t="shared" si="14"/>
        <v>0</v>
      </c>
      <c r="AJ120" s="607">
        <f t="shared" si="14"/>
        <v>0</v>
      </c>
      <c r="AK120" s="612">
        <f>SUM(F120:AJ120)</f>
        <v>0</v>
      </c>
      <c r="AL120" s="256"/>
      <c r="AM120" s="60"/>
    </row>
    <row r="121" spans="1:39" s="82" customFormat="1" ht="20" customHeight="1" x14ac:dyDescent="0.15">
      <c r="A121" s="118" t="s">
        <v>150</v>
      </c>
      <c r="B121" s="99"/>
      <c r="C121" s="114" t="s">
        <v>164</v>
      </c>
      <c r="D121" s="511"/>
      <c r="E121" s="430"/>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9"/>
      <c r="AK121" s="110">
        <f>SUM(F121:AJ121)</f>
        <v>0</v>
      </c>
      <c r="AL121" s="256"/>
      <c r="AM121" s="60"/>
    </row>
    <row r="122" spans="1:39" s="82" customFormat="1" ht="20" customHeight="1" x14ac:dyDescent="0.15">
      <c r="A122" s="861" t="s">
        <v>152</v>
      </c>
      <c r="B122" s="95"/>
      <c r="C122" s="115" t="s">
        <v>153</v>
      </c>
      <c r="D122" s="511"/>
      <c r="E122" s="430"/>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80"/>
      <c r="AF122" s="180"/>
      <c r="AG122" s="180"/>
      <c r="AH122" s="180"/>
      <c r="AI122" s="180"/>
      <c r="AJ122" s="180"/>
      <c r="AK122" s="117">
        <f>SUM(E122:AJ122)</f>
        <v>0</v>
      </c>
      <c r="AL122" s="256"/>
      <c r="AM122" s="60"/>
    </row>
    <row r="123" spans="1:39" s="82" customFormat="1" ht="20" customHeight="1" x14ac:dyDescent="0.15">
      <c r="A123" s="862"/>
      <c r="B123" s="95"/>
      <c r="C123" s="116" t="s">
        <v>154</v>
      </c>
      <c r="D123" s="513"/>
      <c r="E123" s="430"/>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9"/>
      <c r="AK123" s="111">
        <f>SUM(F123:AJ123)</f>
        <v>0</v>
      </c>
      <c r="AL123" s="256"/>
      <c r="AM123" s="60"/>
    </row>
    <row r="124" spans="1:39" s="82" customFormat="1" ht="28" x14ac:dyDescent="0.15">
      <c r="A124" s="862"/>
      <c r="B124" s="95"/>
      <c r="C124" s="115" t="s">
        <v>155</v>
      </c>
      <c r="D124" s="511"/>
      <c r="E124" s="430"/>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9"/>
      <c r="AK124" s="111">
        <f>SUM(F124:AJ124)</f>
        <v>0</v>
      </c>
      <c r="AL124" s="64"/>
      <c r="AM124" s="60"/>
    </row>
    <row r="125" spans="1:39" s="82" customFormat="1" ht="29" thickBot="1" x14ac:dyDescent="0.2">
      <c r="A125" s="863"/>
      <c r="B125" s="105"/>
      <c r="C125" s="119" t="s">
        <v>156</v>
      </c>
      <c r="D125" s="514"/>
      <c r="E125" s="439"/>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81"/>
      <c r="AB125" s="181"/>
      <c r="AC125" s="181"/>
      <c r="AD125" s="181"/>
      <c r="AE125" s="181"/>
      <c r="AF125" s="181"/>
      <c r="AG125" s="181"/>
      <c r="AH125" s="181"/>
      <c r="AI125" s="181"/>
      <c r="AJ125" s="182"/>
      <c r="AK125" s="112">
        <f>SUM(F125:AJ125)</f>
        <v>0</v>
      </c>
      <c r="AL125" s="64" t="s">
        <v>157</v>
      </c>
      <c r="AM125" s="60" t="s">
        <v>158</v>
      </c>
    </row>
    <row r="126" spans="1:39" s="82" customFormat="1" ht="14" x14ac:dyDescent="0.15">
      <c r="A126" s="123"/>
      <c r="B126" s="83"/>
      <c r="C126" s="83"/>
      <c r="D126" s="508"/>
      <c r="E126" s="508"/>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124"/>
      <c r="AL126" s="670">
        <f ca="1">SUM(AK119:AK125)</f>
        <v>0</v>
      </c>
      <c r="AM126" s="672">
        <f>NETWORKDAYS(F104,EOMONTH(A99,0))*8</f>
        <v>184</v>
      </c>
    </row>
    <row r="127" spans="1:39" s="82" customFormat="1" ht="18" customHeight="1" x14ac:dyDescent="0.15">
      <c r="A127" s="864" t="s">
        <v>159</v>
      </c>
      <c r="B127" s="865"/>
      <c r="C127" s="865"/>
      <c r="D127" s="865"/>
      <c r="E127" s="865"/>
      <c r="F127" s="865"/>
      <c r="G127" s="865"/>
      <c r="H127" s="865"/>
      <c r="I127" s="865"/>
      <c r="J127" s="865"/>
      <c r="K127" s="865"/>
      <c r="L127" s="865"/>
      <c r="M127" s="865"/>
      <c r="N127" s="865"/>
      <c r="O127" s="90"/>
      <c r="P127" s="90"/>
      <c r="Q127" s="90"/>
      <c r="R127" s="90"/>
      <c r="S127" s="90"/>
      <c r="T127" s="90"/>
      <c r="U127" s="90"/>
      <c r="V127" s="90"/>
      <c r="W127" s="90"/>
      <c r="X127" s="90"/>
      <c r="Y127" s="90"/>
      <c r="Z127" s="90"/>
      <c r="AA127" s="90"/>
      <c r="AB127" s="90"/>
      <c r="AC127" s="90"/>
      <c r="AD127" s="90"/>
      <c r="AE127" s="90"/>
      <c r="AF127" s="90"/>
      <c r="AG127" s="90"/>
      <c r="AH127" s="90"/>
      <c r="AI127" s="90"/>
      <c r="AJ127" s="83"/>
      <c r="AK127" s="125"/>
      <c r="AL127" s="64"/>
      <c r="AM127" s="60"/>
    </row>
    <row r="128" spans="1:39" s="82" customFormat="1" ht="18" customHeight="1" thickBot="1" x14ac:dyDescent="0.2">
      <c r="A128" s="866"/>
      <c r="B128" s="865"/>
      <c r="C128" s="865"/>
      <c r="D128" s="865"/>
      <c r="E128" s="865"/>
      <c r="F128" s="865"/>
      <c r="G128" s="865"/>
      <c r="H128" s="865"/>
      <c r="I128" s="865"/>
      <c r="J128" s="865"/>
      <c r="K128" s="865"/>
      <c r="L128" s="865"/>
      <c r="M128" s="865"/>
      <c r="N128" s="865"/>
      <c r="O128" s="90"/>
      <c r="P128" s="90"/>
      <c r="Q128" s="90"/>
      <c r="R128" s="90"/>
      <c r="S128" s="90"/>
      <c r="T128" s="90"/>
      <c r="U128" s="90"/>
      <c r="V128" s="90"/>
      <c r="W128" s="90"/>
      <c r="X128" s="90"/>
      <c r="Y128" s="90"/>
      <c r="Z128" s="90"/>
      <c r="AA128" s="90"/>
      <c r="AB128" s="90"/>
      <c r="AC128" s="90"/>
      <c r="AD128" s="90"/>
      <c r="AE128" s="90"/>
      <c r="AF128" s="90"/>
      <c r="AG128" s="90"/>
      <c r="AH128" s="90"/>
      <c r="AI128" s="90"/>
      <c r="AJ128" s="83"/>
      <c r="AK128" s="125"/>
      <c r="AL128" s="64"/>
      <c r="AM128" s="60"/>
    </row>
    <row r="129" spans="1:39" s="82" customFormat="1" ht="14" customHeight="1" x14ac:dyDescent="0.15">
      <c r="A129" s="866"/>
      <c r="B129" s="865"/>
      <c r="C129" s="865"/>
      <c r="D129" s="865"/>
      <c r="E129" s="865"/>
      <c r="F129" s="865"/>
      <c r="G129" s="865"/>
      <c r="H129" s="865"/>
      <c r="I129" s="865"/>
      <c r="J129" s="865"/>
      <c r="K129" s="865"/>
      <c r="L129" s="865"/>
      <c r="M129" s="865"/>
      <c r="N129" s="865"/>
      <c r="O129" s="90"/>
      <c r="P129" s="90"/>
      <c r="Q129" s="867" t="s">
        <v>160</v>
      </c>
      <c r="R129" s="867"/>
      <c r="S129" s="867"/>
      <c r="T129" s="867"/>
      <c r="U129" s="867"/>
      <c r="V129" s="867"/>
      <c r="W129" s="867"/>
      <c r="X129" s="867"/>
      <c r="Y129" s="867"/>
      <c r="Z129" s="867"/>
      <c r="AA129" s="867"/>
      <c r="AB129" s="867"/>
      <c r="AC129" s="867"/>
      <c r="AD129" s="867"/>
      <c r="AE129" s="867"/>
      <c r="AF129" s="867"/>
      <c r="AG129" s="867"/>
      <c r="AH129" s="867"/>
      <c r="AI129" s="867"/>
      <c r="AJ129" s="867"/>
      <c r="AK129" s="125"/>
      <c r="AL129" s="64"/>
      <c r="AM129" s="60"/>
    </row>
    <row r="130" spans="1:39" s="82" customFormat="1" ht="35.25" customHeight="1" x14ac:dyDescent="0.15">
      <c r="A130" s="864" t="s">
        <v>161</v>
      </c>
      <c r="B130" s="868"/>
      <c r="C130" s="868"/>
      <c r="D130" s="868"/>
      <c r="E130" s="868"/>
      <c r="F130" s="868"/>
      <c r="G130" s="868"/>
      <c r="H130" s="868"/>
      <c r="I130" s="868"/>
      <c r="J130" s="868"/>
      <c r="K130" s="868"/>
      <c r="L130" s="868"/>
      <c r="M130" s="868"/>
      <c r="N130" s="868"/>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125"/>
      <c r="AL130" s="64"/>
      <c r="AM130" s="60"/>
    </row>
    <row r="131" spans="1:39" s="82" customFormat="1" ht="14" x14ac:dyDescent="0.15">
      <c r="A131" s="864"/>
      <c r="B131" s="868"/>
      <c r="C131" s="868"/>
      <c r="D131" s="868"/>
      <c r="E131" s="868"/>
      <c r="F131" s="868"/>
      <c r="G131" s="868"/>
      <c r="H131" s="868"/>
      <c r="I131" s="868"/>
      <c r="J131" s="868"/>
      <c r="K131" s="868"/>
      <c r="L131" s="868"/>
      <c r="M131" s="868"/>
      <c r="N131" s="868"/>
      <c r="O131" s="83"/>
      <c r="P131" s="83"/>
      <c r="Q131" s="867" t="s">
        <v>162</v>
      </c>
      <c r="R131" s="867"/>
      <c r="S131" s="867"/>
      <c r="T131" s="867"/>
      <c r="U131" s="867"/>
      <c r="V131" s="867"/>
      <c r="W131" s="867"/>
      <c r="X131" s="867"/>
      <c r="Y131" s="867"/>
      <c r="Z131" s="867"/>
      <c r="AA131" s="867"/>
      <c r="AB131" s="867"/>
      <c r="AC131" s="867"/>
      <c r="AD131" s="867"/>
      <c r="AE131" s="867"/>
      <c r="AF131" s="867"/>
      <c r="AG131" s="867"/>
      <c r="AH131" s="867"/>
      <c r="AI131" s="867"/>
      <c r="AJ131" s="867"/>
      <c r="AK131" s="125"/>
      <c r="AL131" s="64"/>
      <c r="AM131" s="60"/>
    </row>
    <row r="132" spans="1:39" s="82" customFormat="1" ht="14.5" customHeight="1" thickBot="1" x14ac:dyDescent="0.2">
      <c r="A132" s="126"/>
      <c r="B132" s="127"/>
      <c r="C132" s="127"/>
      <c r="D132" s="509"/>
      <c r="E132" s="509"/>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c r="AK132" s="128"/>
      <c r="AL132" s="64"/>
      <c r="AM132" s="60"/>
    </row>
    <row r="133" spans="1:39" ht="12" x14ac:dyDescent="0.15">
      <c r="A133" s="82"/>
      <c r="B133" s="82"/>
      <c r="C133" s="82"/>
      <c r="D133" s="507"/>
      <c r="E133" s="507"/>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3"/>
    </row>
    <row r="134" spans="1:39" s="60" customFormat="1" ht="30" customHeight="1" x14ac:dyDescent="0.15">
      <c r="A134" s="423"/>
      <c r="B134" s="433"/>
      <c r="C134" s="433"/>
      <c r="D134" s="424"/>
      <c r="E134" s="424"/>
      <c r="F134" s="425"/>
      <c r="G134" s="425"/>
      <c r="H134" s="425"/>
      <c r="I134" s="425"/>
      <c r="J134" s="425"/>
      <c r="K134" s="425"/>
      <c r="L134" s="425"/>
      <c r="M134" s="444"/>
      <c r="N134" s="426"/>
      <c r="O134" s="426"/>
      <c r="P134" s="426"/>
      <c r="Q134" s="426"/>
      <c r="R134" s="426"/>
      <c r="S134" s="426"/>
      <c r="T134" s="426"/>
      <c r="U134" s="426"/>
      <c r="V134" s="426"/>
      <c r="W134" s="891" t="s">
        <v>133</v>
      </c>
      <c r="X134" s="891"/>
      <c r="Y134" s="891"/>
      <c r="Z134" s="891"/>
      <c r="AA134" s="892"/>
      <c r="AB134" s="875" t="str">
        <f>Nav!$C$6</f>
        <v>DS200424</v>
      </c>
      <c r="AC134" s="876"/>
      <c r="AD134" s="876"/>
      <c r="AE134" s="876"/>
      <c r="AF134" s="876"/>
      <c r="AG134" s="876"/>
      <c r="AH134" s="876"/>
      <c r="AI134" s="877"/>
      <c r="AJ134" s="426"/>
      <c r="AK134" s="432"/>
    </row>
    <row r="135" spans="1:39" s="60" customFormat="1" ht="18" customHeight="1" x14ac:dyDescent="0.15">
      <c r="A135" s="445"/>
      <c r="B135" s="446"/>
      <c r="C135" s="446"/>
      <c r="D135" s="447"/>
      <c r="E135" s="447"/>
      <c r="F135" s="448"/>
      <c r="G135" s="448"/>
      <c r="H135" s="448"/>
      <c r="I135" s="448"/>
      <c r="J135" s="448"/>
      <c r="K135" s="448"/>
      <c r="L135" s="448"/>
      <c r="M135" s="449"/>
      <c r="AK135" s="434"/>
    </row>
    <row r="136" spans="1:39" ht="23" x14ac:dyDescent="0.25">
      <c r="A136" s="445"/>
      <c r="B136" s="446"/>
      <c r="C136" s="446"/>
      <c r="D136" s="447"/>
      <c r="E136" s="447"/>
      <c r="F136" s="448"/>
      <c r="G136" s="448"/>
      <c r="H136" s="448"/>
      <c r="I136" s="448"/>
      <c r="J136" s="448"/>
      <c r="K136" s="448"/>
      <c r="L136" s="448"/>
      <c r="M136" s="449"/>
      <c r="N136" s="443"/>
      <c r="O136" s="893" t="s">
        <v>134</v>
      </c>
      <c r="P136" s="894"/>
      <c r="Q136" s="894"/>
      <c r="R136" s="894"/>
      <c r="S136" s="894"/>
      <c r="T136" s="894"/>
      <c r="U136" s="894"/>
      <c r="V136" s="894"/>
      <c r="W136" s="894"/>
      <c r="X136" s="894"/>
      <c r="Y136" s="894"/>
      <c r="Z136" s="894"/>
      <c r="AA136" s="894"/>
      <c r="AB136" s="894"/>
      <c r="AC136" s="894"/>
      <c r="AD136" s="894"/>
      <c r="AE136" s="894"/>
      <c r="AF136" s="894"/>
      <c r="AG136" s="894"/>
      <c r="AH136" s="894"/>
      <c r="AI136" s="894"/>
      <c r="AJ136" s="894"/>
      <c r="AK136" s="895"/>
      <c r="AL136"/>
      <c r="AM136"/>
    </row>
    <row r="137" spans="1:39" ht="16" x14ac:dyDescent="0.2">
      <c r="A137" s="445"/>
      <c r="B137" s="446"/>
      <c r="C137" s="446"/>
      <c r="D137" s="447"/>
      <c r="E137" s="447"/>
      <c r="F137" s="448"/>
      <c r="G137" s="448"/>
      <c r="H137" s="448"/>
      <c r="I137" s="448"/>
      <c r="J137" s="448"/>
      <c r="K137" s="448"/>
      <c r="L137" s="448"/>
      <c r="M137" s="449"/>
      <c r="N137" s="442"/>
      <c r="O137" s="730" t="s">
        <v>163</v>
      </c>
      <c r="P137" s="731"/>
      <c r="Q137" s="731"/>
      <c r="R137" s="731"/>
      <c r="S137" s="731"/>
      <c r="T137" s="731"/>
      <c r="U137" s="731"/>
      <c r="V137" s="731"/>
      <c r="W137" s="731"/>
      <c r="X137" s="731"/>
      <c r="Y137" s="731"/>
      <c r="Z137" s="731"/>
      <c r="AA137" s="731"/>
      <c r="AB137" s="731"/>
      <c r="AC137" s="731"/>
      <c r="AD137" s="731"/>
      <c r="AE137" s="731"/>
      <c r="AF137" s="731"/>
      <c r="AG137" s="731"/>
      <c r="AH137" s="731"/>
      <c r="AI137" s="731"/>
      <c r="AJ137" s="731"/>
      <c r="AK137" s="732"/>
      <c r="AL137"/>
      <c r="AM137"/>
    </row>
    <row r="138" spans="1:39" ht="18" customHeight="1" x14ac:dyDescent="0.2">
      <c r="A138" s="885" t="s">
        <v>136</v>
      </c>
      <c r="B138" s="886"/>
      <c r="C138" s="886"/>
      <c r="D138" s="886"/>
      <c r="E138" s="886"/>
      <c r="F138" s="886"/>
      <c r="G138" s="886"/>
      <c r="H138" s="886"/>
      <c r="I138" s="886"/>
      <c r="J138" s="886"/>
      <c r="K138" s="886"/>
      <c r="L138" s="886"/>
      <c r="M138" s="887"/>
      <c r="O138" s="888" t="s">
        <v>137</v>
      </c>
      <c r="P138" s="889"/>
      <c r="Q138" s="889"/>
      <c r="R138" s="889"/>
      <c r="S138" s="889"/>
      <c r="T138" s="889"/>
      <c r="U138" s="889"/>
      <c r="V138" s="889"/>
      <c r="W138" s="889"/>
      <c r="X138" s="889"/>
      <c r="Y138" s="889"/>
      <c r="Z138" s="889"/>
      <c r="AA138" s="889"/>
      <c r="AB138" s="889"/>
      <c r="AC138" s="889"/>
      <c r="AD138" s="889"/>
      <c r="AE138" s="889"/>
      <c r="AF138" s="889"/>
      <c r="AG138" s="889"/>
      <c r="AH138" s="889"/>
      <c r="AI138" s="889"/>
      <c r="AJ138" s="889"/>
      <c r="AK138" s="890"/>
      <c r="AL138"/>
      <c r="AM138"/>
    </row>
    <row r="139" spans="1:39" ht="26.25" customHeight="1" x14ac:dyDescent="0.15">
      <c r="A139" s="84" t="s">
        <v>138</v>
      </c>
      <c r="B139" s="60"/>
      <c r="C139" s="516"/>
      <c r="D139" s="428"/>
      <c r="E139" s="428"/>
      <c r="F139" s="94"/>
      <c r="G139" s="94"/>
      <c r="H139" s="94"/>
      <c r="I139" s="94"/>
      <c r="J139" s="94"/>
      <c r="K139" s="94"/>
      <c r="L139" s="94"/>
      <c r="O139" s="869"/>
      <c r="P139" s="869"/>
      <c r="Q139" s="869"/>
      <c r="R139" s="869"/>
      <c r="S139" s="869"/>
      <c r="T139" s="869"/>
      <c r="AK139" s="91"/>
      <c r="AM139" s="60"/>
    </row>
    <row r="140" spans="1:39" ht="30" customHeight="1" x14ac:dyDescent="0.15">
      <c r="A140" s="870" t="str">
        <f>Nav!$C$3</f>
        <v>Durchführbarkeitsstudie "BioInk"</v>
      </c>
      <c r="B140" s="871"/>
      <c r="C140" s="871"/>
      <c r="D140" s="871"/>
      <c r="E140" s="871"/>
      <c r="F140" s="871"/>
      <c r="G140" s="871"/>
      <c r="H140" s="871"/>
      <c r="I140" s="871"/>
      <c r="J140" s="871"/>
      <c r="K140" s="871"/>
      <c r="L140" s="871"/>
      <c r="M140" s="871"/>
      <c r="N140" s="871"/>
      <c r="O140" s="871"/>
      <c r="P140" s="871"/>
      <c r="Q140" s="871"/>
      <c r="R140" s="871"/>
      <c r="S140" s="871"/>
      <c r="T140" s="871"/>
      <c r="U140" s="871"/>
      <c r="V140" s="871"/>
      <c r="W140" s="871"/>
      <c r="X140" s="871"/>
      <c r="Y140" s="871"/>
      <c r="Z140" s="871"/>
      <c r="AA140" s="871"/>
      <c r="AB140" s="871"/>
      <c r="AC140" s="871"/>
      <c r="AD140" s="871"/>
      <c r="AE140" s="871"/>
      <c r="AF140" s="871"/>
      <c r="AG140" s="871"/>
      <c r="AH140" s="871"/>
      <c r="AI140" s="871"/>
      <c r="AJ140" s="871"/>
      <c r="AK140" s="872"/>
      <c r="AM140" s="60"/>
    </row>
    <row r="141" spans="1:39" ht="18" customHeight="1" x14ac:dyDescent="0.15">
      <c r="A141" s="85"/>
      <c r="AK141" s="91"/>
      <c r="AM141" s="60"/>
    </row>
    <row r="142" spans="1:39" s="87" customFormat="1" ht="14" x14ac:dyDescent="0.15">
      <c r="A142" s="86" t="s">
        <v>139</v>
      </c>
      <c r="D142" s="428"/>
      <c r="E142" s="428"/>
      <c r="G142" s="83"/>
      <c r="H142" s="83"/>
      <c r="I142" s="83"/>
      <c r="J142" s="83"/>
      <c r="K142" s="83"/>
      <c r="L142" s="83"/>
      <c r="M142" s="88"/>
      <c r="N142" s="87" t="s">
        <v>140</v>
      </c>
      <c r="AI142" s="83"/>
      <c r="AJ142" s="83"/>
      <c r="AK142" s="92"/>
      <c r="AL142" s="68"/>
      <c r="AM142" s="60"/>
    </row>
    <row r="143" spans="1:39" ht="27" customHeight="1" x14ac:dyDescent="0.15">
      <c r="A143" s="873">
        <f>A99+31</f>
        <v>45017</v>
      </c>
      <c r="B143" s="874"/>
      <c r="C143" s="874"/>
      <c r="D143" s="520"/>
      <c r="E143" s="429"/>
      <c r="N143" s="875" t="str">
        <f>N99</f>
        <v>Socha, Pawel</v>
      </c>
      <c r="O143" s="876"/>
      <c r="P143" s="876"/>
      <c r="Q143" s="876"/>
      <c r="R143" s="876"/>
      <c r="S143" s="876"/>
      <c r="T143" s="876"/>
      <c r="U143" s="876"/>
      <c r="V143" s="876"/>
      <c r="W143" s="877"/>
      <c r="X143" s="89"/>
      <c r="Y143" s="89"/>
      <c r="Z143" s="89"/>
      <c r="AA143" s="89"/>
      <c r="AB143" s="89"/>
      <c r="AC143" s="89"/>
      <c r="AD143" s="89"/>
      <c r="AE143" s="89"/>
      <c r="AF143" s="89"/>
      <c r="AG143" s="89"/>
      <c r="AH143" s="89"/>
      <c r="AK143" s="93"/>
      <c r="AM143" s="60"/>
    </row>
    <row r="144" spans="1:39" ht="14" x14ac:dyDescent="0.15">
      <c r="A144" s="85"/>
      <c r="AK144" s="91"/>
      <c r="AM144" s="60"/>
    </row>
    <row r="145" spans="1:39" ht="30" customHeight="1" x14ac:dyDescent="0.15">
      <c r="A145" s="878" t="s">
        <v>141</v>
      </c>
      <c r="B145" s="879"/>
      <c r="C145" s="879"/>
      <c r="D145" s="879"/>
      <c r="E145" s="879"/>
      <c r="F145" s="879"/>
      <c r="G145" s="879"/>
      <c r="H145" s="879"/>
      <c r="I145" s="879"/>
      <c r="J145" s="879"/>
      <c r="K145" s="879"/>
      <c r="L145" s="879"/>
      <c r="M145" s="879"/>
      <c r="N145" s="879"/>
      <c r="O145" s="879"/>
      <c r="P145" s="879"/>
      <c r="Q145" s="879"/>
      <c r="R145" s="879"/>
      <c r="S145" s="879"/>
      <c r="T145" s="879"/>
      <c r="U145" s="879"/>
      <c r="V145" s="879"/>
      <c r="W145" s="879"/>
      <c r="X145" s="879"/>
      <c r="Y145" s="879"/>
      <c r="Z145" s="879"/>
      <c r="AA145" s="879"/>
      <c r="AB145" s="879"/>
      <c r="AC145" s="879"/>
      <c r="AD145" s="879"/>
      <c r="AE145" s="879"/>
      <c r="AF145" s="879"/>
      <c r="AG145" s="879"/>
      <c r="AH145" s="879"/>
      <c r="AI145" s="879"/>
      <c r="AJ145" s="879"/>
      <c r="AK145" s="880"/>
      <c r="AM145" s="60"/>
    </row>
    <row r="146" spans="1:39" ht="15" thickBot="1" x14ac:dyDescent="0.2">
      <c r="A146" s="85"/>
      <c r="AK146" s="91"/>
      <c r="AM146" s="60"/>
    </row>
    <row r="147" spans="1:39" ht="25" customHeight="1" x14ac:dyDescent="0.15">
      <c r="A147" s="120"/>
      <c r="B147" s="121"/>
      <c r="C147" s="121"/>
      <c r="D147" s="881" t="s">
        <v>30</v>
      </c>
      <c r="E147" s="883" t="s">
        <v>142</v>
      </c>
      <c r="F147" s="122" t="s">
        <v>143</v>
      </c>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856" t="s">
        <v>144</v>
      </c>
      <c r="AL147" s="615" t="s">
        <v>72</v>
      </c>
      <c r="AM147" s="615" t="s">
        <v>73</v>
      </c>
    </row>
    <row r="148" spans="1:39" ht="15" customHeight="1" thickBot="1" x14ac:dyDescent="0.2">
      <c r="A148" s="96" t="s">
        <v>145</v>
      </c>
      <c r="B148" s="97"/>
      <c r="C148" s="97"/>
      <c r="D148" s="882"/>
      <c r="E148" s="882"/>
      <c r="F148" s="98">
        <f>A143</f>
        <v>45017</v>
      </c>
      <c r="G148" s="98">
        <f>F148+1</f>
        <v>45018</v>
      </c>
      <c r="H148" s="98">
        <f t="shared" ref="H148:AI148" si="15">G148+1</f>
        <v>45019</v>
      </c>
      <c r="I148" s="98">
        <f t="shared" si="15"/>
        <v>45020</v>
      </c>
      <c r="J148" s="98">
        <f t="shared" si="15"/>
        <v>45021</v>
      </c>
      <c r="K148" s="98">
        <f t="shared" si="15"/>
        <v>45022</v>
      </c>
      <c r="L148" s="98">
        <f t="shared" si="15"/>
        <v>45023</v>
      </c>
      <c r="M148" s="98">
        <f t="shared" si="15"/>
        <v>45024</v>
      </c>
      <c r="N148" s="98">
        <f t="shared" si="15"/>
        <v>45025</v>
      </c>
      <c r="O148" s="98">
        <f t="shared" si="15"/>
        <v>45026</v>
      </c>
      <c r="P148" s="98">
        <f t="shared" si="15"/>
        <v>45027</v>
      </c>
      <c r="Q148" s="98">
        <f t="shared" si="15"/>
        <v>45028</v>
      </c>
      <c r="R148" s="98">
        <f t="shared" si="15"/>
        <v>45029</v>
      </c>
      <c r="S148" s="98">
        <f t="shared" si="15"/>
        <v>45030</v>
      </c>
      <c r="T148" s="98">
        <f t="shared" si="15"/>
        <v>45031</v>
      </c>
      <c r="U148" s="98">
        <f t="shared" si="15"/>
        <v>45032</v>
      </c>
      <c r="V148" s="98">
        <f t="shared" si="15"/>
        <v>45033</v>
      </c>
      <c r="W148" s="98">
        <f t="shared" si="15"/>
        <v>45034</v>
      </c>
      <c r="X148" s="98">
        <f t="shared" si="15"/>
        <v>45035</v>
      </c>
      <c r="Y148" s="98">
        <f t="shared" si="15"/>
        <v>45036</v>
      </c>
      <c r="Z148" s="98">
        <f t="shared" si="15"/>
        <v>45037</v>
      </c>
      <c r="AA148" s="98">
        <f t="shared" si="15"/>
        <v>45038</v>
      </c>
      <c r="AB148" s="98">
        <f t="shared" si="15"/>
        <v>45039</v>
      </c>
      <c r="AC148" s="98">
        <f t="shared" si="15"/>
        <v>45040</v>
      </c>
      <c r="AD148" s="98">
        <f t="shared" si="15"/>
        <v>45041</v>
      </c>
      <c r="AE148" s="98">
        <f t="shared" si="15"/>
        <v>45042</v>
      </c>
      <c r="AF148" s="98">
        <f t="shared" si="15"/>
        <v>45043</v>
      </c>
      <c r="AG148" s="98">
        <f t="shared" si="15"/>
        <v>45044</v>
      </c>
      <c r="AH148" s="98">
        <f t="shared" si="15"/>
        <v>45045</v>
      </c>
      <c r="AI148" s="98">
        <f t="shared" si="15"/>
        <v>45046</v>
      </c>
      <c r="AJ148" s="98"/>
      <c r="AK148" s="857"/>
      <c r="AL148" s="257"/>
      <c r="AM148" s="60"/>
    </row>
    <row r="149" spans="1:39" s="82" customFormat="1" ht="21" customHeight="1" thickBot="1" x14ac:dyDescent="0.2">
      <c r="A149" s="100" t="s">
        <v>146</v>
      </c>
      <c r="B149" s="101" t="s">
        <v>109</v>
      </c>
      <c r="C149" s="102" t="s">
        <v>147</v>
      </c>
      <c r="D149" s="101"/>
      <c r="E149" s="101"/>
      <c r="F149" s="174"/>
      <c r="G149" s="174"/>
      <c r="H149" s="174"/>
      <c r="I149" s="174"/>
      <c r="J149" s="174"/>
      <c r="K149" s="174"/>
      <c r="L149" s="174"/>
      <c r="M149" s="174"/>
      <c r="N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03"/>
      <c r="AL149" s="257"/>
      <c r="AM149" s="60"/>
    </row>
    <row r="150" spans="1:39" s="82" customFormat="1" ht="20" customHeight="1" thickBot="1" x14ac:dyDescent="0.2">
      <c r="A150" s="858"/>
      <c r="B150" s="109" t="s">
        <v>66</v>
      </c>
      <c r="C150" s="186" t="s">
        <v>148</v>
      </c>
      <c r="D150" s="510"/>
      <c r="E150" s="435"/>
      <c r="F150" s="174"/>
      <c r="G150" s="174"/>
      <c r="H150" s="174"/>
      <c r="I150" s="174"/>
      <c r="J150" s="174"/>
      <c r="K150" s="174"/>
      <c r="L150" s="174"/>
      <c r="M150" s="174"/>
      <c r="N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04"/>
      <c r="AL150" s="257"/>
      <c r="AM150" s="60"/>
    </row>
    <row r="151" spans="1:39" s="82" customFormat="1" ht="14" x14ac:dyDescent="0.15">
      <c r="A151" s="859"/>
      <c r="B151" s="183"/>
      <c r="C151" s="187" t="e">
        <f>VLOOKUP(B151,'AP Übersicht'!$A$8:$B$36,2,FALSE)</f>
        <v>#N/A</v>
      </c>
      <c r="D151" s="511"/>
      <c r="E151" s="430"/>
      <c r="F151" s="174"/>
      <c r="G151" s="174"/>
      <c r="H151" s="174"/>
      <c r="I151" s="174"/>
      <c r="J151" s="174"/>
      <c r="K151" s="174"/>
      <c r="L151" s="174"/>
      <c r="M151" s="174"/>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04">
        <f t="shared" ref="AK151:AK162" si="16">SUM(F151:AJ151)</f>
        <v>0</v>
      </c>
      <c r="AL151" s="616" t="e">
        <f>VLOOKUP($B151,'AP Übersicht'!$A$8:$R$36,13,FALSE)</f>
        <v>#N/A</v>
      </c>
      <c r="AM151" s="616" t="e">
        <f>VLOOKUP($B151,'AP Übersicht'!$A$8:$R$36,14,FALSE)</f>
        <v>#N/A</v>
      </c>
    </row>
    <row r="152" spans="1:39" s="82" customFormat="1" ht="20" customHeight="1" x14ac:dyDescent="0.15">
      <c r="A152" s="859"/>
      <c r="B152" s="183"/>
      <c r="C152" s="187" t="e">
        <f>VLOOKUP(B152,'AP Übersicht'!$A$8:$B$36,2,FALSE)</f>
        <v>#N/A</v>
      </c>
      <c r="D152" s="511"/>
      <c r="E152" s="430"/>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6"/>
      <c r="AK152" s="104">
        <f t="shared" si="16"/>
        <v>0</v>
      </c>
      <c r="AL152" s="256"/>
      <c r="AM152" s="60"/>
    </row>
    <row r="153" spans="1:39" s="82" customFormat="1" ht="20" customHeight="1" x14ac:dyDescent="0.15">
      <c r="A153" s="859"/>
      <c r="B153" s="183"/>
      <c r="C153" s="187" t="e">
        <f>VLOOKUP(B153,'AP Übersicht'!$A$8:$B$36,2,FALSE)</f>
        <v>#N/A</v>
      </c>
      <c r="D153" s="511"/>
      <c r="E153" s="430"/>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6"/>
      <c r="AK153" s="104">
        <f t="shared" si="16"/>
        <v>0</v>
      </c>
      <c r="AL153" s="256"/>
      <c r="AM153" s="60"/>
    </row>
    <row r="154" spans="1:39" s="82" customFormat="1" ht="20" customHeight="1" x14ac:dyDescent="0.15">
      <c r="A154" s="859"/>
      <c r="B154" s="183"/>
      <c r="C154" s="187" t="e">
        <f>VLOOKUP(B154,'AP Übersicht'!$A$8:$B$36,2,FALSE)</f>
        <v>#N/A</v>
      </c>
      <c r="D154" s="511"/>
      <c r="E154" s="430"/>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6"/>
      <c r="AK154" s="104">
        <f t="shared" si="16"/>
        <v>0</v>
      </c>
      <c r="AL154" s="256"/>
      <c r="AM154" s="60"/>
    </row>
    <row r="155" spans="1:39" s="82" customFormat="1" ht="20" customHeight="1" x14ac:dyDescent="0.15">
      <c r="A155" s="859"/>
      <c r="B155" s="183"/>
      <c r="C155" s="187" t="e">
        <f>VLOOKUP(B155,'AP Übersicht'!$A$8:$B$36,2,FALSE)</f>
        <v>#N/A</v>
      </c>
      <c r="D155" s="511"/>
      <c r="E155" s="430"/>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6"/>
      <c r="AK155" s="104">
        <f t="shared" si="16"/>
        <v>0</v>
      </c>
      <c r="AL155" s="256"/>
      <c r="AM155" s="60"/>
    </row>
    <row r="156" spans="1:39" s="82" customFormat="1" ht="20" customHeight="1" x14ac:dyDescent="0.15">
      <c r="A156" s="859"/>
      <c r="B156" s="183"/>
      <c r="C156" s="187" t="e">
        <f>VLOOKUP(B156,'AP Übersicht'!$A$8:$B$36,2,FALSE)</f>
        <v>#N/A</v>
      </c>
      <c r="D156" s="511"/>
      <c r="E156" s="430"/>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6"/>
      <c r="AK156" s="104">
        <f t="shared" si="16"/>
        <v>0</v>
      </c>
      <c r="AL156" s="256"/>
      <c r="AM156" s="60"/>
    </row>
    <row r="157" spans="1:39" s="82" customFormat="1" ht="20" customHeight="1" x14ac:dyDescent="0.15">
      <c r="A157" s="859"/>
      <c r="B157" s="183"/>
      <c r="C157" s="187" t="e">
        <f>VLOOKUP(B157,'AP Übersicht'!$A$8:$B$36,2,FALSE)</f>
        <v>#N/A</v>
      </c>
      <c r="D157" s="511"/>
      <c r="E157" s="430"/>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6"/>
      <c r="AK157" s="104">
        <f t="shared" si="16"/>
        <v>0</v>
      </c>
      <c r="AL157" s="256"/>
      <c r="AM157" s="60"/>
    </row>
    <row r="158" spans="1:39" s="82" customFormat="1" ht="20" customHeight="1" x14ac:dyDescent="0.15">
      <c r="A158" s="859"/>
      <c r="B158" s="183"/>
      <c r="C158" s="187" t="e">
        <f>VLOOKUP(B158,'AP Übersicht'!$A$8:$B$36,2,FALSE)</f>
        <v>#N/A</v>
      </c>
      <c r="D158" s="511"/>
      <c r="E158" s="430"/>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6"/>
      <c r="AK158" s="104">
        <f t="shared" si="16"/>
        <v>0</v>
      </c>
      <c r="AL158" s="256"/>
      <c r="AM158" s="60"/>
    </row>
    <row r="159" spans="1:39" s="82" customFormat="1" ht="20" customHeight="1" x14ac:dyDescent="0.15">
      <c r="A159" s="859"/>
      <c r="B159" s="183"/>
      <c r="C159" s="187" t="e">
        <f>VLOOKUP(B159,'AP Übersicht'!$A$8:$B$36,2,FALSE)</f>
        <v>#N/A</v>
      </c>
      <c r="D159" s="511"/>
      <c r="E159" s="430"/>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6"/>
      <c r="AK159" s="104">
        <f t="shared" si="16"/>
        <v>0</v>
      </c>
      <c r="AL159" s="256"/>
      <c r="AM159" s="60"/>
    </row>
    <row r="160" spans="1:39" s="82" customFormat="1" ht="20" customHeight="1" x14ac:dyDescent="0.15">
      <c r="A160" s="859"/>
      <c r="B160" s="183"/>
      <c r="C160" s="187" t="e">
        <f>VLOOKUP(B160,'AP Übersicht'!$A$8:$B$36,2,FALSE)</f>
        <v>#N/A</v>
      </c>
      <c r="D160" s="511"/>
      <c r="E160" s="430"/>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6"/>
      <c r="AK160" s="104">
        <f t="shared" si="16"/>
        <v>0</v>
      </c>
      <c r="AL160" s="256"/>
      <c r="AM160" s="60"/>
    </row>
    <row r="161" spans="1:39" s="82" customFormat="1" ht="20" customHeight="1" x14ac:dyDescent="0.15">
      <c r="A161" s="859"/>
      <c r="B161" s="183"/>
      <c r="C161" s="187" t="e">
        <f>VLOOKUP(B161,'AP Übersicht'!$A$8:$B$36,2,FALSE)</f>
        <v>#N/A</v>
      </c>
      <c r="D161" s="511"/>
      <c r="E161" s="430"/>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6"/>
      <c r="AK161" s="104">
        <f t="shared" si="16"/>
        <v>0</v>
      </c>
      <c r="AL161" s="256"/>
      <c r="AM161" s="60"/>
    </row>
    <row r="162" spans="1:39" s="82" customFormat="1" ht="20" customHeight="1" thickBot="1" x14ac:dyDescent="0.2">
      <c r="A162" s="860"/>
      <c r="B162" s="184"/>
      <c r="C162" s="252" t="e">
        <f>VLOOKUP(B162,'AP Übersicht'!$A$8:$B$36,2,FALSE)</f>
        <v>#N/A</v>
      </c>
      <c r="D162" s="512"/>
      <c r="E162" s="438"/>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c r="AG162" s="177"/>
      <c r="AH162" s="177"/>
      <c r="AI162" s="177"/>
      <c r="AJ162" s="178"/>
      <c r="AK162" s="104">
        <f t="shared" si="16"/>
        <v>0</v>
      </c>
      <c r="AL162" s="256"/>
      <c r="AM162" s="60"/>
    </row>
    <row r="163" spans="1:39" s="82" customFormat="1" ht="18.5" customHeight="1" thickTop="1" thickBot="1" x14ac:dyDescent="0.2">
      <c r="A163" s="603"/>
      <c r="B163" s="604"/>
      <c r="C163" s="896" t="s">
        <v>149</v>
      </c>
      <c r="D163" s="606" t="s">
        <v>83</v>
      </c>
      <c r="E163" s="606"/>
      <c r="F163" s="607">
        <f>SUMIF($D151:$D162,$D163,F151:F162)</f>
        <v>0</v>
      </c>
      <c r="G163" s="607">
        <f t="shared" ref="G163:S163" si="17">SUMIF($D151:$D162,$D163,G151:G162)</f>
        <v>0</v>
      </c>
      <c r="H163" s="607">
        <f t="shared" si="17"/>
        <v>0</v>
      </c>
      <c r="I163" s="607">
        <f t="shared" si="17"/>
        <v>0</v>
      </c>
      <c r="J163" s="607">
        <f t="shared" si="17"/>
        <v>0</v>
      </c>
      <c r="K163" s="607">
        <f t="shared" si="17"/>
        <v>0</v>
      </c>
      <c r="L163" s="607">
        <f t="shared" si="17"/>
        <v>0</v>
      </c>
      <c r="M163" s="607">
        <f t="shared" si="17"/>
        <v>0</v>
      </c>
      <c r="N163" s="607">
        <f t="shared" si="17"/>
        <v>0</v>
      </c>
      <c r="O163" s="607">
        <f t="shared" si="17"/>
        <v>0</v>
      </c>
      <c r="P163" s="607">
        <f t="shared" si="17"/>
        <v>0</v>
      </c>
      <c r="Q163" s="607">
        <f t="shared" si="17"/>
        <v>0</v>
      </c>
      <c r="R163" s="607">
        <f t="shared" si="17"/>
        <v>0</v>
      </c>
      <c r="S163" s="607">
        <f t="shared" si="17"/>
        <v>0</v>
      </c>
      <c r="T163" s="607">
        <f>SUMIF($D151:$D162,$D163,T151:T162)</f>
        <v>0</v>
      </c>
      <c r="U163" s="607">
        <f t="shared" ref="U163:AH163" si="18">SUMIF($D151:$D162,$D163,U151:U162)</f>
        <v>0</v>
      </c>
      <c r="V163" s="607">
        <f t="shared" si="18"/>
        <v>0</v>
      </c>
      <c r="W163" s="607">
        <f t="shared" si="18"/>
        <v>0</v>
      </c>
      <c r="X163" s="607">
        <f t="shared" si="18"/>
        <v>0</v>
      </c>
      <c r="Y163" s="607">
        <f t="shared" si="18"/>
        <v>0</v>
      </c>
      <c r="Z163" s="607">
        <f t="shared" si="18"/>
        <v>0</v>
      </c>
      <c r="AA163" s="607">
        <f t="shared" si="18"/>
        <v>0</v>
      </c>
      <c r="AB163" s="607">
        <f t="shared" si="18"/>
        <v>0</v>
      </c>
      <c r="AC163" s="607">
        <f t="shared" si="18"/>
        <v>0</v>
      </c>
      <c r="AD163" s="607">
        <f t="shared" si="18"/>
        <v>0</v>
      </c>
      <c r="AE163" s="607">
        <f t="shared" si="18"/>
        <v>0</v>
      </c>
      <c r="AF163" s="607">
        <f t="shared" si="18"/>
        <v>0</v>
      </c>
      <c r="AG163" s="607">
        <f t="shared" si="18"/>
        <v>0</v>
      </c>
      <c r="AH163" s="607">
        <f t="shared" si="18"/>
        <v>0</v>
      </c>
      <c r="AI163" s="607">
        <f t="shared" ref="AI163" si="19">SUMIF($D151:$D162,$D163,AI151:AI162)</f>
        <v>0</v>
      </c>
      <c r="AJ163" s="607">
        <f t="shared" ref="AJ163" si="20">SUMIF($D151:$D162,$D163,AJ151:AJ162)</f>
        <v>0</v>
      </c>
      <c r="AK163" s="608">
        <f>SUM(F163:AJ163)</f>
        <v>0</v>
      </c>
      <c r="AL163" s="256"/>
      <c r="AM163" s="60"/>
    </row>
    <row r="164" spans="1:39" s="82" customFormat="1" ht="18.5" customHeight="1" thickBot="1" x14ac:dyDescent="0.2">
      <c r="A164" s="609"/>
      <c r="B164" s="610"/>
      <c r="C164" s="897"/>
      <c r="D164" s="611"/>
      <c r="E164" s="611" t="s">
        <v>83</v>
      </c>
      <c r="F164" s="607">
        <f>SUMIF($E151:$E162,$E164,F151:F162)</f>
        <v>0</v>
      </c>
      <c r="G164" s="607">
        <f t="shared" ref="G164:AJ164" si="21">SUMIF($E151:$E162,$E164,G151:G162)</f>
        <v>0</v>
      </c>
      <c r="H164" s="607">
        <f t="shared" si="21"/>
        <v>0</v>
      </c>
      <c r="I164" s="607">
        <f t="shared" si="21"/>
        <v>0</v>
      </c>
      <c r="J164" s="607">
        <f t="shared" si="21"/>
        <v>0</v>
      </c>
      <c r="K164" s="607">
        <f t="shared" si="21"/>
        <v>0</v>
      </c>
      <c r="L164" s="607">
        <f t="shared" si="21"/>
        <v>0</v>
      </c>
      <c r="M164" s="607">
        <f t="shared" si="21"/>
        <v>0</v>
      </c>
      <c r="N164" s="607">
        <f t="shared" si="21"/>
        <v>0</v>
      </c>
      <c r="O164" s="607">
        <f t="shared" si="21"/>
        <v>0</v>
      </c>
      <c r="P164" s="607">
        <f t="shared" si="21"/>
        <v>0</v>
      </c>
      <c r="Q164" s="607">
        <f t="shared" si="21"/>
        <v>0</v>
      </c>
      <c r="R164" s="607">
        <f t="shared" si="21"/>
        <v>0</v>
      </c>
      <c r="S164" s="607">
        <f t="shared" si="21"/>
        <v>0</v>
      </c>
      <c r="T164" s="607">
        <f t="shared" si="21"/>
        <v>0</v>
      </c>
      <c r="U164" s="607">
        <f t="shared" si="21"/>
        <v>0</v>
      </c>
      <c r="V164" s="607">
        <f t="shared" si="21"/>
        <v>0</v>
      </c>
      <c r="W164" s="607">
        <f t="shared" si="21"/>
        <v>0</v>
      </c>
      <c r="X164" s="607">
        <f t="shared" si="21"/>
        <v>0</v>
      </c>
      <c r="Y164" s="607">
        <f t="shared" si="21"/>
        <v>0</v>
      </c>
      <c r="Z164" s="607">
        <f t="shared" si="21"/>
        <v>0</v>
      </c>
      <c r="AA164" s="607">
        <f t="shared" si="21"/>
        <v>0</v>
      </c>
      <c r="AB164" s="607">
        <f t="shared" si="21"/>
        <v>0</v>
      </c>
      <c r="AC164" s="607">
        <f t="shared" si="21"/>
        <v>0</v>
      </c>
      <c r="AD164" s="607">
        <f t="shared" si="21"/>
        <v>0</v>
      </c>
      <c r="AE164" s="607">
        <f t="shared" si="21"/>
        <v>0</v>
      </c>
      <c r="AF164" s="607">
        <f t="shared" si="21"/>
        <v>0</v>
      </c>
      <c r="AG164" s="607">
        <f t="shared" si="21"/>
        <v>0</v>
      </c>
      <c r="AH164" s="607">
        <f t="shared" si="21"/>
        <v>0</v>
      </c>
      <c r="AI164" s="607">
        <f t="shared" si="21"/>
        <v>0</v>
      </c>
      <c r="AJ164" s="607">
        <f t="shared" si="21"/>
        <v>0</v>
      </c>
      <c r="AK164" s="612">
        <f>SUM(F164:AJ164)</f>
        <v>0</v>
      </c>
      <c r="AL164" s="256"/>
      <c r="AM164" s="60"/>
    </row>
    <row r="165" spans="1:39" s="82" customFormat="1" ht="20" customHeight="1" x14ac:dyDescent="0.15">
      <c r="A165" s="118" t="s">
        <v>150</v>
      </c>
      <c r="B165" s="99"/>
      <c r="C165" s="114" t="s">
        <v>164</v>
      </c>
      <c r="D165" s="511"/>
      <c r="E165" s="430"/>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9"/>
      <c r="AK165" s="110">
        <f>SUM(F165:AJ165)</f>
        <v>0</v>
      </c>
      <c r="AL165" s="256"/>
      <c r="AM165" s="60"/>
    </row>
    <row r="166" spans="1:39" s="82" customFormat="1" ht="20" customHeight="1" x14ac:dyDescent="0.15">
      <c r="A166" s="861" t="s">
        <v>152</v>
      </c>
      <c r="B166" s="95"/>
      <c r="C166" s="115" t="s">
        <v>153</v>
      </c>
      <c r="D166" s="511"/>
      <c r="E166" s="43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80"/>
      <c r="AF166" s="180"/>
      <c r="AG166" s="180"/>
      <c r="AH166" s="180"/>
      <c r="AI166" s="180"/>
      <c r="AJ166" s="180"/>
      <c r="AK166" s="117">
        <f>SUM(E166:AJ166)</f>
        <v>0</v>
      </c>
      <c r="AL166" s="256"/>
      <c r="AM166" s="60"/>
    </row>
    <row r="167" spans="1:39" s="82" customFormat="1" ht="20" customHeight="1" x14ac:dyDescent="0.15">
      <c r="A167" s="862"/>
      <c r="B167" s="95"/>
      <c r="C167" s="116" t="s">
        <v>154</v>
      </c>
      <c r="D167" s="513"/>
      <c r="E167" s="430"/>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9"/>
      <c r="AK167" s="111">
        <f>SUM(F167:AJ167)</f>
        <v>0</v>
      </c>
      <c r="AL167" s="256"/>
      <c r="AM167" s="60"/>
    </row>
    <row r="168" spans="1:39" s="82" customFormat="1" ht="28" x14ac:dyDescent="0.15">
      <c r="A168" s="862"/>
      <c r="B168" s="95"/>
      <c r="C168" s="115" t="s">
        <v>155</v>
      </c>
      <c r="D168" s="511"/>
      <c r="E168" s="430"/>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9"/>
      <c r="AK168" s="111">
        <f>SUM(F168:AJ168)</f>
        <v>0</v>
      </c>
      <c r="AL168" s="64"/>
      <c r="AM168" s="60"/>
    </row>
    <row r="169" spans="1:39" s="82" customFormat="1" ht="29" thickBot="1" x14ac:dyDescent="0.2">
      <c r="A169" s="863"/>
      <c r="B169" s="105"/>
      <c r="C169" s="119" t="s">
        <v>156</v>
      </c>
      <c r="D169" s="514"/>
      <c r="E169" s="439"/>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81"/>
      <c r="AB169" s="181"/>
      <c r="AC169" s="181"/>
      <c r="AD169" s="181"/>
      <c r="AE169" s="181"/>
      <c r="AF169" s="181"/>
      <c r="AG169" s="181"/>
      <c r="AH169" s="181"/>
      <c r="AI169" s="181"/>
      <c r="AJ169" s="182"/>
      <c r="AK169" s="112">
        <f>SUM(F169:AJ169)</f>
        <v>0</v>
      </c>
      <c r="AL169" s="64" t="s">
        <v>157</v>
      </c>
      <c r="AM169" s="60" t="s">
        <v>158</v>
      </c>
    </row>
    <row r="170" spans="1:39" s="82" customFormat="1" ht="14" x14ac:dyDescent="0.15">
      <c r="A170" s="123"/>
      <c r="B170" s="83"/>
      <c r="C170" s="83"/>
      <c r="D170" s="508"/>
      <c r="E170" s="508"/>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124"/>
      <c r="AL170" s="670">
        <f>SUM(AK163:AK169)</f>
        <v>0</v>
      </c>
      <c r="AM170" s="672">
        <f>NETWORKDAYS(F148,EOMONTH(A143,0))*8</f>
        <v>160</v>
      </c>
    </row>
    <row r="171" spans="1:39" s="82" customFormat="1" ht="18" customHeight="1" x14ac:dyDescent="0.15">
      <c r="A171" s="864" t="s">
        <v>159</v>
      </c>
      <c r="B171" s="865"/>
      <c r="C171" s="865"/>
      <c r="D171" s="865"/>
      <c r="E171" s="865"/>
      <c r="F171" s="865"/>
      <c r="G171" s="865"/>
      <c r="H171" s="865"/>
      <c r="I171" s="865"/>
      <c r="J171" s="865"/>
      <c r="K171" s="865"/>
      <c r="L171" s="865"/>
      <c r="M171" s="865"/>
      <c r="N171" s="865"/>
      <c r="O171" s="90"/>
      <c r="P171" s="90"/>
      <c r="Q171" s="90"/>
      <c r="R171" s="90"/>
      <c r="S171" s="90"/>
      <c r="T171" s="90"/>
      <c r="U171" s="90"/>
      <c r="V171" s="90"/>
      <c r="W171" s="90"/>
      <c r="X171" s="90"/>
      <c r="Y171" s="90"/>
      <c r="Z171" s="90"/>
      <c r="AA171" s="90"/>
      <c r="AB171" s="90"/>
      <c r="AC171" s="90"/>
      <c r="AD171" s="90"/>
      <c r="AE171" s="90"/>
      <c r="AF171" s="90"/>
      <c r="AG171" s="90"/>
      <c r="AH171" s="90"/>
      <c r="AI171" s="90"/>
      <c r="AJ171" s="83"/>
      <c r="AK171" s="125"/>
      <c r="AL171" s="64"/>
      <c r="AM171" s="60"/>
    </row>
    <row r="172" spans="1:39" s="82" customFormat="1" ht="18" customHeight="1" thickBot="1" x14ac:dyDescent="0.2">
      <c r="A172" s="866"/>
      <c r="B172" s="865"/>
      <c r="C172" s="865"/>
      <c r="D172" s="865"/>
      <c r="E172" s="865"/>
      <c r="F172" s="865"/>
      <c r="G172" s="865"/>
      <c r="H172" s="865"/>
      <c r="I172" s="865"/>
      <c r="J172" s="865"/>
      <c r="K172" s="865"/>
      <c r="L172" s="865"/>
      <c r="M172" s="865"/>
      <c r="N172" s="865"/>
      <c r="O172" s="90"/>
      <c r="P172" s="90"/>
      <c r="Q172" s="90"/>
      <c r="R172" s="90"/>
      <c r="S172" s="90"/>
      <c r="T172" s="90"/>
      <c r="U172" s="90"/>
      <c r="V172" s="90"/>
      <c r="W172" s="90"/>
      <c r="X172" s="90"/>
      <c r="Y172" s="90"/>
      <c r="Z172" s="90"/>
      <c r="AA172" s="90"/>
      <c r="AB172" s="90"/>
      <c r="AC172" s="90"/>
      <c r="AD172" s="90"/>
      <c r="AE172" s="90"/>
      <c r="AF172" s="90"/>
      <c r="AG172" s="90"/>
      <c r="AH172" s="90"/>
      <c r="AI172" s="90"/>
      <c r="AJ172" s="83"/>
      <c r="AK172" s="125"/>
      <c r="AL172" s="64"/>
      <c r="AM172" s="60"/>
    </row>
    <row r="173" spans="1:39" s="82" customFormat="1" ht="14" customHeight="1" x14ac:dyDescent="0.15">
      <c r="A173" s="866"/>
      <c r="B173" s="865"/>
      <c r="C173" s="865"/>
      <c r="D173" s="865"/>
      <c r="E173" s="865"/>
      <c r="F173" s="865"/>
      <c r="G173" s="865"/>
      <c r="H173" s="865"/>
      <c r="I173" s="865"/>
      <c r="J173" s="865"/>
      <c r="K173" s="865"/>
      <c r="L173" s="865"/>
      <c r="M173" s="865"/>
      <c r="N173" s="865"/>
      <c r="O173" s="90"/>
      <c r="P173" s="90"/>
      <c r="Q173" s="867" t="s">
        <v>160</v>
      </c>
      <c r="R173" s="867"/>
      <c r="S173" s="867"/>
      <c r="T173" s="867"/>
      <c r="U173" s="867"/>
      <c r="V173" s="867"/>
      <c r="W173" s="867"/>
      <c r="X173" s="867"/>
      <c r="Y173" s="867"/>
      <c r="Z173" s="867"/>
      <c r="AA173" s="867"/>
      <c r="AB173" s="867"/>
      <c r="AC173" s="867"/>
      <c r="AD173" s="867"/>
      <c r="AE173" s="867"/>
      <c r="AF173" s="867"/>
      <c r="AG173" s="867"/>
      <c r="AH173" s="867"/>
      <c r="AI173" s="867"/>
      <c r="AJ173" s="867"/>
      <c r="AK173" s="125"/>
      <c r="AL173" s="64"/>
      <c r="AM173" s="60"/>
    </row>
    <row r="174" spans="1:39" s="82" customFormat="1" ht="35.25" customHeight="1" x14ac:dyDescent="0.15">
      <c r="A174" s="864" t="s">
        <v>161</v>
      </c>
      <c r="B174" s="868"/>
      <c r="C174" s="868"/>
      <c r="D174" s="868"/>
      <c r="E174" s="868"/>
      <c r="F174" s="868"/>
      <c r="G174" s="868"/>
      <c r="H174" s="868"/>
      <c r="I174" s="868"/>
      <c r="J174" s="868"/>
      <c r="K174" s="868"/>
      <c r="L174" s="868"/>
      <c r="M174" s="868"/>
      <c r="N174" s="868"/>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125"/>
      <c r="AL174" s="64"/>
      <c r="AM174" s="60"/>
    </row>
    <row r="175" spans="1:39" s="82" customFormat="1" ht="14" x14ac:dyDescent="0.15">
      <c r="A175" s="864"/>
      <c r="B175" s="868"/>
      <c r="C175" s="868"/>
      <c r="D175" s="868"/>
      <c r="E175" s="868"/>
      <c r="F175" s="868"/>
      <c r="G175" s="868"/>
      <c r="H175" s="868"/>
      <c r="I175" s="868"/>
      <c r="J175" s="868"/>
      <c r="K175" s="868"/>
      <c r="L175" s="868"/>
      <c r="M175" s="868"/>
      <c r="N175" s="868"/>
      <c r="O175" s="83"/>
      <c r="P175" s="83"/>
      <c r="Q175" s="867" t="s">
        <v>162</v>
      </c>
      <c r="R175" s="867"/>
      <c r="S175" s="867"/>
      <c r="T175" s="867"/>
      <c r="U175" s="867"/>
      <c r="V175" s="867"/>
      <c r="W175" s="867"/>
      <c r="X175" s="867"/>
      <c r="Y175" s="867"/>
      <c r="Z175" s="867"/>
      <c r="AA175" s="867"/>
      <c r="AB175" s="867"/>
      <c r="AC175" s="867"/>
      <c r="AD175" s="867"/>
      <c r="AE175" s="867"/>
      <c r="AF175" s="867"/>
      <c r="AG175" s="867"/>
      <c r="AH175" s="867"/>
      <c r="AI175" s="867"/>
      <c r="AJ175" s="867"/>
      <c r="AK175" s="125"/>
      <c r="AL175" s="64"/>
      <c r="AM175" s="60"/>
    </row>
    <row r="176" spans="1:39" s="82" customFormat="1" ht="14.5" customHeight="1" thickBot="1" x14ac:dyDescent="0.2">
      <c r="A176" s="126"/>
      <c r="B176" s="127"/>
      <c r="C176" s="127"/>
      <c r="D176" s="509"/>
      <c r="E176" s="509"/>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8"/>
      <c r="AL176" s="64"/>
      <c r="AM176" s="60"/>
    </row>
    <row r="177" spans="1:39" ht="12" x14ac:dyDescent="0.15">
      <c r="A177" s="82"/>
      <c r="B177" s="82"/>
      <c r="C177" s="82"/>
      <c r="D177" s="507"/>
      <c r="E177" s="507"/>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3"/>
    </row>
    <row r="178" spans="1:39" s="60" customFormat="1" ht="30" customHeight="1" x14ac:dyDescent="0.15">
      <c r="A178" s="423"/>
      <c r="B178" s="433"/>
      <c r="C178" s="433"/>
      <c r="D178" s="424"/>
      <c r="E178" s="424"/>
      <c r="F178" s="425"/>
      <c r="G178" s="425"/>
      <c r="H178" s="425"/>
      <c r="I178" s="425"/>
      <c r="J178" s="425"/>
      <c r="K178" s="425"/>
      <c r="L178" s="425"/>
      <c r="M178" s="444"/>
      <c r="N178" s="426"/>
      <c r="O178" s="426"/>
      <c r="P178" s="426"/>
      <c r="Q178" s="426"/>
      <c r="R178" s="426"/>
      <c r="S178" s="426"/>
      <c r="T178" s="426"/>
      <c r="U178" s="426"/>
      <c r="V178" s="426"/>
      <c r="W178" s="891" t="s">
        <v>133</v>
      </c>
      <c r="X178" s="891"/>
      <c r="Y178" s="891"/>
      <c r="Z178" s="891"/>
      <c r="AA178" s="892"/>
      <c r="AB178" s="875" t="str">
        <f>Nav!$C$6</f>
        <v>DS200424</v>
      </c>
      <c r="AC178" s="876"/>
      <c r="AD178" s="876"/>
      <c r="AE178" s="876"/>
      <c r="AF178" s="876"/>
      <c r="AG178" s="876"/>
      <c r="AH178" s="876"/>
      <c r="AI178" s="877"/>
      <c r="AJ178" s="426"/>
      <c r="AK178" s="432"/>
    </row>
    <row r="179" spans="1:39" s="60" customFormat="1" ht="18" customHeight="1" x14ac:dyDescent="0.15">
      <c r="A179" s="445"/>
      <c r="B179" s="446"/>
      <c r="C179" s="446"/>
      <c r="D179" s="447"/>
      <c r="E179" s="447"/>
      <c r="F179" s="448"/>
      <c r="G179" s="448"/>
      <c r="H179" s="448"/>
      <c r="I179" s="448"/>
      <c r="J179" s="448"/>
      <c r="K179" s="448"/>
      <c r="L179" s="448"/>
      <c r="M179" s="449"/>
      <c r="AK179" s="434"/>
    </row>
    <row r="180" spans="1:39" ht="23" x14ac:dyDescent="0.25">
      <c r="A180" s="445"/>
      <c r="B180" s="446"/>
      <c r="C180" s="446"/>
      <c r="D180" s="447"/>
      <c r="E180" s="447"/>
      <c r="F180" s="448"/>
      <c r="G180" s="448"/>
      <c r="H180" s="448"/>
      <c r="I180" s="448"/>
      <c r="J180" s="448"/>
      <c r="K180" s="448"/>
      <c r="L180" s="448"/>
      <c r="M180" s="449"/>
      <c r="N180" s="443"/>
      <c r="O180" s="893" t="s">
        <v>134</v>
      </c>
      <c r="P180" s="894"/>
      <c r="Q180" s="894"/>
      <c r="R180" s="894"/>
      <c r="S180" s="894"/>
      <c r="T180" s="894"/>
      <c r="U180" s="894"/>
      <c r="V180" s="894"/>
      <c r="W180" s="894"/>
      <c r="X180" s="894"/>
      <c r="Y180" s="894"/>
      <c r="Z180" s="894"/>
      <c r="AA180" s="894"/>
      <c r="AB180" s="894"/>
      <c r="AC180" s="894"/>
      <c r="AD180" s="894"/>
      <c r="AE180" s="894"/>
      <c r="AF180" s="894"/>
      <c r="AG180" s="894"/>
      <c r="AH180" s="894"/>
      <c r="AI180" s="894"/>
      <c r="AJ180" s="894"/>
      <c r="AK180" s="895"/>
      <c r="AL180"/>
      <c r="AM180"/>
    </row>
    <row r="181" spans="1:39" ht="16" x14ac:dyDescent="0.2">
      <c r="A181" s="445"/>
      <c r="B181" s="446"/>
      <c r="C181" s="446"/>
      <c r="D181" s="447"/>
      <c r="E181" s="447"/>
      <c r="F181" s="448"/>
      <c r="G181" s="448"/>
      <c r="H181" s="448"/>
      <c r="I181" s="448"/>
      <c r="J181" s="448"/>
      <c r="K181" s="448"/>
      <c r="L181" s="448"/>
      <c r="M181" s="449"/>
      <c r="N181" s="442"/>
      <c r="O181" s="730" t="s">
        <v>163</v>
      </c>
      <c r="P181" s="731"/>
      <c r="Q181" s="731"/>
      <c r="R181" s="731"/>
      <c r="S181" s="731"/>
      <c r="T181" s="731"/>
      <c r="U181" s="731"/>
      <c r="V181" s="731"/>
      <c r="W181" s="731"/>
      <c r="X181" s="731"/>
      <c r="Y181" s="731"/>
      <c r="Z181" s="731"/>
      <c r="AA181" s="731"/>
      <c r="AB181" s="731"/>
      <c r="AC181" s="731"/>
      <c r="AD181" s="731"/>
      <c r="AE181" s="731"/>
      <c r="AF181" s="731"/>
      <c r="AG181" s="731"/>
      <c r="AH181" s="731"/>
      <c r="AI181" s="731"/>
      <c r="AJ181" s="731"/>
      <c r="AK181" s="732"/>
      <c r="AL181"/>
      <c r="AM181"/>
    </row>
    <row r="182" spans="1:39" ht="18" customHeight="1" x14ac:dyDescent="0.2">
      <c r="A182" s="885" t="s">
        <v>136</v>
      </c>
      <c r="B182" s="886"/>
      <c r="C182" s="886"/>
      <c r="D182" s="886"/>
      <c r="E182" s="886"/>
      <c r="F182" s="886"/>
      <c r="G182" s="886"/>
      <c r="H182" s="886"/>
      <c r="I182" s="886"/>
      <c r="J182" s="886"/>
      <c r="K182" s="886"/>
      <c r="L182" s="886"/>
      <c r="M182" s="887"/>
      <c r="O182" s="888" t="s">
        <v>137</v>
      </c>
      <c r="P182" s="889"/>
      <c r="Q182" s="889"/>
      <c r="R182" s="889"/>
      <c r="S182" s="889"/>
      <c r="T182" s="889"/>
      <c r="U182" s="889"/>
      <c r="V182" s="889"/>
      <c r="W182" s="889"/>
      <c r="X182" s="889"/>
      <c r="Y182" s="889"/>
      <c r="Z182" s="889"/>
      <c r="AA182" s="889"/>
      <c r="AB182" s="889"/>
      <c r="AC182" s="889"/>
      <c r="AD182" s="889"/>
      <c r="AE182" s="889"/>
      <c r="AF182" s="889"/>
      <c r="AG182" s="889"/>
      <c r="AH182" s="889"/>
      <c r="AI182" s="889"/>
      <c r="AJ182" s="889"/>
      <c r="AK182" s="890"/>
      <c r="AL182"/>
      <c r="AM182"/>
    </row>
    <row r="183" spans="1:39" ht="26.25" customHeight="1" x14ac:dyDescent="0.15">
      <c r="A183" s="84" t="s">
        <v>138</v>
      </c>
      <c r="B183" s="60"/>
      <c r="C183" s="516"/>
      <c r="D183" s="428"/>
      <c r="E183" s="428"/>
      <c r="F183" s="94"/>
      <c r="G183" s="94"/>
      <c r="H183" s="94"/>
      <c r="I183" s="94"/>
      <c r="J183" s="94"/>
      <c r="K183" s="94"/>
      <c r="L183" s="94"/>
      <c r="O183" s="869"/>
      <c r="P183" s="869"/>
      <c r="Q183" s="869"/>
      <c r="R183" s="869"/>
      <c r="S183" s="869"/>
      <c r="T183" s="869"/>
      <c r="AK183" s="91"/>
      <c r="AM183" s="60"/>
    </row>
    <row r="184" spans="1:39" ht="30" customHeight="1" x14ac:dyDescent="0.15">
      <c r="A184" s="870" t="str">
        <f>Nav!$C$3</f>
        <v>Durchführbarkeitsstudie "BioInk"</v>
      </c>
      <c r="B184" s="871"/>
      <c r="C184" s="871"/>
      <c r="D184" s="871"/>
      <c r="E184" s="871"/>
      <c r="F184" s="871"/>
      <c r="G184" s="871"/>
      <c r="H184" s="871"/>
      <c r="I184" s="871"/>
      <c r="J184" s="871"/>
      <c r="K184" s="871"/>
      <c r="L184" s="871"/>
      <c r="M184" s="871"/>
      <c r="N184" s="871"/>
      <c r="O184" s="871"/>
      <c r="P184" s="871"/>
      <c r="Q184" s="871"/>
      <c r="R184" s="871"/>
      <c r="S184" s="871"/>
      <c r="T184" s="871"/>
      <c r="U184" s="871"/>
      <c r="V184" s="871"/>
      <c r="W184" s="871"/>
      <c r="X184" s="871"/>
      <c r="Y184" s="871"/>
      <c r="Z184" s="871"/>
      <c r="AA184" s="871"/>
      <c r="AB184" s="871"/>
      <c r="AC184" s="871"/>
      <c r="AD184" s="871"/>
      <c r="AE184" s="871"/>
      <c r="AF184" s="871"/>
      <c r="AG184" s="871"/>
      <c r="AH184" s="871"/>
      <c r="AI184" s="871"/>
      <c r="AJ184" s="871"/>
      <c r="AK184" s="872"/>
      <c r="AM184" s="60"/>
    </row>
    <row r="185" spans="1:39" ht="18" customHeight="1" x14ac:dyDescent="0.15">
      <c r="A185" s="85"/>
      <c r="AK185" s="91"/>
      <c r="AM185" s="60"/>
    </row>
    <row r="186" spans="1:39" s="87" customFormat="1" ht="14" x14ac:dyDescent="0.15">
      <c r="A186" s="86" t="s">
        <v>139</v>
      </c>
      <c r="D186" s="428"/>
      <c r="E186" s="428"/>
      <c r="G186" s="83"/>
      <c r="H186" s="83"/>
      <c r="I186" s="83"/>
      <c r="J186" s="83"/>
      <c r="K186" s="83"/>
      <c r="L186" s="83"/>
      <c r="M186" s="88"/>
      <c r="N186" s="87" t="s">
        <v>140</v>
      </c>
      <c r="AI186" s="83"/>
      <c r="AJ186" s="83"/>
      <c r="AK186" s="92"/>
      <c r="AL186" s="68"/>
      <c r="AM186" s="60"/>
    </row>
    <row r="187" spans="1:39" ht="27" customHeight="1" x14ac:dyDescent="0.15">
      <c r="A187" s="873">
        <f>A143+30</f>
        <v>45047</v>
      </c>
      <c r="B187" s="874"/>
      <c r="C187" s="874"/>
      <c r="D187" s="520"/>
      <c r="E187" s="429"/>
      <c r="N187" s="875" t="str">
        <f>N143</f>
        <v>Socha, Pawel</v>
      </c>
      <c r="O187" s="876"/>
      <c r="P187" s="876"/>
      <c r="Q187" s="876"/>
      <c r="R187" s="876"/>
      <c r="S187" s="876"/>
      <c r="T187" s="876"/>
      <c r="U187" s="876"/>
      <c r="V187" s="876"/>
      <c r="W187" s="877"/>
      <c r="X187" s="89"/>
      <c r="Y187" s="89"/>
      <c r="Z187" s="89"/>
      <c r="AA187" s="89"/>
      <c r="AB187" s="89"/>
      <c r="AC187" s="89"/>
      <c r="AD187" s="89"/>
      <c r="AE187" s="89"/>
      <c r="AF187" s="89"/>
      <c r="AG187" s="89"/>
      <c r="AH187" s="89"/>
      <c r="AK187" s="93"/>
      <c r="AM187" s="60"/>
    </row>
    <row r="188" spans="1:39" ht="14" x14ac:dyDescent="0.15">
      <c r="A188" s="85"/>
      <c r="AK188" s="91"/>
      <c r="AM188" s="60"/>
    </row>
    <row r="189" spans="1:39" ht="30" customHeight="1" x14ac:dyDescent="0.15">
      <c r="A189" s="878" t="s">
        <v>141</v>
      </c>
      <c r="B189" s="879"/>
      <c r="C189" s="879"/>
      <c r="D189" s="879"/>
      <c r="E189" s="879"/>
      <c r="F189" s="879"/>
      <c r="G189" s="879"/>
      <c r="H189" s="879"/>
      <c r="I189" s="879"/>
      <c r="J189" s="879"/>
      <c r="K189" s="879"/>
      <c r="L189" s="879"/>
      <c r="M189" s="879"/>
      <c r="N189" s="879"/>
      <c r="O189" s="879"/>
      <c r="P189" s="879"/>
      <c r="Q189" s="879"/>
      <c r="R189" s="879"/>
      <c r="S189" s="879"/>
      <c r="T189" s="879"/>
      <c r="U189" s="879"/>
      <c r="V189" s="879"/>
      <c r="W189" s="879"/>
      <c r="X189" s="879"/>
      <c r="Y189" s="879"/>
      <c r="Z189" s="879"/>
      <c r="AA189" s="879"/>
      <c r="AB189" s="879"/>
      <c r="AC189" s="879"/>
      <c r="AD189" s="879"/>
      <c r="AE189" s="879"/>
      <c r="AF189" s="879"/>
      <c r="AG189" s="879"/>
      <c r="AH189" s="879"/>
      <c r="AI189" s="879"/>
      <c r="AJ189" s="879"/>
      <c r="AK189" s="880"/>
      <c r="AM189" s="60"/>
    </row>
    <row r="190" spans="1:39" ht="15" thickBot="1" x14ac:dyDescent="0.2">
      <c r="A190" s="85"/>
      <c r="AK190" s="91"/>
      <c r="AM190" s="60"/>
    </row>
    <row r="191" spans="1:39" ht="25" customHeight="1" x14ac:dyDescent="0.15">
      <c r="A191" s="120"/>
      <c r="B191" s="121"/>
      <c r="C191" s="121"/>
      <c r="D191" s="881" t="s">
        <v>30</v>
      </c>
      <c r="E191" s="883" t="s">
        <v>142</v>
      </c>
      <c r="F191" s="122" t="s">
        <v>143</v>
      </c>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856" t="s">
        <v>144</v>
      </c>
      <c r="AL191" s="615" t="s">
        <v>72</v>
      </c>
      <c r="AM191" s="615" t="s">
        <v>73</v>
      </c>
    </row>
    <row r="192" spans="1:39" ht="15" customHeight="1" thickBot="1" x14ac:dyDescent="0.2">
      <c r="A192" s="96" t="s">
        <v>145</v>
      </c>
      <c r="B192" s="97"/>
      <c r="C192" s="97"/>
      <c r="D192" s="882"/>
      <c r="E192" s="882"/>
      <c r="F192" s="98">
        <f>A187</f>
        <v>45047</v>
      </c>
      <c r="G192" s="98">
        <f>F192+1</f>
        <v>45048</v>
      </c>
      <c r="H192" s="98">
        <f t="shared" ref="H192:AJ192" si="22">G192+1</f>
        <v>45049</v>
      </c>
      <c r="I192" s="98">
        <f t="shared" si="22"/>
        <v>45050</v>
      </c>
      <c r="J192" s="98">
        <f t="shared" si="22"/>
        <v>45051</v>
      </c>
      <c r="K192" s="98">
        <f t="shared" si="22"/>
        <v>45052</v>
      </c>
      <c r="L192" s="98">
        <f t="shared" si="22"/>
        <v>45053</v>
      </c>
      <c r="M192" s="98">
        <f t="shared" si="22"/>
        <v>45054</v>
      </c>
      <c r="N192" s="98">
        <f t="shared" si="22"/>
        <v>45055</v>
      </c>
      <c r="O192" s="98">
        <f t="shared" si="22"/>
        <v>45056</v>
      </c>
      <c r="P192" s="98">
        <f t="shared" si="22"/>
        <v>45057</v>
      </c>
      <c r="Q192" s="98">
        <f t="shared" si="22"/>
        <v>45058</v>
      </c>
      <c r="R192" s="98">
        <f t="shared" si="22"/>
        <v>45059</v>
      </c>
      <c r="S192" s="98">
        <f t="shared" si="22"/>
        <v>45060</v>
      </c>
      <c r="T192" s="98">
        <f t="shared" si="22"/>
        <v>45061</v>
      </c>
      <c r="U192" s="98">
        <f t="shared" si="22"/>
        <v>45062</v>
      </c>
      <c r="V192" s="98">
        <f t="shared" si="22"/>
        <v>45063</v>
      </c>
      <c r="W192" s="98">
        <f t="shared" si="22"/>
        <v>45064</v>
      </c>
      <c r="X192" s="98">
        <f t="shared" si="22"/>
        <v>45065</v>
      </c>
      <c r="Y192" s="98">
        <f t="shared" si="22"/>
        <v>45066</v>
      </c>
      <c r="Z192" s="98">
        <f t="shared" si="22"/>
        <v>45067</v>
      </c>
      <c r="AA192" s="98">
        <f t="shared" si="22"/>
        <v>45068</v>
      </c>
      <c r="AB192" s="98">
        <f t="shared" si="22"/>
        <v>45069</v>
      </c>
      <c r="AC192" s="98">
        <f t="shared" si="22"/>
        <v>45070</v>
      </c>
      <c r="AD192" s="98">
        <f t="shared" si="22"/>
        <v>45071</v>
      </c>
      <c r="AE192" s="98">
        <f t="shared" si="22"/>
        <v>45072</v>
      </c>
      <c r="AF192" s="98">
        <f t="shared" si="22"/>
        <v>45073</v>
      </c>
      <c r="AG192" s="98">
        <f t="shared" si="22"/>
        <v>45074</v>
      </c>
      <c r="AH192" s="98">
        <f t="shared" si="22"/>
        <v>45075</v>
      </c>
      <c r="AI192" s="98">
        <f t="shared" si="22"/>
        <v>45076</v>
      </c>
      <c r="AJ192" s="98">
        <f t="shared" si="22"/>
        <v>45077</v>
      </c>
      <c r="AK192" s="857"/>
      <c r="AL192" s="257"/>
      <c r="AM192" s="60"/>
    </row>
    <row r="193" spans="1:39" s="82" customFormat="1" ht="21" customHeight="1" thickBot="1" x14ac:dyDescent="0.2">
      <c r="A193" s="100" t="s">
        <v>146</v>
      </c>
      <c r="B193" s="101" t="s">
        <v>109</v>
      </c>
      <c r="C193" s="102" t="s">
        <v>147</v>
      </c>
      <c r="D193" s="101"/>
      <c r="E193" s="101"/>
      <c r="F193" s="174"/>
      <c r="G193" s="174"/>
      <c r="H193" s="174"/>
      <c r="I193" s="174"/>
      <c r="J193" s="174"/>
      <c r="K193" s="174"/>
      <c r="L193" s="174"/>
      <c r="M193" s="174"/>
      <c r="N193" s="174"/>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03"/>
      <c r="AL193" s="257"/>
      <c r="AM193" s="60"/>
    </row>
    <row r="194" spans="1:39" s="82" customFormat="1" ht="20" customHeight="1" thickBot="1" x14ac:dyDescent="0.2">
      <c r="A194" s="858"/>
      <c r="B194" s="109" t="s">
        <v>66</v>
      </c>
      <c r="C194" s="186" t="s">
        <v>148</v>
      </c>
      <c r="D194" s="510"/>
      <c r="E194" s="435"/>
      <c r="F194" s="174"/>
      <c r="G194" s="174"/>
      <c r="H194" s="174"/>
      <c r="I194" s="174"/>
      <c r="J194" s="174"/>
      <c r="K194" s="174"/>
      <c r="L194" s="174"/>
      <c r="M194" s="174"/>
      <c r="N194" s="174"/>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04"/>
      <c r="AL194" s="257"/>
      <c r="AM194" s="60"/>
    </row>
    <row r="195" spans="1:39" s="82" customFormat="1" ht="14" x14ac:dyDescent="0.15">
      <c r="A195" s="859"/>
      <c r="B195" s="183" t="s">
        <v>77</v>
      </c>
      <c r="C195" s="187" t="str">
        <f>VLOOKUP(B195,'AP Übersicht'!$A$8:$B$36,2,FALSE)</f>
        <v>Analyse Marktpotential/Patentprüfung</v>
      </c>
      <c r="D195" s="511"/>
      <c r="E195" s="430" t="s">
        <v>83</v>
      </c>
      <c r="F195" s="174"/>
      <c r="G195" s="174">
        <v>6</v>
      </c>
      <c r="H195" s="174">
        <v>6</v>
      </c>
      <c r="I195" s="174">
        <v>6</v>
      </c>
      <c r="J195" s="174">
        <v>6</v>
      </c>
      <c r="K195" s="174"/>
      <c r="L195" s="174"/>
      <c r="M195" s="174">
        <v>6</v>
      </c>
      <c r="N195" s="174">
        <v>8</v>
      </c>
      <c r="O195" s="174">
        <v>8</v>
      </c>
      <c r="P195" s="174"/>
      <c r="Q195" s="174">
        <v>8</v>
      </c>
      <c r="R195" s="174"/>
      <c r="S195" s="174"/>
      <c r="T195" s="174">
        <v>4</v>
      </c>
      <c r="U195" s="174">
        <v>4</v>
      </c>
      <c r="V195" s="174">
        <v>4</v>
      </c>
      <c r="W195" s="174"/>
      <c r="X195" s="174"/>
      <c r="Y195" s="174"/>
      <c r="Z195" s="174"/>
      <c r="AA195" s="174">
        <v>4</v>
      </c>
      <c r="AB195" s="174">
        <v>4</v>
      </c>
      <c r="AC195" s="174">
        <v>4</v>
      </c>
      <c r="AD195" s="174">
        <v>6</v>
      </c>
      <c r="AE195" s="174">
        <v>2.67</v>
      </c>
      <c r="AF195" s="174"/>
      <c r="AG195" s="174"/>
      <c r="AH195" s="174"/>
      <c r="AI195" s="174"/>
      <c r="AJ195" s="174"/>
      <c r="AK195" s="104">
        <f t="shared" ref="AK195:AK206" si="23">SUM(F195:AJ195)</f>
        <v>86.67</v>
      </c>
      <c r="AL195" s="616">
        <f ca="1">VLOOKUP($B195,'AP Übersicht'!$A$8:$R$36,13,FALSE)</f>
        <v>86.67</v>
      </c>
      <c r="AM195" s="616">
        <f ca="1">VLOOKUP($B195,'AP Übersicht'!$A$8:$R$36,14,FALSE)</f>
        <v>-3.3333333333303017E-3</v>
      </c>
    </row>
    <row r="196" spans="1:39" s="82" customFormat="1" ht="20" customHeight="1" x14ac:dyDescent="0.15">
      <c r="A196" s="859"/>
      <c r="B196" s="183"/>
      <c r="C196" s="187" t="e">
        <f>VLOOKUP(B196,'AP Übersicht'!$A$8:$B$36,2,FALSE)</f>
        <v>#N/A</v>
      </c>
      <c r="D196" s="511"/>
      <c r="E196" s="430"/>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6"/>
      <c r="AK196" s="104">
        <f t="shared" si="23"/>
        <v>0</v>
      </c>
      <c r="AL196" s="256"/>
      <c r="AM196" s="60"/>
    </row>
    <row r="197" spans="1:39" s="82" customFormat="1" ht="20" customHeight="1" x14ac:dyDescent="0.15">
      <c r="A197" s="859"/>
      <c r="B197" s="183"/>
      <c r="C197" s="187" t="e">
        <f>VLOOKUP(B197,'AP Übersicht'!$A$8:$B$36,2,FALSE)</f>
        <v>#N/A</v>
      </c>
      <c r="D197" s="511"/>
      <c r="E197" s="430"/>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6"/>
      <c r="AK197" s="104">
        <f t="shared" si="23"/>
        <v>0</v>
      </c>
      <c r="AL197" s="256"/>
      <c r="AM197" s="60"/>
    </row>
    <row r="198" spans="1:39" s="82" customFormat="1" ht="20" customHeight="1" x14ac:dyDescent="0.15">
      <c r="A198" s="859"/>
      <c r="B198" s="183"/>
      <c r="C198" s="187" t="e">
        <f>VLOOKUP(B198,'AP Übersicht'!$A$8:$B$36,2,FALSE)</f>
        <v>#N/A</v>
      </c>
      <c r="D198" s="511"/>
      <c r="E198" s="430"/>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6"/>
      <c r="AK198" s="104">
        <f t="shared" si="23"/>
        <v>0</v>
      </c>
      <c r="AL198" s="256"/>
      <c r="AM198" s="60"/>
    </row>
    <row r="199" spans="1:39" s="82" customFormat="1" ht="20" customHeight="1" x14ac:dyDescent="0.15">
      <c r="A199" s="859"/>
      <c r="B199" s="183"/>
      <c r="C199" s="187" t="e">
        <f>VLOOKUP(B199,'AP Übersicht'!$A$8:$B$36,2,FALSE)</f>
        <v>#N/A</v>
      </c>
      <c r="D199" s="511"/>
      <c r="E199" s="430"/>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6"/>
      <c r="AK199" s="104">
        <f t="shared" si="23"/>
        <v>0</v>
      </c>
      <c r="AL199" s="256"/>
      <c r="AM199" s="60"/>
    </row>
    <row r="200" spans="1:39" s="82" customFormat="1" ht="20" customHeight="1" x14ac:dyDescent="0.15">
      <c r="A200" s="859"/>
      <c r="B200" s="183"/>
      <c r="C200" s="187" t="e">
        <f>VLOOKUP(B200,'AP Übersicht'!$A$8:$B$36,2,FALSE)</f>
        <v>#N/A</v>
      </c>
      <c r="D200" s="511"/>
      <c r="E200" s="430"/>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6"/>
      <c r="AK200" s="104">
        <f t="shared" si="23"/>
        <v>0</v>
      </c>
      <c r="AL200" s="256"/>
      <c r="AM200" s="60"/>
    </row>
    <row r="201" spans="1:39" s="82" customFormat="1" ht="20" customHeight="1" x14ac:dyDescent="0.15">
      <c r="A201" s="859"/>
      <c r="B201" s="183"/>
      <c r="C201" s="187" t="e">
        <f>VLOOKUP(B201,'AP Übersicht'!$A$8:$B$36,2,FALSE)</f>
        <v>#N/A</v>
      </c>
      <c r="D201" s="511"/>
      <c r="E201" s="430"/>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6"/>
      <c r="AK201" s="104">
        <f t="shared" si="23"/>
        <v>0</v>
      </c>
      <c r="AL201" s="256"/>
      <c r="AM201" s="60"/>
    </row>
    <row r="202" spans="1:39" s="82" customFormat="1" ht="20" customHeight="1" x14ac:dyDescent="0.15">
      <c r="A202" s="859"/>
      <c r="B202" s="183"/>
      <c r="C202" s="187" t="e">
        <f>VLOOKUP(B202,'AP Übersicht'!$A$8:$B$36,2,FALSE)</f>
        <v>#N/A</v>
      </c>
      <c r="D202" s="511"/>
      <c r="E202" s="430"/>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6"/>
      <c r="AK202" s="104">
        <f t="shared" si="23"/>
        <v>0</v>
      </c>
      <c r="AL202" s="256"/>
      <c r="AM202" s="60"/>
    </row>
    <row r="203" spans="1:39" s="82" customFormat="1" ht="20" customHeight="1" x14ac:dyDescent="0.15">
      <c r="A203" s="859"/>
      <c r="B203" s="183"/>
      <c r="C203" s="187" t="e">
        <f>VLOOKUP(B203,'AP Übersicht'!$A$8:$B$36,2,FALSE)</f>
        <v>#N/A</v>
      </c>
      <c r="D203" s="511"/>
      <c r="E203" s="430"/>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6"/>
      <c r="AK203" s="104">
        <f t="shared" si="23"/>
        <v>0</v>
      </c>
      <c r="AL203" s="256"/>
      <c r="AM203" s="60"/>
    </row>
    <row r="204" spans="1:39" s="82" customFormat="1" ht="20" customHeight="1" x14ac:dyDescent="0.15">
      <c r="A204" s="859"/>
      <c r="B204" s="183"/>
      <c r="C204" s="187" t="e">
        <f>VLOOKUP(B204,'AP Übersicht'!$A$8:$B$36,2,FALSE)</f>
        <v>#N/A</v>
      </c>
      <c r="D204" s="511"/>
      <c r="E204" s="430"/>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6"/>
      <c r="AK204" s="104">
        <f t="shared" si="23"/>
        <v>0</v>
      </c>
      <c r="AL204" s="256"/>
      <c r="AM204" s="60"/>
    </row>
    <row r="205" spans="1:39" s="82" customFormat="1" ht="20" customHeight="1" x14ac:dyDescent="0.15">
      <c r="A205" s="859"/>
      <c r="B205" s="183"/>
      <c r="C205" s="187" t="e">
        <f>VLOOKUP(B205,'AP Übersicht'!$A$8:$B$36,2,FALSE)</f>
        <v>#N/A</v>
      </c>
      <c r="D205" s="511"/>
      <c r="E205" s="430"/>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6"/>
      <c r="AK205" s="104">
        <f t="shared" si="23"/>
        <v>0</v>
      </c>
      <c r="AL205" s="256"/>
      <c r="AM205" s="60"/>
    </row>
    <row r="206" spans="1:39" s="82" customFormat="1" ht="20" customHeight="1" thickBot="1" x14ac:dyDescent="0.2">
      <c r="A206" s="860"/>
      <c r="B206" s="184"/>
      <c r="C206" s="252" t="e">
        <f>VLOOKUP(B206,'AP Übersicht'!$A$8:$B$36,2,FALSE)</f>
        <v>#N/A</v>
      </c>
      <c r="D206" s="512"/>
      <c r="E206" s="438"/>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c r="AH206" s="177"/>
      <c r="AI206" s="177"/>
      <c r="AJ206" s="178"/>
      <c r="AK206" s="104">
        <f t="shared" si="23"/>
        <v>0</v>
      </c>
      <c r="AL206" s="256"/>
      <c r="AM206" s="60"/>
    </row>
    <row r="207" spans="1:39" s="82" customFormat="1" ht="18.5" customHeight="1" thickTop="1" thickBot="1" x14ac:dyDescent="0.2">
      <c r="A207" s="603"/>
      <c r="B207" s="604"/>
      <c r="C207" s="896" t="s">
        <v>149</v>
      </c>
      <c r="D207" s="606" t="s">
        <v>83</v>
      </c>
      <c r="E207" s="606"/>
      <c r="F207" s="607">
        <f>SUMIF($D195:$D206,$D207,F195:F206)</f>
        <v>0</v>
      </c>
      <c r="G207" s="607">
        <f t="shared" ref="G207:S207" si="24">SUMIF($D195:$D206,$D207,G195:G206)</f>
        <v>0</v>
      </c>
      <c r="H207" s="607">
        <f t="shared" si="24"/>
        <v>0</v>
      </c>
      <c r="I207" s="607">
        <f t="shared" si="24"/>
        <v>0</v>
      </c>
      <c r="J207" s="607">
        <f t="shared" si="24"/>
        <v>0</v>
      </c>
      <c r="K207" s="607">
        <f t="shared" si="24"/>
        <v>0</v>
      </c>
      <c r="L207" s="607">
        <f t="shared" si="24"/>
        <v>0</v>
      </c>
      <c r="M207" s="607">
        <f t="shared" si="24"/>
        <v>0</v>
      </c>
      <c r="N207" s="607">
        <f t="shared" si="24"/>
        <v>0</v>
      </c>
      <c r="O207" s="607">
        <f t="shared" si="24"/>
        <v>0</v>
      </c>
      <c r="P207" s="607">
        <f t="shared" si="24"/>
        <v>0</v>
      </c>
      <c r="Q207" s="607">
        <f t="shared" si="24"/>
        <v>0</v>
      </c>
      <c r="R207" s="607">
        <f t="shared" si="24"/>
        <v>0</v>
      </c>
      <c r="S207" s="607">
        <f t="shared" si="24"/>
        <v>0</v>
      </c>
      <c r="T207" s="607">
        <f>SUMIF($D195:$D206,$D207,T195:T206)</f>
        <v>0</v>
      </c>
      <c r="U207" s="607">
        <f t="shared" ref="U207:AJ207" si="25">SUMIF($D195:$D206,$D207,U195:U206)</f>
        <v>0</v>
      </c>
      <c r="V207" s="607">
        <f t="shared" si="25"/>
        <v>0</v>
      </c>
      <c r="W207" s="607">
        <f t="shared" si="25"/>
        <v>0</v>
      </c>
      <c r="X207" s="607">
        <f t="shared" si="25"/>
        <v>0</v>
      </c>
      <c r="Y207" s="607">
        <f t="shared" si="25"/>
        <v>0</v>
      </c>
      <c r="Z207" s="607">
        <f t="shared" si="25"/>
        <v>0</v>
      </c>
      <c r="AA207" s="607">
        <f t="shared" si="25"/>
        <v>0</v>
      </c>
      <c r="AB207" s="607">
        <f t="shared" si="25"/>
        <v>0</v>
      </c>
      <c r="AC207" s="607">
        <f t="shared" si="25"/>
        <v>0</v>
      </c>
      <c r="AD207" s="607">
        <f t="shared" si="25"/>
        <v>0</v>
      </c>
      <c r="AE207" s="607">
        <f t="shared" si="25"/>
        <v>0</v>
      </c>
      <c r="AF207" s="607">
        <f t="shared" si="25"/>
        <v>0</v>
      </c>
      <c r="AG207" s="607">
        <f t="shared" si="25"/>
        <v>0</v>
      </c>
      <c r="AH207" s="607">
        <f t="shared" si="25"/>
        <v>0</v>
      </c>
      <c r="AI207" s="607">
        <f t="shared" si="25"/>
        <v>0</v>
      </c>
      <c r="AJ207" s="607">
        <f t="shared" si="25"/>
        <v>0</v>
      </c>
      <c r="AK207" s="608">
        <f>SUM(F207:AJ207)</f>
        <v>0</v>
      </c>
      <c r="AL207" s="256"/>
      <c r="AM207" s="60"/>
    </row>
    <row r="208" spans="1:39" s="82" customFormat="1" ht="18.5" customHeight="1" thickBot="1" x14ac:dyDescent="0.2">
      <c r="A208" s="609"/>
      <c r="B208" s="610"/>
      <c r="C208" s="897"/>
      <c r="D208" s="611"/>
      <c r="E208" s="611" t="s">
        <v>83</v>
      </c>
      <c r="F208" s="607">
        <f>SUMIF($E195:$E206,$E208,F195:F206)</f>
        <v>0</v>
      </c>
      <c r="G208" s="607">
        <f t="shared" ref="G208:AJ208" si="26">SUMIF($E195:$E206,$E208,G195:G206)</f>
        <v>6</v>
      </c>
      <c r="H208" s="607">
        <f t="shared" si="26"/>
        <v>6</v>
      </c>
      <c r="I208" s="607">
        <f t="shared" si="26"/>
        <v>6</v>
      </c>
      <c r="J208" s="607">
        <f t="shared" si="26"/>
        <v>6</v>
      </c>
      <c r="K208" s="607">
        <f t="shared" si="26"/>
        <v>0</v>
      </c>
      <c r="L208" s="607">
        <f t="shared" si="26"/>
        <v>0</v>
      </c>
      <c r="M208" s="607">
        <f t="shared" si="26"/>
        <v>6</v>
      </c>
      <c r="N208" s="607">
        <f t="shared" si="26"/>
        <v>8</v>
      </c>
      <c r="O208" s="607">
        <f t="shared" si="26"/>
        <v>8</v>
      </c>
      <c r="P208" s="607">
        <f t="shared" si="26"/>
        <v>0</v>
      </c>
      <c r="Q208" s="607">
        <f t="shared" si="26"/>
        <v>8</v>
      </c>
      <c r="R208" s="607">
        <f t="shared" si="26"/>
        <v>0</v>
      </c>
      <c r="S208" s="607">
        <f t="shared" si="26"/>
        <v>0</v>
      </c>
      <c r="T208" s="607">
        <f t="shared" si="26"/>
        <v>4</v>
      </c>
      <c r="U208" s="607">
        <f t="shared" si="26"/>
        <v>4</v>
      </c>
      <c r="V208" s="607">
        <f t="shared" si="26"/>
        <v>4</v>
      </c>
      <c r="W208" s="607">
        <f t="shared" si="26"/>
        <v>0</v>
      </c>
      <c r="X208" s="607">
        <f t="shared" si="26"/>
        <v>0</v>
      </c>
      <c r="Y208" s="607">
        <f t="shared" si="26"/>
        <v>0</v>
      </c>
      <c r="Z208" s="607">
        <f t="shared" si="26"/>
        <v>0</v>
      </c>
      <c r="AA208" s="607">
        <f t="shared" si="26"/>
        <v>4</v>
      </c>
      <c r="AB208" s="607">
        <f t="shared" si="26"/>
        <v>4</v>
      </c>
      <c r="AC208" s="607">
        <f t="shared" si="26"/>
        <v>4</v>
      </c>
      <c r="AD208" s="607">
        <f t="shared" si="26"/>
        <v>6</v>
      </c>
      <c r="AE208" s="607">
        <f t="shared" si="26"/>
        <v>2.67</v>
      </c>
      <c r="AF208" s="607">
        <f t="shared" si="26"/>
        <v>0</v>
      </c>
      <c r="AG208" s="607">
        <f t="shared" si="26"/>
        <v>0</v>
      </c>
      <c r="AH208" s="607">
        <f t="shared" si="26"/>
        <v>0</v>
      </c>
      <c r="AI208" s="607">
        <f t="shared" si="26"/>
        <v>0</v>
      </c>
      <c r="AJ208" s="607">
        <f t="shared" si="26"/>
        <v>0</v>
      </c>
      <c r="AK208" s="612">
        <f>SUM(F208:AJ208)</f>
        <v>86.67</v>
      </c>
      <c r="AL208" s="256"/>
      <c r="AM208" s="60"/>
    </row>
    <row r="209" spans="1:39" s="82" customFormat="1" ht="20" customHeight="1" x14ac:dyDescent="0.15">
      <c r="A209" s="118" t="s">
        <v>150</v>
      </c>
      <c r="B209" s="99"/>
      <c r="C209" s="114" t="s">
        <v>164</v>
      </c>
      <c r="D209" s="511"/>
      <c r="E209" s="430"/>
      <c r="F209" s="175"/>
      <c r="G209" s="175"/>
      <c r="H209" s="175"/>
      <c r="I209" s="175"/>
      <c r="J209" s="175"/>
      <c r="K209" s="175"/>
      <c r="L209" s="175"/>
      <c r="M209" s="175">
        <v>2</v>
      </c>
      <c r="N209" s="175"/>
      <c r="O209" s="175"/>
      <c r="P209" s="175">
        <v>8</v>
      </c>
      <c r="Q209" s="175"/>
      <c r="R209" s="175"/>
      <c r="S209" s="175"/>
      <c r="T209" s="175">
        <v>4</v>
      </c>
      <c r="U209" s="175">
        <v>4</v>
      </c>
      <c r="V209" s="175">
        <v>4</v>
      </c>
      <c r="W209" s="175"/>
      <c r="X209" s="175"/>
      <c r="Y209" s="175"/>
      <c r="Z209" s="175"/>
      <c r="AA209" s="175">
        <v>4</v>
      </c>
      <c r="AB209" s="175">
        <v>4</v>
      </c>
      <c r="AC209" s="175">
        <v>4</v>
      </c>
      <c r="AD209" s="175">
        <v>2</v>
      </c>
      <c r="AE209" s="175">
        <v>5.33</v>
      </c>
      <c r="AF209" s="175"/>
      <c r="AG209" s="175"/>
      <c r="AH209" s="175"/>
      <c r="AI209" s="175">
        <v>8</v>
      </c>
      <c r="AJ209" s="179">
        <v>8</v>
      </c>
      <c r="AK209" s="110">
        <f>SUM(F209:AJ209)</f>
        <v>57.33</v>
      </c>
      <c r="AL209" s="256"/>
      <c r="AM209" s="60"/>
    </row>
    <row r="210" spans="1:39" s="82" customFormat="1" ht="20" customHeight="1" x14ac:dyDescent="0.15">
      <c r="A210" s="861" t="s">
        <v>152</v>
      </c>
      <c r="B210" s="95"/>
      <c r="C210" s="115" t="s">
        <v>153</v>
      </c>
      <c r="D210" s="511"/>
      <c r="E210" s="43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c r="AC210" s="180"/>
      <c r="AD210" s="180"/>
      <c r="AE210" s="180"/>
      <c r="AF210" s="180"/>
      <c r="AG210" s="180"/>
      <c r="AH210" s="180"/>
      <c r="AI210" s="180"/>
      <c r="AJ210" s="180"/>
      <c r="AK210" s="117">
        <f>SUM(E210:AJ210)</f>
        <v>0</v>
      </c>
      <c r="AL210" s="256"/>
      <c r="AM210" s="60"/>
    </row>
    <row r="211" spans="1:39" s="82" customFormat="1" ht="20" customHeight="1" x14ac:dyDescent="0.15">
      <c r="A211" s="862"/>
      <c r="B211" s="95"/>
      <c r="C211" s="116" t="s">
        <v>154</v>
      </c>
      <c r="D211" s="513"/>
      <c r="E211" s="430"/>
      <c r="F211" s="175"/>
      <c r="G211" s="175"/>
      <c r="H211" s="175"/>
      <c r="I211" s="175"/>
      <c r="J211" s="175"/>
      <c r="K211" s="175"/>
      <c r="L211" s="175"/>
      <c r="M211" s="175"/>
      <c r="N211" s="175"/>
      <c r="O211" s="175"/>
      <c r="P211" s="175"/>
      <c r="Q211" s="175"/>
      <c r="R211" s="175"/>
      <c r="S211" s="175"/>
      <c r="T211" s="175"/>
      <c r="U211" s="175"/>
      <c r="V211" s="175"/>
      <c r="W211" s="175"/>
      <c r="X211" s="175">
        <v>8</v>
      </c>
      <c r="Y211" s="175"/>
      <c r="Z211" s="175"/>
      <c r="AA211" s="175"/>
      <c r="AB211" s="175"/>
      <c r="AC211" s="175"/>
      <c r="AD211" s="175"/>
      <c r="AE211" s="175"/>
      <c r="AF211" s="175"/>
      <c r="AG211" s="175"/>
      <c r="AH211" s="175"/>
      <c r="AI211" s="175"/>
      <c r="AJ211" s="179"/>
      <c r="AK211" s="111">
        <f>SUM(F211:AJ211)</f>
        <v>8</v>
      </c>
      <c r="AL211" s="256"/>
      <c r="AM211" s="60"/>
    </row>
    <row r="212" spans="1:39" s="82" customFormat="1" ht="28" x14ac:dyDescent="0.15">
      <c r="A212" s="862"/>
      <c r="B212" s="95"/>
      <c r="C212" s="115" t="s">
        <v>155</v>
      </c>
      <c r="D212" s="511"/>
      <c r="E212" s="430"/>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9"/>
      <c r="AK212" s="111">
        <f>SUM(F212:AJ212)</f>
        <v>0</v>
      </c>
      <c r="AL212" s="64"/>
      <c r="AM212" s="60"/>
    </row>
    <row r="213" spans="1:39" s="82" customFormat="1" ht="29" thickBot="1" x14ac:dyDescent="0.2">
      <c r="A213" s="863"/>
      <c r="B213" s="105"/>
      <c r="C213" s="119" t="s">
        <v>156</v>
      </c>
      <c r="D213" s="514"/>
      <c r="E213" s="439"/>
      <c r="F213" s="181">
        <v>8</v>
      </c>
      <c r="G213" s="181"/>
      <c r="H213" s="181"/>
      <c r="I213" s="181"/>
      <c r="J213" s="181"/>
      <c r="K213" s="181"/>
      <c r="L213" s="181"/>
      <c r="M213" s="181"/>
      <c r="N213" s="181"/>
      <c r="O213" s="181"/>
      <c r="P213" s="181"/>
      <c r="Q213" s="181"/>
      <c r="R213" s="181"/>
      <c r="S213" s="181"/>
      <c r="T213" s="181"/>
      <c r="U213" s="181"/>
      <c r="V213" s="181"/>
      <c r="W213" s="181">
        <v>8</v>
      </c>
      <c r="X213" s="181"/>
      <c r="Y213" s="181"/>
      <c r="Z213" s="181"/>
      <c r="AA213" s="181"/>
      <c r="AB213" s="181"/>
      <c r="AC213" s="181"/>
      <c r="AD213" s="181"/>
      <c r="AE213" s="181"/>
      <c r="AF213" s="181"/>
      <c r="AG213" s="181"/>
      <c r="AH213" s="181">
        <v>8</v>
      </c>
      <c r="AI213" s="181"/>
      <c r="AJ213" s="182"/>
      <c r="AK213" s="112">
        <f>SUM(F213:AJ213)</f>
        <v>24</v>
      </c>
      <c r="AL213" s="64" t="s">
        <v>157</v>
      </c>
      <c r="AM213" s="60" t="s">
        <v>158</v>
      </c>
    </row>
    <row r="214" spans="1:39" s="82" customFormat="1" ht="14" x14ac:dyDescent="0.15">
      <c r="A214" s="123"/>
      <c r="B214" s="83"/>
      <c r="C214" s="83"/>
      <c r="D214" s="508"/>
      <c r="E214" s="508"/>
      <c r="F214" s="671">
        <f t="shared" ref="F214:G214" si="27">SUM(F207:F213)</f>
        <v>8</v>
      </c>
      <c r="G214" s="671">
        <f t="shared" si="27"/>
        <v>6</v>
      </c>
      <c r="H214" s="671">
        <f>SUM(H207:H213)</f>
        <v>6</v>
      </c>
      <c r="I214" s="671">
        <f t="shared" ref="I214:AJ214" si="28">SUM(I207:I213)</f>
        <v>6</v>
      </c>
      <c r="J214" s="671">
        <f t="shared" si="28"/>
        <v>6</v>
      </c>
      <c r="K214" s="671">
        <f t="shared" si="28"/>
        <v>0</v>
      </c>
      <c r="L214" s="671">
        <f t="shared" si="28"/>
        <v>0</v>
      </c>
      <c r="M214" s="671">
        <f t="shared" si="28"/>
        <v>8</v>
      </c>
      <c r="N214" s="671">
        <f t="shared" si="28"/>
        <v>8</v>
      </c>
      <c r="O214" s="671">
        <f t="shared" si="28"/>
        <v>8</v>
      </c>
      <c r="P214" s="671">
        <f t="shared" si="28"/>
        <v>8</v>
      </c>
      <c r="Q214" s="671">
        <f t="shared" si="28"/>
        <v>8</v>
      </c>
      <c r="R214" s="671">
        <f t="shared" si="28"/>
        <v>0</v>
      </c>
      <c r="S214" s="671">
        <f t="shared" si="28"/>
        <v>0</v>
      </c>
      <c r="T214" s="671">
        <f t="shared" si="28"/>
        <v>8</v>
      </c>
      <c r="U214" s="671">
        <f t="shared" si="28"/>
        <v>8</v>
      </c>
      <c r="V214" s="671">
        <f t="shared" si="28"/>
        <v>8</v>
      </c>
      <c r="W214" s="671">
        <f t="shared" si="28"/>
        <v>8</v>
      </c>
      <c r="X214" s="671">
        <f t="shared" si="28"/>
        <v>8</v>
      </c>
      <c r="Y214" s="671">
        <f t="shared" si="28"/>
        <v>0</v>
      </c>
      <c r="Z214" s="671">
        <f t="shared" si="28"/>
        <v>0</v>
      </c>
      <c r="AA214" s="671">
        <f t="shared" si="28"/>
        <v>8</v>
      </c>
      <c r="AB214" s="671">
        <f t="shared" si="28"/>
        <v>8</v>
      </c>
      <c r="AC214" s="671">
        <f t="shared" si="28"/>
        <v>8</v>
      </c>
      <c r="AD214" s="671">
        <f t="shared" si="28"/>
        <v>8</v>
      </c>
      <c r="AE214" s="671">
        <f t="shared" si="28"/>
        <v>8</v>
      </c>
      <c r="AF214" s="671">
        <f t="shared" si="28"/>
        <v>0</v>
      </c>
      <c r="AG214" s="671">
        <f t="shared" si="28"/>
        <v>0</v>
      </c>
      <c r="AH214" s="671">
        <f t="shared" si="28"/>
        <v>8</v>
      </c>
      <c r="AI214" s="671">
        <f t="shared" si="28"/>
        <v>8</v>
      </c>
      <c r="AJ214" s="671">
        <f t="shared" si="28"/>
        <v>8</v>
      </c>
      <c r="AK214" s="124"/>
      <c r="AL214" s="254">
        <f>SUM(AK207:AK213)</f>
        <v>176</v>
      </c>
      <c r="AM214" s="672">
        <f>NETWORKDAYS(F192,EOMONTH(A187,0))*8</f>
        <v>184</v>
      </c>
    </row>
    <row r="215" spans="1:39" s="82" customFormat="1" ht="18" customHeight="1" x14ac:dyDescent="0.15">
      <c r="A215" s="864" t="s">
        <v>159</v>
      </c>
      <c r="B215" s="865"/>
      <c r="C215" s="865"/>
      <c r="D215" s="865"/>
      <c r="E215" s="865"/>
      <c r="F215" s="865"/>
      <c r="G215" s="865"/>
      <c r="H215" s="865"/>
      <c r="I215" s="865"/>
      <c r="J215" s="865"/>
      <c r="K215" s="865"/>
      <c r="L215" s="865"/>
      <c r="M215" s="865"/>
      <c r="N215" s="865"/>
      <c r="O215" s="90"/>
      <c r="P215" s="90"/>
      <c r="Q215" s="90"/>
      <c r="R215" s="90"/>
      <c r="S215" s="90"/>
      <c r="T215" s="90"/>
      <c r="U215" s="90"/>
      <c r="V215" s="90"/>
      <c r="W215" s="90"/>
      <c r="X215" s="90"/>
      <c r="Y215" s="90"/>
      <c r="Z215" s="90"/>
      <c r="AA215" s="90"/>
      <c r="AB215" s="90"/>
      <c r="AC215" s="90"/>
      <c r="AD215" s="90"/>
      <c r="AE215" s="90"/>
      <c r="AF215" s="90"/>
      <c r="AG215" s="90"/>
      <c r="AH215" s="90"/>
      <c r="AI215" s="90"/>
      <c r="AJ215" s="83"/>
      <c r="AK215" s="125"/>
      <c r="AL215" s="64"/>
      <c r="AM215" s="60"/>
    </row>
    <row r="216" spans="1:39" s="82" customFormat="1" ht="18" customHeight="1" thickBot="1" x14ac:dyDescent="0.2">
      <c r="A216" s="866"/>
      <c r="B216" s="865"/>
      <c r="C216" s="865"/>
      <c r="D216" s="865"/>
      <c r="E216" s="865"/>
      <c r="F216" s="865"/>
      <c r="G216" s="865"/>
      <c r="H216" s="865"/>
      <c r="I216" s="865"/>
      <c r="J216" s="865"/>
      <c r="K216" s="865"/>
      <c r="L216" s="865"/>
      <c r="M216" s="865"/>
      <c r="N216" s="865"/>
      <c r="O216" s="90"/>
      <c r="P216" s="90"/>
      <c r="Q216" s="884">
        <f>IF(WEEKDAY(EOMONTH(A187,0),2)=7,EOMONTH(A187,0)-2,IF(WEEKDAY(EOMONTH(11,0),2)=6,EOMONTH(A187,0)-1,EOMONTH(A187,0)))</f>
        <v>45077</v>
      </c>
      <c r="R216" s="884"/>
      <c r="S216" s="90"/>
      <c r="T216" s="90"/>
      <c r="U216" s="90"/>
      <c r="V216" s="90"/>
      <c r="W216" s="90"/>
      <c r="X216" s="90"/>
      <c r="Y216" s="90"/>
      <c r="Z216" s="90"/>
      <c r="AA216" s="90"/>
      <c r="AB216" s="90"/>
      <c r="AC216" s="90"/>
      <c r="AD216" s="90"/>
      <c r="AE216" s="90"/>
      <c r="AF216" s="90"/>
      <c r="AG216" s="90"/>
      <c r="AH216" s="90"/>
      <c r="AI216" s="90"/>
      <c r="AJ216" s="83"/>
      <c r="AK216" s="125"/>
      <c r="AL216" s="64"/>
      <c r="AM216" s="60"/>
    </row>
    <row r="217" spans="1:39" s="82" customFormat="1" ht="14" customHeight="1" x14ac:dyDescent="0.15">
      <c r="A217" s="866"/>
      <c r="B217" s="865"/>
      <c r="C217" s="865"/>
      <c r="D217" s="865"/>
      <c r="E217" s="865"/>
      <c r="F217" s="865"/>
      <c r="G217" s="865"/>
      <c r="H217" s="865"/>
      <c r="I217" s="865"/>
      <c r="J217" s="865"/>
      <c r="K217" s="865"/>
      <c r="L217" s="865"/>
      <c r="M217" s="865"/>
      <c r="N217" s="865"/>
      <c r="O217" s="90"/>
      <c r="P217" s="90"/>
      <c r="Q217" s="867" t="s">
        <v>160</v>
      </c>
      <c r="R217" s="867"/>
      <c r="S217" s="867"/>
      <c r="T217" s="867"/>
      <c r="U217" s="867"/>
      <c r="V217" s="867"/>
      <c r="W217" s="867"/>
      <c r="X217" s="867"/>
      <c r="Y217" s="867"/>
      <c r="Z217" s="867"/>
      <c r="AA217" s="867"/>
      <c r="AB217" s="867"/>
      <c r="AC217" s="867"/>
      <c r="AD217" s="867"/>
      <c r="AE217" s="867"/>
      <c r="AF217" s="867"/>
      <c r="AG217" s="867"/>
      <c r="AH217" s="867"/>
      <c r="AI217" s="867"/>
      <c r="AJ217" s="867"/>
      <c r="AK217" s="125"/>
      <c r="AL217" s="64"/>
      <c r="AM217" s="60"/>
    </row>
    <row r="218" spans="1:39" s="82" customFormat="1" ht="35.25" customHeight="1" thickBot="1" x14ac:dyDescent="0.2">
      <c r="A218" s="864" t="s">
        <v>161</v>
      </c>
      <c r="B218" s="868"/>
      <c r="C218" s="868"/>
      <c r="D218" s="868"/>
      <c r="E218" s="868"/>
      <c r="F218" s="868"/>
      <c r="G218" s="868"/>
      <c r="H218" s="868"/>
      <c r="I218" s="868"/>
      <c r="J218" s="868"/>
      <c r="K218" s="868"/>
      <c r="L218" s="868"/>
      <c r="M218" s="868"/>
      <c r="N218" s="868"/>
      <c r="O218" s="90"/>
      <c r="P218" s="90"/>
      <c r="Q218" s="884">
        <f>Q216</f>
        <v>45077</v>
      </c>
      <c r="R218" s="884"/>
      <c r="S218" s="90"/>
      <c r="T218" s="90"/>
      <c r="U218" s="90"/>
      <c r="V218" s="90"/>
      <c r="W218" s="90"/>
      <c r="X218" s="90"/>
      <c r="Y218" s="90"/>
      <c r="Z218" s="90"/>
      <c r="AA218" s="90"/>
      <c r="AB218" s="90"/>
      <c r="AC218" s="90"/>
      <c r="AD218" s="90"/>
      <c r="AE218" s="90"/>
      <c r="AF218" s="90"/>
      <c r="AG218" s="90"/>
      <c r="AH218" s="90"/>
      <c r="AI218" s="90"/>
      <c r="AJ218" s="90"/>
      <c r="AK218" s="125"/>
      <c r="AL218" s="64"/>
      <c r="AM218" s="60"/>
    </row>
    <row r="219" spans="1:39" s="82" customFormat="1" ht="14" x14ac:dyDescent="0.15">
      <c r="A219" s="864"/>
      <c r="B219" s="868"/>
      <c r="C219" s="868"/>
      <c r="D219" s="868"/>
      <c r="E219" s="868"/>
      <c r="F219" s="868"/>
      <c r="G219" s="868"/>
      <c r="H219" s="868"/>
      <c r="I219" s="868"/>
      <c r="J219" s="868"/>
      <c r="K219" s="868"/>
      <c r="L219" s="868"/>
      <c r="M219" s="868"/>
      <c r="N219" s="868"/>
      <c r="O219" s="83"/>
      <c r="P219" s="83"/>
      <c r="Q219" s="867" t="s">
        <v>162</v>
      </c>
      <c r="R219" s="867"/>
      <c r="S219" s="867"/>
      <c r="T219" s="867"/>
      <c r="U219" s="867"/>
      <c r="V219" s="867"/>
      <c r="W219" s="867"/>
      <c r="X219" s="867"/>
      <c r="Y219" s="867"/>
      <c r="Z219" s="867"/>
      <c r="AA219" s="867"/>
      <c r="AB219" s="867"/>
      <c r="AC219" s="867"/>
      <c r="AD219" s="867"/>
      <c r="AE219" s="867"/>
      <c r="AF219" s="867"/>
      <c r="AG219" s="867"/>
      <c r="AH219" s="867"/>
      <c r="AI219" s="867"/>
      <c r="AJ219" s="867"/>
      <c r="AK219" s="125"/>
      <c r="AL219" s="64"/>
      <c r="AM219" s="60"/>
    </row>
    <row r="220" spans="1:39" s="82" customFormat="1" ht="14.5" customHeight="1" thickBot="1" x14ac:dyDescent="0.2">
      <c r="A220" s="126"/>
      <c r="B220" s="127"/>
      <c r="C220" s="127"/>
      <c r="D220" s="509"/>
      <c r="E220" s="509"/>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127"/>
      <c r="AI220" s="127"/>
      <c r="AJ220" s="127"/>
      <c r="AK220" s="128"/>
      <c r="AL220" s="64"/>
      <c r="AM220" s="60"/>
    </row>
    <row r="221" spans="1:39" ht="12" x14ac:dyDescent="0.15">
      <c r="A221" s="82"/>
      <c r="B221" s="82"/>
      <c r="C221" s="82"/>
      <c r="D221" s="507"/>
      <c r="E221" s="507"/>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c r="AK221" s="82"/>
      <c r="AL221" s="83"/>
    </row>
    <row r="222" spans="1:39" s="60" customFormat="1" ht="30" customHeight="1" x14ac:dyDescent="0.15">
      <c r="A222" s="423"/>
      <c r="B222" s="433"/>
      <c r="C222" s="433"/>
      <c r="D222" s="424"/>
      <c r="E222" s="424"/>
      <c r="F222" s="425"/>
      <c r="G222" s="425"/>
      <c r="H222" s="425"/>
      <c r="I222" s="425"/>
      <c r="J222" s="425"/>
      <c r="K222" s="425"/>
      <c r="L222" s="425"/>
      <c r="M222" s="444"/>
      <c r="N222" s="426"/>
      <c r="O222" s="426"/>
      <c r="P222" s="426"/>
      <c r="Q222" s="426"/>
      <c r="R222" s="426"/>
      <c r="S222" s="426"/>
      <c r="T222" s="426"/>
      <c r="U222" s="426"/>
      <c r="V222" s="426"/>
      <c r="W222" s="891" t="s">
        <v>133</v>
      </c>
      <c r="X222" s="891"/>
      <c r="Y222" s="891"/>
      <c r="Z222" s="891"/>
      <c r="AA222" s="892"/>
      <c r="AB222" s="875" t="str">
        <f>Nav!$C$6</f>
        <v>DS200424</v>
      </c>
      <c r="AC222" s="876"/>
      <c r="AD222" s="876"/>
      <c r="AE222" s="876"/>
      <c r="AF222" s="876"/>
      <c r="AG222" s="876"/>
      <c r="AH222" s="876"/>
      <c r="AI222" s="877"/>
      <c r="AJ222" s="426"/>
      <c r="AK222" s="432"/>
    </row>
    <row r="223" spans="1:39" s="60" customFormat="1" ht="18" customHeight="1" x14ac:dyDescent="0.15">
      <c r="A223" s="445"/>
      <c r="B223" s="446"/>
      <c r="C223" s="446"/>
      <c r="D223" s="447"/>
      <c r="E223" s="447"/>
      <c r="F223" s="448"/>
      <c r="G223" s="448"/>
      <c r="H223" s="448"/>
      <c r="I223" s="448"/>
      <c r="J223" s="448"/>
      <c r="K223" s="448"/>
      <c r="L223" s="448"/>
      <c r="M223" s="449"/>
      <c r="AK223" s="434"/>
    </row>
    <row r="224" spans="1:39" ht="23" x14ac:dyDescent="0.25">
      <c r="A224" s="445"/>
      <c r="B224" s="446"/>
      <c r="C224" s="446"/>
      <c r="D224" s="447"/>
      <c r="E224" s="447"/>
      <c r="F224" s="448"/>
      <c r="G224" s="448"/>
      <c r="H224" s="448"/>
      <c r="I224" s="448"/>
      <c r="J224" s="448"/>
      <c r="K224" s="448"/>
      <c r="L224" s="448"/>
      <c r="M224" s="449"/>
      <c r="N224" s="443"/>
      <c r="O224" s="893" t="s">
        <v>134</v>
      </c>
      <c r="P224" s="894"/>
      <c r="Q224" s="894"/>
      <c r="R224" s="894"/>
      <c r="S224" s="894"/>
      <c r="T224" s="894"/>
      <c r="U224" s="894"/>
      <c r="V224" s="894"/>
      <c r="W224" s="894"/>
      <c r="X224" s="894"/>
      <c r="Y224" s="894"/>
      <c r="Z224" s="894"/>
      <c r="AA224" s="894"/>
      <c r="AB224" s="894"/>
      <c r="AC224" s="894"/>
      <c r="AD224" s="894"/>
      <c r="AE224" s="894"/>
      <c r="AF224" s="894"/>
      <c r="AG224" s="894"/>
      <c r="AH224" s="894"/>
      <c r="AI224" s="894"/>
      <c r="AJ224" s="894"/>
      <c r="AK224" s="895"/>
      <c r="AL224"/>
      <c r="AM224"/>
    </row>
    <row r="225" spans="1:39" ht="16" x14ac:dyDescent="0.2">
      <c r="A225" s="445"/>
      <c r="B225" s="446"/>
      <c r="C225" s="446"/>
      <c r="D225" s="447"/>
      <c r="E225" s="447"/>
      <c r="F225" s="448"/>
      <c r="G225" s="448"/>
      <c r="H225" s="448"/>
      <c r="I225" s="448"/>
      <c r="J225" s="448"/>
      <c r="K225" s="448"/>
      <c r="L225" s="448"/>
      <c r="M225" s="449"/>
      <c r="N225" s="442"/>
      <c r="O225" s="730" t="s">
        <v>163</v>
      </c>
      <c r="P225" s="731"/>
      <c r="Q225" s="731"/>
      <c r="R225" s="731"/>
      <c r="S225" s="731"/>
      <c r="T225" s="731"/>
      <c r="U225" s="731"/>
      <c r="V225" s="731"/>
      <c r="W225" s="731"/>
      <c r="X225" s="731"/>
      <c r="Y225" s="731"/>
      <c r="Z225" s="731"/>
      <c r="AA225" s="731"/>
      <c r="AB225" s="731"/>
      <c r="AC225" s="731"/>
      <c r="AD225" s="731"/>
      <c r="AE225" s="731"/>
      <c r="AF225" s="731"/>
      <c r="AG225" s="731"/>
      <c r="AH225" s="731"/>
      <c r="AI225" s="731"/>
      <c r="AJ225" s="731"/>
      <c r="AK225" s="732"/>
      <c r="AL225"/>
      <c r="AM225"/>
    </row>
    <row r="226" spans="1:39" ht="18" customHeight="1" x14ac:dyDescent="0.2">
      <c r="A226" s="885" t="s">
        <v>136</v>
      </c>
      <c r="B226" s="886"/>
      <c r="C226" s="886"/>
      <c r="D226" s="886"/>
      <c r="E226" s="886"/>
      <c r="F226" s="886"/>
      <c r="G226" s="886"/>
      <c r="H226" s="886"/>
      <c r="I226" s="886"/>
      <c r="J226" s="886"/>
      <c r="K226" s="886"/>
      <c r="L226" s="886"/>
      <c r="M226" s="887"/>
      <c r="O226" s="888" t="s">
        <v>137</v>
      </c>
      <c r="P226" s="889"/>
      <c r="Q226" s="889"/>
      <c r="R226" s="889"/>
      <c r="S226" s="889"/>
      <c r="T226" s="889"/>
      <c r="U226" s="889"/>
      <c r="V226" s="889"/>
      <c r="W226" s="889"/>
      <c r="X226" s="889"/>
      <c r="Y226" s="889"/>
      <c r="Z226" s="889"/>
      <c r="AA226" s="889"/>
      <c r="AB226" s="889"/>
      <c r="AC226" s="889"/>
      <c r="AD226" s="889"/>
      <c r="AE226" s="889"/>
      <c r="AF226" s="889"/>
      <c r="AG226" s="889"/>
      <c r="AH226" s="889"/>
      <c r="AI226" s="889"/>
      <c r="AJ226" s="889"/>
      <c r="AK226" s="890"/>
      <c r="AL226"/>
      <c r="AM226"/>
    </row>
    <row r="227" spans="1:39" ht="26.25" customHeight="1" x14ac:dyDescent="0.15">
      <c r="A227" s="84" t="s">
        <v>138</v>
      </c>
      <c r="B227" s="60"/>
      <c r="C227" s="516"/>
      <c r="D227" s="428"/>
      <c r="E227" s="428"/>
      <c r="F227" s="94"/>
      <c r="G227" s="94"/>
      <c r="H227" s="94"/>
      <c r="I227" s="94"/>
      <c r="J227" s="94"/>
      <c r="K227" s="94"/>
      <c r="L227" s="94"/>
      <c r="O227" s="869"/>
      <c r="P227" s="869"/>
      <c r="Q227" s="869"/>
      <c r="R227" s="869"/>
      <c r="S227" s="869"/>
      <c r="T227" s="869"/>
      <c r="AK227" s="91"/>
      <c r="AM227" s="60"/>
    </row>
    <row r="228" spans="1:39" ht="30" customHeight="1" x14ac:dyDescent="0.15">
      <c r="A228" s="870" t="str">
        <f>Nav!$C$3</f>
        <v>Durchführbarkeitsstudie "BioInk"</v>
      </c>
      <c r="B228" s="871"/>
      <c r="C228" s="871"/>
      <c r="D228" s="871"/>
      <c r="E228" s="871"/>
      <c r="F228" s="871"/>
      <c r="G228" s="871"/>
      <c r="H228" s="871"/>
      <c r="I228" s="871"/>
      <c r="J228" s="871"/>
      <c r="K228" s="871"/>
      <c r="L228" s="871"/>
      <c r="M228" s="871"/>
      <c r="N228" s="871"/>
      <c r="O228" s="871"/>
      <c r="P228" s="871"/>
      <c r="Q228" s="871"/>
      <c r="R228" s="871"/>
      <c r="S228" s="871"/>
      <c r="T228" s="871"/>
      <c r="U228" s="871"/>
      <c r="V228" s="871"/>
      <c r="W228" s="871"/>
      <c r="X228" s="871"/>
      <c r="Y228" s="871"/>
      <c r="Z228" s="871"/>
      <c r="AA228" s="871"/>
      <c r="AB228" s="871"/>
      <c r="AC228" s="871"/>
      <c r="AD228" s="871"/>
      <c r="AE228" s="871"/>
      <c r="AF228" s="871"/>
      <c r="AG228" s="871"/>
      <c r="AH228" s="871"/>
      <c r="AI228" s="871"/>
      <c r="AJ228" s="871"/>
      <c r="AK228" s="872"/>
      <c r="AM228" s="60"/>
    </row>
    <row r="229" spans="1:39" ht="18" customHeight="1" x14ac:dyDescent="0.15">
      <c r="A229" s="85"/>
      <c r="AK229" s="91"/>
      <c r="AM229" s="60"/>
    </row>
    <row r="230" spans="1:39" s="87" customFormat="1" ht="14" x14ac:dyDescent="0.15">
      <c r="A230" s="86" t="s">
        <v>139</v>
      </c>
      <c r="D230" s="428"/>
      <c r="E230" s="428"/>
      <c r="G230" s="83"/>
      <c r="H230" s="83"/>
      <c r="I230" s="83"/>
      <c r="J230" s="83"/>
      <c r="K230" s="83"/>
      <c r="L230" s="83"/>
      <c r="M230" s="88"/>
      <c r="N230" s="87" t="s">
        <v>140</v>
      </c>
      <c r="AI230" s="83"/>
      <c r="AJ230" s="83"/>
      <c r="AK230" s="92"/>
      <c r="AL230" s="68"/>
      <c r="AM230" s="60"/>
    </row>
    <row r="231" spans="1:39" ht="27" customHeight="1" x14ac:dyDescent="0.15">
      <c r="A231" s="873">
        <f>A187+31</f>
        <v>45078</v>
      </c>
      <c r="B231" s="874"/>
      <c r="C231" s="874"/>
      <c r="D231" s="520"/>
      <c r="E231" s="429"/>
      <c r="N231" s="875" t="str">
        <f>N187</f>
        <v>Socha, Pawel</v>
      </c>
      <c r="O231" s="876"/>
      <c r="P231" s="876"/>
      <c r="Q231" s="876"/>
      <c r="R231" s="876"/>
      <c r="S231" s="876"/>
      <c r="T231" s="876"/>
      <c r="U231" s="876"/>
      <c r="V231" s="876"/>
      <c r="W231" s="877"/>
      <c r="X231" s="89"/>
      <c r="Y231" s="89"/>
      <c r="Z231" s="89"/>
      <c r="AA231" s="89"/>
      <c r="AB231" s="89"/>
      <c r="AC231" s="89"/>
      <c r="AD231" s="89"/>
      <c r="AE231" s="89"/>
      <c r="AF231" s="89"/>
      <c r="AG231" s="89"/>
      <c r="AH231" s="89"/>
      <c r="AK231" s="93"/>
      <c r="AM231" s="60"/>
    </row>
    <row r="232" spans="1:39" ht="14" x14ac:dyDescent="0.15">
      <c r="A232" s="85"/>
      <c r="AK232" s="91"/>
      <c r="AM232" s="60"/>
    </row>
    <row r="233" spans="1:39" ht="30" customHeight="1" x14ac:dyDescent="0.15">
      <c r="A233" s="878" t="s">
        <v>141</v>
      </c>
      <c r="B233" s="879"/>
      <c r="C233" s="879"/>
      <c r="D233" s="879"/>
      <c r="E233" s="879"/>
      <c r="F233" s="879"/>
      <c r="G233" s="879"/>
      <c r="H233" s="879"/>
      <c r="I233" s="879"/>
      <c r="J233" s="879"/>
      <c r="K233" s="879"/>
      <c r="L233" s="879"/>
      <c r="M233" s="879"/>
      <c r="N233" s="879"/>
      <c r="O233" s="879"/>
      <c r="P233" s="879"/>
      <c r="Q233" s="879"/>
      <c r="R233" s="879"/>
      <c r="S233" s="879"/>
      <c r="T233" s="879"/>
      <c r="U233" s="879"/>
      <c r="V233" s="879"/>
      <c r="W233" s="879"/>
      <c r="X233" s="879"/>
      <c r="Y233" s="879"/>
      <c r="Z233" s="879"/>
      <c r="AA233" s="879"/>
      <c r="AB233" s="879"/>
      <c r="AC233" s="879"/>
      <c r="AD233" s="879"/>
      <c r="AE233" s="879"/>
      <c r="AF233" s="879"/>
      <c r="AG233" s="879"/>
      <c r="AH233" s="879"/>
      <c r="AI233" s="879"/>
      <c r="AJ233" s="879"/>
      <c r="AK233" s="880"/>
      <c r="AM233" s="60"/>
    </row>
    <row r="234" spans="1:39" ht="15" thickBot="1" x14ac:dyDescent="0.2">
      <c r="A234" s="85"/>
      <c r="AK234" s="91"/>
      <c r="AM234" s="60"/>
    </row>
    <row r="235" spans="1:39" ht="25" customHeight="1" x14ac:dyDescent="0.15">
      <c r="A235" s="120"/>
      <c r="B235" s="121"/>
      <c r="C235" s="121"/>
      <c r="D235" s="881" t="s">
        <v>30</v>
      </c>
      <c r="E235" s="883" t="s">
        <v>142</v>
      </c>
      <c r="F235" s="122" t="s">
        <v>143</v>
      </c>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856" t="s">
        <v>144</v>
      </c>
      <c r="AL235" s="615" t="s">
        <v>72</v>
      </c>
      <c r="AM235" s="615" t="s">
        <v>73</v>
      </c>
    </row>
    <row r="236" spans="1:39" ht="15" customHeight="1" thickBot="1" x14ac:dyDescent="0.2">
      <c r="A236" s="96" t="s">
        <v>145</v>
      </c>
      <c r="B236" s="97"/>
      <c r="C236" s="97"/>
      <c r="D236" s="882"/>
      <c r="E236" s="882"/>
      <c r="F236" s="98">
        <f>A231</f>
        <v>45078</v>
      </c>
      <c r="G236" s="98">
        <f>F236+1</f>
        <v>45079</v>
      </c>
      <c r="H236" s="98">
        <f t="shared" ref="H236:AI236" si="29">G236+1</f>
        <v>45080</v>
      </c>
      <c r="I236" s="98">
        <f t="shared" si="29"/>
        <v>45081</v>
      </c>
      <c r="J236" s="98">
        <f t="shared" si="29"/>
        <v>45082</v>
      </c>
      <c r="K236" s="98">
        <f t="shared" si="29"/>
        <v>45083</v>
      </c>
      <c r="L236" s="98">
        <f t="shared" si="29"/>
        <v>45084</v>
      </c>
      <c r="M236" s="98">
        <f t="shared" si="29"/>
        <v>45085</v>
      </c>
      <c r="N236" s="98">
        <f t="shared" si="29"/>
        <v>45086</v>
      </c>
      <c r="O236" s="98">
        <f t="shared" si="29"/>
        <v>45087</v>
      </c>
      <c r="P236" s="98">
        <f t="shared" si="29"/>
        <v>45088</v>
      </c>
      <c r="Q236" s="98">
        <f t="shared" si="29"/>
        <v>45089</v>
      </c>
      <c r="R236" s="98">
        <f t="shared" si="29"/>
        <v>45090</v>
      </c>
      <c r="S236" s="98">
        <f t="shared" si="29"/>
        <v>45091</v>
      </c>
      <c r="T236" s="98">
        <f t="shared" si="29"/>
        <v>45092</v>
      </c>
      <c r="U236" s="98">
        <f t="shared" si="29"/>
        <v>45093</v>
      </c>
      <c r="V236" s="98">
        <f t="shared" si="29"/>
        <v>45094</v>
      </c>
      <c r="W236" s="98">
        <f t="shared" si="29"/>
        <v>45095</v>
      </c>
      <c r="X236" s="98">
        <f t="shared" si="29"/>
        <v>45096</v>
      </c>
      <c r="Y236" s="98">
        <f t="shared" si="29"/>
        <v>45097</v>
      </c>
      <c r="Z236" s="98">
        <f t="shared" si="29"/>
        <v>45098</v>
      </c>
      <c r="AA236" s="98">
        <f t="shared" si="29"/>
        <v>45099</v>
      </c>
      <c r="AB236" s="98">
        <f t="shared" si="29"/>
        <v>45100</v>
      </c>
      <c r="AC236" s="98">
        <f t="shared" si="29"/>
        <v>45101</v>
      </c>
      <c r="AD236" s="98">
        <f t="shared" si="29"/>
        <v>45102</v>
      </c>
      <c r="AE236" s="98">
        <f t="shared" si="29"/>
        <v>45103</v>
      </c>
      <c r="AF236" s="98">
        <f t="shared" si="29"/>
        <v>45104</v>
      </c>
      <c r="AG236" s="98">
        <f t="shared" si="29"/>
        <v>45105</v>
      </c>
      <c r="AH236" s="98">
        <f t="shared" si="29"/>
        <v>45106</v>
      </c>
      <c r="AI236" s="98">
        <f t="shared" si="29"/>
        <v>45107</v>
      </c>
      <c r="AJ236" s="98"/>
      <c r="AK236" s="857"/>
      <c r="AL236" s="257"/>
      <c r="AM236" s="60"/>
    </row>
    <row r="237" spans="1:39" s="82" customFormat="1" ht="21" customHeight="1" thickBot="1" x14ac:dyDescent="0.2">
      <c r="A237" s="100" t="s">
        <v>146</v>
      </c>
      <c r="B237" s="101" t="s">
        <v>109</v>
      </c>
      <c r="C237" s="102" t="s">
        <v>147</v>
      </c>
      <c r="D237" s="101"/>
      <c r="E237" s="101"/>
      <c r="F237" s="174"/>
      <c r="G237" s="174"/>
      <c r="H237" s="174"/>
      <c r="I237" s="174"/>
      <c r="J237" s="174"/>
      <c r="K237" s="174"/>
      <c r="L237" s="174"/>
      <c r="M237" s="174"/>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03"/>
      <c r="AL237" s="257"/>
      <c r="AM237" s="60"/>
    </row>
    <row r="238" spans="1:39" s="82" customFormat="1" ht="20" customHeight="1" thickBot="1" x14ac:dyDescent="0.2">
      <c r="A238" s="858"/>
      <c r="B238" s="109" t="s">
        <v>66</v>
      </c>
      <c r="C238" s="186" t="s">
        <v>148</v>
      </c>
      <c r="D238" s="510"/>
      <c r="E238" s="435"/>
      <c r="F238" s="174"/>
      <c r="G238" s="174"/>
      <c r="H238" s="174"/>
      <c r="I238" s="174"/>
      <c r="J238" s="174"/>
      <c r="K238" s="174"/>
      <c r="L238" s="174"/>
      <c r="M238" s="174"/>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04"/>
      <c r="AL238" s="257"/>
      <c r="AM238" s="60"/>
    </row>
    <row r="239" spans="1:39" s="82" customFormat="1" ht="56" x14ac:dyDescent="0.15">
      <c r="A239" s="859"/>
      <c r="B239" s="183" t="s">
        <v>81</v>
      </c>
      <c r="C239" s="187" t="str">
        <f>VLOOKUP(B239,'AP Übersicht'!$A$8:$B$36,2,FALSE)</f>
        <v>Recherche und Anforderungen an biobasierte Lösemittel, deren Parameter und Einsatzfähigkeit in Markierungs- und Kennzeichnungssystemen</v>
      </c>
      <c r="D239" s="511" t="s">
        <v>83</v>
      </c>
      <c r="E239" s="430"/>
      <c r="F239" s="174">
        <v>8</v>
      </c>
      <c r="G239" s="174">
        <v>8</v>
      </c>
      <c r="H239" s="174"/>
      <c r="I239" s="174"/>
      <c r="J239" s="174">
        <v>8</v>
      </c>
      <c r="K239" s="174">
        <v>8</v>
      </c>
      <c r="L239" s="174">
        <v>8</v>
      </c>
      <c r="M239" s="174"/>
      <c r="N239" s="174"/>
      <c r="O239" s="174"/>
      <c r="P239" s="174"/>
      <c r="Q239" s="174">
        <v>8</v>
      </c>
      <c r="R239" s="174">
        <v>8</v>
      </c>
      <c r="S239" s="174">
        <v>6</v>
      </c>
      <c r="T239" s="174">
        <v>8</v>
      </c>
      <c r="U239" s="174">
        <v>8</v>
      </c>
      <c r="V239" s="174"/>
      <c r="W239" s="174"/>
      <c r="X239" s="174">
        <v>8</v>
      </c>
      <c r="Y239" s="174">
        <v>8</v>
      </c>
      <c r="Z239" s="174">
        <v>8</v>
      </c>
      <c r="AA239" s="174">
        <v>8</v>
      </c>
      <c r="AB239" s="174">
        <v>8</v>
      </c>
      <c r="AC239" s="174"/>
      <c r="AD239" s="174"/>
      <c r="AE239" s="174">
        <v>8</v>
      </c>
      <c r="AF239" s="174">
        <v>8</v>
      </c>
      <c r="AG239" s="174">
        <v>8</v>
      </c>
      <c r="AH239" s="174">
        <v>8</v>
      </c>
      <c r="AI239" s="174">
        <v>8</v>
      </c>
      <c r="AJ239" s="174"/>
      <c r="AK239" s="104">
        <f t="shared" ref="AK239:AK250" si="30">SUM(F239:AJ239)</f>
        <v>158</v>
      </c>
      <c r="AL239" s="616">
        <f ca="1">VLOOKUP($B239,'AP Übersicht'!$A$8:$R$36,13,FALSE)</f>
        <v>173.33</v>
      </c>
      <c r="AM239" s="616">
        <f ca="1">VLOOKUP($B239,'AP Übersicht'!$A$8:$R$36,14,FALSE)</f>
        <v>-173.33</v>
      </c>
    </row>
    <row r="240" spans="1:39" s="82" customFormat="1" ht="20" customHeight="1" x14ac:dyDescent="0.15">
      <c r="A240" s="859"/>
      <c r="B240" s="183"/>
      <c r="C240" s="187" t="e">
        <f>VLOOKUP(B240,'AP Übersicht'!$A$8:$B$36,2,FALSE)</f>
        <v>#N/A</v>
      </c>
      <c r="D240" s="511"/>
      <c r="E240" s="430"/>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6"/>
      <c r="AK240" s="104">
        <f t="shared" si="30"/>
        <v>0</v>
      </c>
      <c r="AL240" s="256"/>
      <c r="AM240" s="60"/>
    </row>
    <row r="241" spans="1:39" s="82" customFormat="1" ht="20" customHeight="1" x14ac:dyDescent="0.15">
      <c r="A241" s="859"/>
      <c r="B241" s="183"/>
      <c r="C241" s="187" t="e">
        <f>VLOOKUP(B241,'AP Übersicht'!$A$8:$B$36,2,FALSE)</f>
        <v>#N/A</v>
      </c>
      <c r="D241" s="511"/>
      <c r="E241" s="430"/>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6"/>
      <c r="AK241" s="104">
        <f t="shared" si="30"/>
        <v>0</v>
      </c>
      <c r="AL241" s="256"/>
      <c r="AM241" s="60"/>
    </row>
    <row r="242" spans="1:39" s="82" customFormat="1" ht="20" customHeight="1" x14ac:dyDescent="0.15">
      <c r="A242" s="859"/>
      <c r="B242" s="183"/>
      <c r="C242" s="187" t="e">
        <f>VLOOKUP(B242,'AP Übersicht'!$A$8:$B$36,2,FALSE)</f>
        <v>#N/A</v>
      </c>
      <c r="D242" s="511"/>
      <c r="E242" s="430"/>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6"/>
      <c r="AK242" s="104">
        <f t="shared" si="30"/>
        <v>0</v>
      </c>
      <c r="AL242" s="256"/>
      <c r="AM242" s="60"/>
    </row>
    <row r="243" spans="1:39" s="82" customFormat="1" ht="20" customHeight="1" x14ac:dyDescent="0.15">
      <c r="A243" s="859"/>
      <c r="B243" s="183"/>
      <c r="C243" s="187" t="e">
        <f>VLOOKUP(B243,'AP Übersicht'!$A$8:$B$36,2,FALSE)</f>
        <v>#N/A</v>
      </c>
      <c r="D243" s="511"/>
      <c r="E243" s="430"/>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6"/>
      <c r="AK243" s="104">
        <f t="shared" si="30"/>
        <v>0</v>
      </c>
      <c r="AL243" s="256"/>
      <c r="AM243" s="60"/>
    </row>
    <row r="244" spans="1:39" s="82" customFormat="1" ht="20" customHeight="1" x14ac:dyDescent="0.15">
      <c r="A244" s="859"/>
      <c r="B244" s="183"/>
      <c r="C244" s="187" t="e">
        <f>VLOOKUP(B244,'AP Übersicht'!$A$8:$B$36,2,FALSE)</f>
        <v>#N/A</v>
      </c>
      <c r="D244" s="511"/>
      <c r="E244" s="430"/>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6"/>
      <c r="AK244" s="104">
        <f t="shared" si="30"/>
        <v>0</v>
      </c>
      <c r="AL244" s="256"/>
      <c r="AM244" s="60"/>
    </row>
    <row r="245" spans="1:39" s="82" customFormat="1" ht="20" customHeight="1" x14ac:dyDescent="0.15">
      <c r="A245" s="859"/>
      <c r="B245" s="183"/>
      <c r="C245" s="187" t="e">
        <f>VLOOKUP(B245,'AP Übersicht'!$A$8:$B$36,2,FALSE)</f>
        <v>#N/A</v>
      </c>
      <c r="D245" s="511"/>
      <c r="E245" s="430"/>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6"/>
      <c r="AK245" s="104">
        <f t="shared" si="30"/>
        <v>0</v>
      </c>
      <c r="AL245" s="256"/>
      <c r="AM245" s="60"/>
    </row>
    <row r="246" spans="1:39" s="82" customFormat="1" ht="20" customHeight="1" x14ac:dyDescent="0.15">
      <c r="A246" s="859"/>
      <c r="B246" s="183"/>
      <c r="C246" s="187" t="e">
        <f>VLOOKUP(B246,'AP Übersicht'!$A$8:$B$36,2,FALSE)</f>
        <v>#N/A</v>
      </c>
      <c r="D246" s="511"/>
      <c r="E246" s="430"/>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6"/>
      <c r="AK246" s="104">
        <f t="shared" si="30"/>
        <v>0</v>
      </c>
      <c r="AL246" s="256"/>
      <c r="AM246" s="60"/>
    </row>
    <row r="247" spans="1:39" s="82" customFormat="1" ht="20" customHeight="1" x14ac:dyDescent="0.15">
      <c r="A247" s="859"/>
      <c r="B247" s="183"/>
      <c r="C247" s="187" t="e">
        <f>VLOOKUP(B247,'AP Übersicht'!$A$8:$B$36,2,FALSE)</f>
        <v>#N/A</v>
      </c>
      <c r="D247" s="511"/>
      <c r="E247" s="430"/>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6"/>
      <c r="AK247" s="104">
        <f t="shared" si="30"/>
        <v>0</v>
      </c>
      <c r="AL247" s="256"/>
      <c r="AM247" s="60"/>
    </row>
    <row r="248" spans="1:39" s="82" customFormat="1" ht="20" customHeight="1" x14ac:dyDescent="0.15">
      <c r="A248" s="859"/>
      <c r="B248" s="183"/>
      <c r="C248" s="187" t="e">
        <f>VLOOKUP(B248,'AP Übersicht'!$A$8:$B$36,2,FALSE)</f>
        <v>#N/A</v>
      </c>
      <c r="D248" s="511"/>
      <c r="E248" s="430"/>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6"/>
      <c r="AK248" s="104">
        <f t="shared" si="30"/>
        <v>0</v>
      </c>
      <c r="AL248" s="256"/>
      <c r="AM248" s="60"/>
    </row>
    <row r="249" spans="1:39" s="82" customFormat="1" ht="20" customHeight="1" x14ac:dyDescent="0.15">
      <c r="A249" s="859"/>
      <c r="B249" s="183"/>
      <c r="C249" s="187" t="e">
        <f>VLOOKUP(B249,'AP Übersicht'!$A$8:$B$36,2,FALSE)</f>
        <v>#N/A</v>
      </c>
      <c r="D249" s="511"/>
      <c r="E249" s="430"/>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6"/>
      <c r="AK249" s="104">
        <f t="shared" si="30"/>
        <v>0</v>
      </c>
      <c r="AL249" s="256"/>
      <c r="AM249" s="60"/>
    </row>
    <row r="250" spans="1:39" s="82" customFormat="1" ht="20" customHeight="1" thickBot="1" x14ac:dyDescent="0.2">
      <c r="A250" s="860"/>
      <c r="B250" s="184"/>
      <c r="C250" s="252" t="e">
        <f>VLOOKUP(B250,'AP Übersicht'!$A$8:$B$36,2,FALSE)</f>
        <v>#N/A</v>
      </c>
      <c r="D250" s="512"/>
      <c r="E250" s="438"/>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c r="AG250" s="177"/>
      <c r="AH250" s="177"/>
      <c r="AI250" s="177"/>
      <c r="AJ250" s="178"/>
      <c r="AK250" s="104">
        <f t="shared" si="30"/>
        <v>0</v>
      </c>
      <c r="AL250" s="256"/>
      <c r="AM250" s="60"/>
    </row>
    <row r="251" spans="1:39" s="82" customFormat="1" ht="18.5" customHeight="1" thickTop="1" thickBot="1" x14ac:dyDescent="0.2">
      <c r="A251" s="603"/>
      <c r="B251" s="604"/>
      <c r="C251" s="896" t="s">
        <v>149</v>
      </c>
      <c r="D251" s="606" t="s">
        <v>83</v>
      </c>
      <c r="E251" s="606"/>
      <c r="F251" s="607">
        <f>SUMIF($D239:$D250,$D251,F239:F250)</f>
        <v>8</v>
      </c>
      <c r="G251" s="607">
        <f t="shared" ref="G251:S251" si="31">SUMIF($D239:$D250,$D251,G239:G250)</f>
        <v>8</v>
      </c>
      <c r="H251" s="607">
        <f t="shared" si="31"/>
        <v>0</v>
      </c>
      <c r="I251" s="607">
        <f t="shared" si="31"/>
        <v>0</v>
      </c>
      <c r="J251" s="607">
        <f t="shared" si="31"/>
        <v>8</v>
      </c>
      <c r="K251" s="607">
        <f t="shared" si="31"/>
        <v>8</v>
      </c>
      <c r="L251" s="607">
        <f t="shared" si="31"/>
        <v>8</v>
      </c>
      <c r="M251" s="607">
        <f t="shared" si="31"/>
        <v>0</v>
      </c>
      <c r="N251" s="607">
        <f t="shared" si="31"/>
        <v>0</v>
      </c>
      <c r="O251" s="607">
        <f t="shared" si="31"/>
        <v>0</v>
      </c>
      <c r="P251" s="607">
        <f t="shared" si="31"/>
        <v>0</v>
      </c>
      <c r="Q251" s="607">
        <f t="shared" si="31"/>
        <v>8</v>
      </c>
      <c r="R251" s="607">
        <f t="shared" si="31"/>
        <v>8</v>
      </c>
      <c r="S251" s="607">
        <f t="shared" si="31"/>
        <v>6</v>
      </c>
      <c r="T251" s="607">
        <f>SUMIF($D239:$D250,$D251,T239:T250)</f>
        <v>8</v>
      </c>
      <c r="U251" s="607">
        <f t="shared" ref="U251:AJ251" si="32">SUMIF($D239:$D250,$D251,U239:U250)</f>
        <v>8</v>
      </c>
      <c r="V251" s="607">
        <f t="shared" si="32"/>
        <v>0</v>
      </c>
      <c r="W251" s="607">
        <f t="shared" si="32"/>
        <v>0</v>
      </c>
      <c r="X251" s="607">
        <f t="shared" si="32"/>
        <v>8</v>
      </c>
      <c r="Y251" s="607">
        <f t="shared" si="32"/>
        <v>8</v>
      </c>
      <c r="Z251" s="607">
        <f t="shared" si="32"/>
        <v>8</v>
      </c>
      <c r="AA251" s="607">
        <f t="shared" si="32"/>
        <v>8</v>
      </c>
      <c r="AB251" s="607">
        <f t="shared" si="32"/>
        <v>8</v>
      </c>
      <c r="AC251" s="607">
        <f t="shared" si="32"/>
        <v>0</v>
      </c>
      <c r="AD251" s="607">
        <f t="shared" si="32"/>
        <v>0</v>
      </c>
      <c r="AE251" s="607">
        <f t="shared" si="32"/>
        <v>8</v>
      </c>
      <c r="AF251" s="607">
        <f t="shared" si="32"/>
        <v>8</v>
      </c>
      <c r="AG251" s="607">
        <f t="shared" si="32"/>
        <v>8</v>
      </c>
      <c r="AH251" s="607">
        <f t="shared" si="32"/>
        <v>8</v>
      </c>
      <c r="AI251" s="607">
        <f t="shared" si="32"/>
        <v>8</v>
      </c>
      <c r="AJ251" s="607">
        <f t="shared" si="32"/>
        <v>0</v>
      </c>
      <c r="AK251" s="608">
        <f>SUM(F251:AJ251)</f>
        <v>158</v>
      </c>
      <c r="AL251" s="256"/>
      <c r="AM251" s="60"/>
    </row>
    <row r="252" spans="1:39" s="82" customFormat="1" ht="18.5" customHeight="1" thickBot="1" x14ac:dyDescent="0.2">
      <c r="A252" s="609"/>
      <c r="B252" s="610"/>
      <c r="C252" s="897"/>
      <c r="D252" s="611"/>
      <c r="E252" s="611" t="s">
        <v>83</v>
      </c>
      <c r="F252" s="607">
        <f>SUMIF($E239:$E250,$E252,F239:F250)</f>
        <v>0</v>
      </c>
      <c r="G252" s="607">
        <f t="shared" ref="G252:AJ252" si="33">SUMIF($E239:$E250,$E252,G239:G250)</f>
        <v>0</v>
      </c>
      <c r="H252" s="607">
        <f t="shared" si="33"/>
        <v>0</v>
      </c>
      <c r="I252" s="607">
        <f t="shared" si="33"/>
        <v>0</v>
      </c>
      <c r="J252" s="607">
        <f t="shared" si="33"/>
        <v>0</v>
      </c>
      <c r="K252" s="607">
        <f t="shared" si="33"/>
        <v>0</v>
      </c>
      <c r="L252" s="607">
        <f t="shared" si="33"/>
        <v>0</v>
      </c>
      <c r="M252" s="607">
        <f t="shared" si="33"/>
        <v>0</v>
      </c>
      <c r="N252" s="607">
        <f t="shared" si="33"/>
        <v>0</v>
      </c>
      <c r="O252" s="607">
        <f t="shared" si="33"/>
        <v>0</v>
      </c>
      <c r="P252" s="607">
        <f t="shared" si="33"/>
        <v>0</v>
      </c>
      <c r="Q252" s="607">
        <f t="shared" si="33"/>
        <v>0</v>
      </c>
      <c r="R252" s="607">
        <f t="shared" si="33"/>
        <v>0</v>
      </c>
      <c r="S252" s="607">
        <f t="shared" si="33"/>
        <v>0</v>
      </c>
      <c r="T252" s="607">
        <f t="shared" si="33"/>
        <v>0</v>
      </c>
      <c r="U252" s="607">
        <f t="shared" si="33"/>
        <v>0</v>
      </c>
      <c r="V252" s="607">
        <f t="shared" si="33"/>
        <v>0</v>
      </c>
      <c r="W252" s="607">
        <f t="shared" si="33"/>
        <v>0</v>
      </c>
      <c r="X252" s="607">
        <f t="shared" si="33"/>
        <v>0</v>
      </c>
      <c r="Y252" s="607">
        <f t="shared" si="33"/>
        <v>0</v>
      </c>
      <c r="Z252" s="607">
        <f t="shared" si="33"/>
        <v>0</v>
      </c>
      <c r="AA252" s="607">
        <f t="shared" si="33"/>
        <v>0</v>
      </c>
      <c r="AB252" s="607">
        <f t="shared" si="33"/>
        <v>0</v>
      </c>
      <c r="AC252" s="607">
        <f t="shared" si="33"/>
        <v>0</v>
      </c>
      <c r="AD252" s="607">
        <f t="shared" si="33"/>
        <v>0</v>
      </c>
      <c r="AE252" s="607">
        <f t="shared" si="33"/>
        <v>0</v>
      </c>
      <c r="AF252" s="607">
        <f t="shared" si="33"/>
        <v>0</v>
      </c>
      <c r="AG252" s="607">
        <f t="shared" si="33"/>
        <v>0</v>
      </c>
      <c r="AH252" s="607">
        <f t="shared" si="33"/>
        <v>0</v>
      </c>
      <c r="AI252" s="607">
        <f t="shared" si="33"/>
        <v>0</v>
      </c>
      <c r="AJ252" s="607">
        <f t="shared" si="33"/>
        <v>0</v>
      </c>
      <c r="AK252" s="612">
        <f>SUM(F252:AJ252)</f>
        <v>0</v>
      </c>
      <c r="AL252" s="256"/>
      <c r="AM252" s="60"/>
    </row>
    <row r="253" spans="1:39" s="82" customFormat="1" ht="20" customHeight="1" x14ac:dyDescent="0.15">
      <c r="A253" s="118" t="s">
        <v>150</v>
      </c>
      <c r="B253" s="99"/>
      <c r="C253" s="114" t="s">
        <v>164</v>
      </c>
      <c r="D253" s="511"/>
      <c r="E253" s="430"/>
      <c r="F253" s="175"/>
      <c r="G253" s="175"/>
      <c r="H253" s="175"/>
      <c r="I253" s="175"/>
      <c r="J253" s="175"/>
      <c r="K253" s="175"/>
      <c r="L253" s="175"/>
      <c r="M253" s="175"/>
      <c r="N253" s="175"/>
      <c r="O253" s="175"/>
      <c r="P253" s="175"/>
      <c r="Q253" s="175"/>
      <c r="R253" s="175"/>
      <c r="S253" s="175">
        <v>2</v>
      </c>
      <c r="T253" s="175"/>
      <c r="U253" s="175"/>
      <c r="V253" s="175"/>
      <c r="W253" s="175"/>
      <c r="X253" s="175"/>
      <c r="Y253" s="175"/>
      <c r="Z253" s="175"/>
      <c r="AA253" s="175"/>
      <c r="AB253" s="175"/>
      <c r="AC253" s="175"/>
      <c r="AD253" s="175"/>
      <c r="AE253" s="175"/>
      <c r="AF253" s="175"/>
      <c r="AG253" s="175"/>
      <c r="AH253" s="175"/>
      <c r="AI253" s="175"/>
      <c r="AJ253" s="179"/>
      <c r="AK253" s="110">
        <f>SUM(F253:AJ253)</f>
        <v>2</v>
      </c>
      <c r="AL253" s="256"/>
      <c r="AM253" s="60"/>
    </row>
    <row r="254" spans="1:39" s="82" customFormat="1" ht="20" customHeight="1" x14ac:dyDescent="0.15">
      <c r="A254" s="861" t="s">
        <v>152</v>
      </c>
      <c r="B254" s="95"/>
      <c r="C254" s="115" t="s">
        <v>153</v>
      </c>
      <c r="D254" s="511"/>
      <c r="E254" s="43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17">
        <f>SUM(E254:AJ254)</f>
        <v>0</v>
      </c>
      <c r="AL254" s="256"/>
      <c r="AM254" s="60"/>
    </row>
    <row r="255" spans="1:39" s="82" customFormat="1" ht="20" customHeight="1" x14ac:dyDescent="0.15">
      <c r="A255" s="862"/>
      <c r="B255" s="95"/>
      <c r="C255" s="116" t="s">
        <v>154</v>
      </c>
      <c r="D255" s="513"/>
      <c r="E255" s="430"/>
      <c r="F255" s="175"/>
      <c r="G255" s="175"/>
      <c r="H255" s="175"/>
      <c r="I255" s="175"/>
      <c r="J255" s="175"/>
      <c r="K255" s="175"/>
      <c r="L255" s="175"/>
      <c r="M255" s="175"/>
      <c r="N255" s="175">
        <v>8</v>
      </c>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9"/>
      <c r="AK255" s="111">
        <f>SUM(F255:AJ255)</f>
        <v>8</v>
      </c>
      <c r="AL255" s="256"/>
      <c r="AM255" s="60"/>
    </row>
    <row r="256" spans="1:39" s="82" customFormat="1" ht="28" x14ac:dyDescent="0.15">
      <c r="A256" s="862"/>
      <c r="B256" s="95"/>
      <c r="C256" s="115" t="s">
        <v>155</v>
      </c>
      <c r="D256" s="511"/>
      <c r="E256" s="430"/>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9"/>
      <c r="AK256" s="111">
        <f>SUM(F256:AJ256)</f>
        <v>0</v>
      </c>
      <c r="AL256" s="64"/>
      <c r="AM256" s="60"/>
    </row>
    <row r="257" spans="1:39" s="82" customFormat="1" ht="29" thickBot="1" x14ac:dyDescent="0.2">
      <c r="A257" s="863"/>
      <c r="B257" s="105"/>
      <c r="C257" s="119" t="s">
        <v>156</v>
      </c>
      <c r="D257" s="514"/>
      <c r="E257" s="439"/>
      <c r="F257" s="181"/>
      <c r="G257" s="181"/>
      <c r="H257" s="181"/>
      <c r="I257" s="181"/>
      <c r="J257" s="181"/>
      <c r="K257" s="181"/>
      <c r="L257" s="181"/>
      <c r="M257" s="181">
        <v>8</v>
      </c>
      <c r="N257" s="181"/>
      <c r="O257" s="181"/>
      <c r="P257" s="181"/>
      <c r="Q257" s="181"/>
      <c r="R257" s="181"/>
      <c r="S257" s="181"/>
      <c r="T257" s="181"/>
      <c r="U257" s="181"/>
      <c r="V257" s="181"/>
      <c r="W257" s="181"/>
      <c r="X257" s="181"/>
      <c r="Y257" s="181"/>
      <c r="Z257" s="181"/>
      <c r="AA257" s="181"/>
      <c r="AB257" s="181"/>
      <c r="AC257" s="181"/>
      <c r="AD257" s="181"/>
      <c r="AE257" s="181"/>
      <c r="AF257" s="181"/>
      <c r="AG257" s="181"/>
      <c r="AH257" s="181"/>
      <c r="AI257" s="181"/>
      <c r="AJ257" s="182"/>
      <c r="AK257" s="112">
        <f>SUM(F257:AJ257)</f>
        <v>8</v>
      </c>
      <c r="AL257" s="64" t="s">
        <v>157</v>
      </c>
      <c r="AM257" s="60" t="s">
        <v>158</v>
      </c>
    </row>
    <row r="258" spans="1:39" s="82" customFormat="1" ht="14" x14ac:dyDescent="0.15">
      <c r="A258" s="123"/>
      <c r="B258" s="83"/>
      <c r="C258" s="83"/>
      <c r="D258" s="508"/>
      <c r="E258" s="508"/>
      <c r="F258" s="671">
        <f t="shared" ref="F258:G258" si="34">SUM(F251:F257)</f>
        <v>8</v>
      </c>
      <c r="G258" s="671">
        <f t="shared" si="34"/>
        <v>8</v>
      </c>
      <c r="H258" s="671">
        <f>SUM(H251:H257)</f>
        <v>0</v>
      </c>
      <c r="I258" s="671">
        <f t="shared" ref="I258:AJ258" si="35">SUM(I251:I257)</f>
        <v>0</v>
      </c>
      <c r="J258" s="671">
        <f t="shared" si="35"/>
        <v>8</v>
      </c>
      <c r="K258" s="671">
        <f t="shared" si="35"/>
        <v>8</v>
      </c>
      <c r="L258" s="671">
        <f t="shared" si="35"/>
        <v>8</v>
      </c>
      <c r="M258" s="671">
        <f t="shared" si="35"/>
        <v>8</v>
      </c>
      <c r="N258" s="671">
        <f t="shared" si="35"/>
        <v>8</v>
      </c>
      <c r="O258" s="671">
        <f t="shared" si="35"/>
        <v>0</v>
      </c>
      <c r="P258" s="671">
        <f t="shared" si="35"/>
        <v>0</v>
      </c>
      <c r="Q258" s="671">
        <f t="shared" si="35"/>
        <v>8</v>
      </c>
      <c r="R258" s="671">
        <f t="shared" si="35"/>
        <v>8</v>
      </c>
      <c r="S258" s="671">
        <f t="shared" si="35"/>
        <v>8</v>
      </c>
      <c r="T258" s="671">
        <f t="shared" si="35"/>
        <v>8</v>
      </c>
      <c r="U258" s="671">
        <f t="shared" si="35"/>
        <v>8</v>
      </c>
      <c r="V258" s="671">
        <f t="shared" si="35"/>
        <v>0</v>
      </c>
      <c r="W258" s="671">
        <f t="shared" si="35"/>
        <v>0</v>
      </c>
      <c r="X258" s="671">
        <f t="shared" si="35"/>
        <v>8</v>
      </c>
      <c r="Y258" s="671">
        <f t="shared" si="35"/>
        <v>8</v>
      </c>
      <c r="Z258" s="671">
        <f t="shared" si="35"/>
        <v>8</v>
      </c>
      <c r="AA258" s="671">
        <f t="shared" si="35"/>
        <v>8</v>
      </c>
      <c r="AB258" s="671">
        <f t="shared" si="35"/>
        <v>8</v>
      </c>
      <c r="AC258" s="671">
        <f t="shared" si="35"/>
        <v>0</v>
      </c>
      <c r="AD258" s="671">
        <f t="shared" si="35"/>
        <v>0</v>
      </c>
      <c r="AE258" s="671">
        <f t="shared" si="35"/>
        <v>8</v>
      </c>
      <c r="AF258" s="671">
        <f t="shared" si="35"/>
        <v>8</v>
      </c>
      <c r="AG258" s="671">
        <f t="shared" si="35"/>
        <v>8</v>
      </c>
      <c r="AH258" s="671">
        <f t="shared" si="35"/>
        <v>8</v>
      </c>
      <c r="AI258" s="671">
        <f t="shared" si="35"/>
        <v>8</v>
      </c>
      <c r="AJ258" s="671">
        <f t="shared" si="35"/>
        <v>0</v>
      </c>
      <c r="AK258" s="124"/>
      <c r="AL258" s="670">
        <f>SUM(AK251:AK257)</f>
        <v>176</v>
      </c>
      <c r="AM258" s="672">
        <f>NETWORKDAYS(F236,EOMONTH(A231,0))*8</f>
        <v>176</v>
      </c>
    </row>
    <row r="259" spans="1:39" s="82" customFormat="1" ht="18" customHeight="1" x14ac:dyDescent="0.15">
      <c r="A259" s="864" t="s">
        <v>159</v>
      </c>
      <c r="B259" s="865"/>
      <c r="C259" s="865"/>
      <c r="D259" s="865"/>
      <c r="E259" s="865"/>
      <c r="F259" s="865"/>
      <c r="G259" s="865"/>
      <c r="H259" s="865"/>
      <c r="I259" s="865"/>
      <c r="J259" s="865"/>
      <c r="K259" s="865"/>
      <c r="L259" s="865"/>
      <c r="M259" s="865"/>
      <c r="N259" s="865"/>
      <c r="O259" s="90"/>
      <c r="P259" s="90"/>
      <c r="Q259" s="90"/>
      <c r="R259" s="90"/>
      <c r="S259" s="90"/>
      <c r="T259" s="90"/>
      <c r="U259" s="90"/>
      <c r="V259" s="90"/>
      <c r="W259" s="90"/>
      <c r="X259" s="90"/>
      <c r="Y259" s="90"/>
      <c r="Z259" s="90"/>
      <c r="AA259" s="90"/>
      <c r="AB259" s="90"/>
      <c r="AC259" s="90"/>
      <c r="AD259" s="90"/>
      <c r="AE259" s="90"/>
      <c r="AF259" s="90"/>
      <c r="AG259" s="90"/>
      <c r="AH259" s="90"/>
      <c r="AI259" s="90"/>
      <c r="AJ259" s="83"/>
      <c r="AK259" s="125"/>
      <c r="AL259" s="64"/>
      <c r="AM259" s="60"/>
    </row>
    <row r="260" spans="1:39" s="82" customFormat="1" ht="18" customHeight="1" thickBot="1" x14ac:dyDescent="0.2">
      <c r="A260" s="866"/>
      <c r="B260" s="865"/>
      <c r="C260" s="865"/>
      <c r="D260" s="865"/>
      <c r="E260" s="865"/>
      <c r="F260" s="865"/>
      <c r="G260" s="865"/>
      <c r="H260" s="865"/>
      <c r="I260" s="865"/>
      <c r="J260" s="865"/>
      <c r="K260" s="865"/>
      <c r="L260" s="865"/>
      <c r="M260" s="865"/>
      <c r="N260" s="865"/>
      <c r="O260" s="90"/>
      <c r="P260" s="90"/>
      <c r="Q260" s="884">
        <f>IF(WEEKDAY(EOMONTH(A231,0),2)=7,EOMONTH(A231,0)-2,IF(WEEKDAY(EOMONTH(11,0),2)=6,EOMONTH(A231,0)-1,EOMONTH(A231,0)))</f>
        <v>45107</v>
      </c>
      <c r="R260" s="884"/>
      <c r="S260" s="90"/>
      <c r="T260" s="90"/>
      <c r="U260" s="90"/>
      <c r="V260" s="90"/>
      <c r="W260" s="90"/>
      <c r="X260" s="90"/>
      <c r="Y260" s="90"/>
      <c r="Z260" s="90"/>
      <c r="AA260" s="90"/>
      <c r="AB260" s="90"/>
      <c r="AC260" s="90"/>
      <c r="AD260" s="90"/>
      <c r="AE260" s="90"/>
      <c r="AF260" s="90"/>
      <c r="AG260" s="90"/>
      <c r="AH260" s="90"/>
      <c r="AI260" s="90"/>
      <c r="AJ260" s="83"/>
      <c r="AK260" s="125"/>
      <c r="AL260" s="64"/>
      <c r="AM260" s="60"/>
    </row>
    <row r="261" spans="1:39" s="82" customFormat="1" ht="14" customHeight="1" x14ac:dyDescent="0.15">
      <c r="A261" s="866"/>
      <c r="B261" s="865"/>
      <c r="C261" s="865"/>
      <c r="D261" s="865"/>
      <c r="E261" s="865"/>
      <c r="F261" s="865"/>
      <c r="G261" s="865"/>
      <c r="H261" s="865"/>
      <c r="I261" s="865"/>
      <c r="J261" s="865"/>
      <c r="K261" s="865"/>
      <c r="L261" s="865"/>
      <c r="M261" s="865"/>
      <c r="N261" s="865"/>
      <c r="O261" s="90"/>
      <c r="P261" s="90"/>
      <c r="Q261" s="867" t="s">
        <v>160</v>
      </c>
      <c r="R261" s="867"/>
      <c r="S261" s="867"/>
      <c r="T261" s="867"/>
      <c r="U261" s="867"/>
      <c r="V261" s="867"/>
      <c r="W261" s="867"/>
      <c r="X261" s="867"/>
      <c r="Y261" s="867"/>
      <c r="Z261" s="867"/>
      <c r="AA261" s="867"/>
      <c r="AB261" s="867"/>
      <c r="AC261" s="867"/>
      <c r="AD261" s="867"/>
      <c r="AE261" s="867"/>
      <c r="AF261" s="867"/>
      <c r="AG261" s="867"/>
      <c r="AH261" s="867"/>
      <c r="AI261" s="867"/>
      <c r="AJ261" s="867"/>
      <c r="AK261" s="125"/>
      <c r="AL261" s="64"/>
      <c r="AM261" s="60"/>
    </row>
    <row r="262" spans="1:39" s="82" customFormat="1" ht="35.25" customHeight="1" thickBot="1" x14ac:dyDescent="0.2">
      <c r="A262" s="864" t="s">
        <v>161</v>
      </c>
      <c r="B262" s="868"/>
      <c r="C262" s="868"/>
      <c r="D262" s="868"/>
      <c r="E262" s="868"/>
      <c r="F262" s="868"/>
      <c r="G262" s="868"/>
      <c r="H262" s="868"/>
      <c r="I262" s="868"/>
      <c r="J262" s="868"/>
      <c r="K262" s="868"/>
      <c r="L262" s="868"/>
      <c r="M262" s="868"/>
      <c r="N262" s="868"/>
      <c r="O262" s="90"/>
      <c r="P262" s="90"/>
      <c r="Q262" s="884">
        <f>Q260</f>
        <v>45107</v>
      </c>
      <c r="R262" s="884"/>
      <c r="S262" s="90"/>
      <c r="T262" s="90"/>
      <c r="U262" s="90"/>
      <c r="V262" s="90"/>
      <c r="W262" s="90"/>
      <c r="X262" s="90"/>
      <c r="Y262" s="90"/>
      <c r="Z262" s="90"/>
      <c r="AA262" s="90"/>
      <c r="AB262" s="90"/>
      <c r="AC262" s="90"/>
      <c r="AD262" s="90"/>
      <c r="AE262" s="90"/>
      <c r="AF262" s="90"/>
      <c r="AG262" s="90"/>
      <c r="AH262" s="90"/>
      <c r="AI262" s="90"/>
      <c r="AJ262" s="90"/>
      <c r="AK262" s="125"/>
      <c r="AL262" s="64"/>
      <c r="AM262" s="60"/>
    </row>
    <row r="263" spans="1:39" s="82" customFormat="1" ht="14" x14ac:dyDescent="0.15">
      <c r="A263" s="864"/>
      <c r="B263" s="868"/>
      <c r="C263" s="868"/>
      <c r="D263" s="868"/>
      <c r="E263" s="868"/>
      <c r="F263" s="868"/>
      <c r="G263" s="868"/>
      <c r="H263" s="868"/>
      <c r="I263" s="868"/>
      <c r="J263" s="868"/>
      <c r="K263" s="868"/>
      <c r="L263" s="868"/>
      <c r="M263" s="868"/>
      <c r="N263" s="868"/>
      <c r="O263" s="83"/>
      <c r="P263" s="83"/>
      <c r="Q263" s="867" t="s">
        <v>162</v>
      </c>
      <c r="R263" s="867"/>
      <c r="S263" s="867"/>
      <c r="T263" s="867"/>
      <c r="U263" s="867"/>
      <c r="V263" s="867"/>
      <c r="W263" s="867"/>
      <c r="X263" s="867"/>
      <c r="Y263" s="867"/>
      <c r="Z263" s="867"/>
      <c r="AA263" s="867"/>
      <c r="AB263" s="867"/>
      <c r="AC263" s="867"/>
      <c r="AD263" s="867"/>
      <c r="AE263" s="867"/>
      <c r="AF263" s="867"/>
      <c r="AG263" s="867"/>
      <c r="AH263" s="867"/>
      <c r="AI263" s="867"/>
      <c r="AJ263" s="867"/>
      <c r="AK263" s="125"/>
      <c r="AL263" s="64"/>
      <c r="AM263" s="60"/>
    </row>
    <row r="264" spans="1:39" s="82" customFormat="1" ht="14.5" customHeight="1" thickBot="1" x14ac:dyDescent="0.2">
      <c r="A264" s="126"/>
      <c r="B264" s="127"/>
      <c r="C264" s="127"/>
      <c r="D264" s="509"/>
      <c r="E264" s="509"/>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AK264" s="128"/>
      <c r="AL264" s="64"/>
      <c r="AM264" s="60"/>
    </row>
    <row r="265" spans="1:39" ht="12" x14ac:dyDescent="0.15">
      <c r="A265" s="82"/>
      <c r="B265" s="82"/>
      <c r="C265" s="82"/>
      <c r="D265" s="507"/>
      <c r="E265" s="507"/>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3"/>
    </row>
    <row r="266" spans="1:39" s="60" customFormat="1" ht="30" customHeight="1" x14ac:dyDescent="0.15">
      <c r="A266" s="423"/>
      <c r="B266" s="433"/>
      <c r="C266" s="433"/>
      <c r="D266" s="424"/>
      <c r="E266" s="424"/>
      <c r="F266" s="425"/>
      <c r="G266" s="425"/>
      <c r="H266" s="425"/>
      <c r="I266" s="425"/>
      <c r="J266" s="425"/>
      <c r="K266" s="425"/>
      <c r="L266" s="425"/>
      <c r="M266" s="444"/>
      <c r="N266" s="426"/>
      <c r="O266" s="426"/>
      <c r="P266" s="426"/>
      <c r="Q266" s="426"/>
      <c r="R266" s="426"/>
      <c r="S266" s="426"/>
      <c r="T266" s="426"/>
      <c r="U266" s="426"/>
      <c r="V266" s="426"/>
      <c r="W266" s="891" t="s">
        <v>133</v>
      </c>
      <c r="X266" s="891"/>
      <c r="Y266" s="891"/>
      <c r="Z266" s="891"/>
      <c r="AA266" s="892"/>
      <c r="AB266" s="875" t="str">
        <f>Nav!$C$6</f>
        <v>DS200424</v>
      </c>
      <c r="AC266" s="876"/>
      <c r="AD266" s="876"/>
      <c r="AE266" s="876"/>
      <c r="AF266" s="876"/>
      <c r="AG266" s="876"/>
      <c r="AH266" s="876"/>
      <c r="AI266" s="877"/>
      <c r="AJ266" s="426"/>
      <c r="AK266" s="432"/>
    </row>
    <row r="267" spans="1:39" s="60" customFormat="1" ht="18" customHeight="1" x14ac:dyDescent="0.15">
      <c r="A267" s="445"/>
      <c r="B267" s="446"/>
      <c r="C267" s="446"/>
      <c r="D267" s="447"/>
      <c r="E267" s="447"/>
      <c r="F267" s="448"/>
      <c r="G267" s="448"/>
      <c r="H267" s="448"/>
      <c r="I267" s="448"/>
      <c r="J267" s="448"/>
      <c r="K267" s="448"/>
      <c r="L267" s="448"/>
      <c r="M267" s="449"/>
      <c r="AK267" s="434"/>
    </row>
    <row r="268" spans="1:39" ht="23" x14ac:dyDescent="0.25">
      <c r="A268" s="445"/>
      <c r="B268" s="446"/>
      <c r="C268" s="446"/>
      <c r="D268" s="447"/>
      <c r="E268" s="447"/>
      <c r="F268" s="448"/>
      <c r="G268" s="448"/>
      <c r="H268" s="448"/>
      <c r="I268" s="448"/>
      <c r="J268" s="448"/>
      <c r="K268" s="448"/>
      <c r="L268" s="448"/>
      <c r="M268" s="449"/>
      <c r="N268" s="443"/>
      <c r="O268" s="893" t="s">
        <v>134</v>
      </c>
      <c r="P268" s="894"/>
      <c r="Q268" s="894"/>
      <c r="R268" s="894"/>
      <c r="S268" s="894"/>
      <c r="T268" s="894"/>
      <c r="U268" s="894"/>
      <c r="V268" s="894"/>
      <c r="W268" s="894"/>
      <c r="X268" s="894"/>
      <c r="Y268" s="894"/>
      <c r="Z268" s="894"/>
      <c r="AA268" s="894"/>
      <c r="AB268" s="894"/>
      <c r="AC268" s="894"/>
      <c r="AD268" s="894"/>
      <c r="AE268" s="894"/>
      <c r="AF268" s="894"/>
      <c r="AG268" s="894"/>
      <c r="AH268" s="894"/>
      <c r="AI268" s="894"/>
      <c r="AJ268" s="894"/>
      <c r="AK268" s="895"/>
      <c r="AL268"/>
      <c r="AM268"/>
    </row>
    <row r="269" spans="1:39" ht="16" x14ac:dyDescent="0.2">
      <c r="A269" s="445"/>
      <c r="B269" s="446"/>
      <c r="C269" s="446"/>
      <c r="D269" s="447"/>
      <c r="E269" s="447"/>
      <c r="F269" s="448"/>
      <c r="G269" s="448"/>
      <c r="H269" s="448"/>
      <c r="I269" s="448"/>
      <c r="J269" s="448"/>
      <c r="K269" s="448"/>
      <c r="L269" s="448"/>
      <c r="M269" s="449"/>
      <c r="N269" s="442"/>
      <c r="O269" s="730" t="s">
        <v>163</v>
      </c>
      <c r="P269" s="731"/>
      <c r="Q269" s="731"/>
      <c r="R269" s="731"/>
      <c r="S269" s="731"/>
      <c r="T269" s="731"/>
      <c r="U269" s="731"/>
      <c r="V269" s="731"/>
      <c r="W269" s="731"/>
      <c r="X269" s="731"/>
      <c r="Y269" s="731"/>
      <c r="Z269" s="731"/>
      <c r="AA269" s="731"/>
      <c r="AB269" s="731"/>
      <c r="AC269" s="731"/>
      <c r="AD269" s="731"/>
      <c r="AE269" s="731"/>
      <c r="AF269" s="731"/>
      <c r="AG269" s="731"/>
      <c r="AH269" s="731"/>
      <c r="AI269" s="731"/>
      <c r="AJ269" s="731"/>
      <c r="AK269" s="732"/>
      <c r="AL269"/>
      <c r="AM269"/>
    </row>
    <row r="270" spans="1:39" ht="18" customHeight="1" x14ac:dyDescent="0.2">
      <c r="A270" s="885" t="s">
        <v>136</v>
      </c>
      <c r="B270" s="886"/>
      <c r="C270" s="886"/>
      <c r="D270" s="886"/>
      <c r="E270" s="886"/>
      <c r="F270" s="886"/>
      <c r="G270" s="886"/>
      <c r="H270" s="886"/>
      <c r="I270" s="886"/>
      <c r="J270" s="886"/>
      <c r="K270" s="886"/>
      <c r="L270" s="886"/>
      <c r="M270" s="887"/>
      <c r="O270" s="888" t="s">
        <v>137</v>
      </c>
      <c r="P270" s="889"/>
      <c r="Q270" s="889"/>
      <c r="R270" s="889"/>
      <c r="S270" s="889"/>
      <c r="T270" s="889"/>
      <c r="U270" s="889"/>
      <c r="V270" s="889"/>
      <c r="W270" s="889"/>
      <c r="X270" s="889"/>
      <c r="Y270" s="889"/>
      <c r="Z270" s="889"/>
      <c r="AA270" s="889"/>
      <c r="AB270" s="889"/>
      <c r="AC270" s="889"/>
      <c r="AD270" s="889"/>
      <c r="AE270" s="889"/>
      <c r="AF270" s="889"/>
      <c r="AG270" s="889"/>
      <c r="AH270" s="889"/>
      <c r="AI270" s="889"/>
      <c r="AJ270" s="889"/>
      <c r="AK270" s="890"/>
      <c r="AL270"/>
      <c r="AM270"/>
    </row>
    <row r="271" spans="1:39" ht="26.25" customHeight="1" x14ac:dyDescent="0.15">
      <c r="A271" s="84" t="s">
        <v>138</v>
      </c>
      <c r="B271" s="60"/>
      <c r="C271" s="516"/>
      <c r="D271" s="428"/>
      <c r="E271" s="428"/>
      <c r="F271" s="94"/>
      <c r="G271" s="94"/>
      <c r="H271" s="94"/>
      <c r="I271" s="94"/>
      <c r="J271" s="94"/>
      <c r="K271" s="94"/>
      <c r="L271" s="94"/>
      <c r="O271" s="869"/>
      <c r="P271" s="869"/>
      <c r="Q271" s="869"/>
      <c r="R271" s="869"/>
      <c r="S271" s="869"/>
      <c r="T271" s="869"/>
      <c r="AK271" s="91"/>
      <c r="AM271" s="60"/>
    </row>
    <row r="272" spans="1:39" ht="30" customHeight="1" x14ac:dyDescent="0.15">
      <c r="A272" s="870" t="str">
        <f>Nav!$C$3</f>
        <v>Durchführbarkeitsstudie "BioInk"</v>
      </c>
      <c r="B272" s="871"/>
      <c r="C272" s="871"/>
      <c r="D272" s="871"/>
      <c r="E272" s="871"/>
      <c r="F272" s="871"/>
      <c r="G272" s="871"/>
      <c r="H272" s="871"/>
      <c r="I272" s="871"/>
      <c r="J272" s="871"/>
      <c r="K272" s="871"/>
      <c r="L272" s="871"/>
      <c r="M272" s="871"/>
      <c r="N272" s="871"/>
      <c r="O272" s="871"/>
      <c r="P272" s="871"/>
      <c r="Q272" s="871"/>
      <c r="R272" s="871"/>
      <c r="S272" s="871"/>
      <c r="T272" s="871"/>
      <c r="U272" s="871"/>
      <c r="V272" s="871"/>
      <c r="W272" s="871"/>
      <c r="X272" s="871"/>
      <c r="Y272" s="871"/>
      <c r="Z272" s="871"/>
      <c r="AA272" s="871"/>
      <c r="AB272" s="871"/>
      <c r="AC272" s="871"/>
      <c r="AD272" s="871"/>
      <c r="AE272" s="871"/>
      <c r="AF272" s="871"/>
      <c r="AG272" s="871"/>
      <c r="AH272" s="871"/>
      <c r="AI272" s="871"/>
      <c r="AJ272" s="871"/>
      <c r="AK272" s="872"/>
      <c r="AM272" s="60"/>
    </row>
    <row r="273" spans="1:39" ht="18" customHeight="1" x14ac:dyDescent="0.15">
      <c r="A273" s="85"/>
      <c r="AK273" s="91"/>
      <c r="AM273" s="60"/>
    </row>
    <row r="274" spans="1:39" s="87" customFormat="1" ht="14" x14ac:dyDescent="0.15">
      <c r="A274" s="86" t="s">
        <v>139</v>
      </c>
      <c r="D274" s="428"/>
      <c r="E274" s="428"/>
      <c r="G274" s="83"/>
      <c r="H274" s="83"/>
      <c r="I274" s="83"/>
      <c r="J274" s="83"/>
      <c r="K274" s="83"/>
      <c r="L274" s="83"/>
      <c r="M274" s="88"/>
      <c r="N274" s="87" t="s">
        <v>140</v>
      </c>
      <c r="AI274" s="83"/>
      <c r="AJ274" s="83"/>
      <c r="AK274" s="92"/>
      <c r="AL274" s="68"/>
      <c r="AM274" s="60"/>
    </row>
    <row r="275" spans="1:39" ht="27" customHeight="1" x14ac:dyDescent="0.15">
      <c r="A275" s="873">
        <f>A231+30</f>
        <v>45108</v>
      </c>
      <c r="B275" s="874"/>
      <c r="C275" s="874"/>
      <c r="D275" s="520"/>
      <c r="E275" s="429"/>
      <c r="N275" s="875" t="str">
        <f>N231</f>
        <v>Socha, Pawel</v>
      </c>
      <c r="O275" s="876"/>
      <c r="P275" s="876"/>
      <c r="Q275" s="876"/>
      <c r="R275" s="876"/>
      <c r="S275" s="876"/>
      <c r="T275" s="876"/>
      <c r="U275" s="876"/>
      <c r="V275" s="876"/>
      <c r="W275" s="877"/>
      <c r="X275" s="89"/>
      <c r="Y275" s="89"/>
      <c r="Z275" s="89"/>
      <c r="AA275" s="89"/>
      <c r="AB275" s="89"/>
      <c r="AC275" s="89"/>
      <c r="AD275" s="89"/>
      <c r="AE275" s="89"/>
      <c r="AF275" s="89"/>
      <c r="AG275" s="89"/>
      <c r="AH275" s="89"/>
      <c r="AK275" s="93"/>
      <c r="AM275" s="60"/>
    </row>
    <row r="276" spans="1:39" ht="14" x14ac:dyDescent="0.15">
      <c r="A276" s="85"/>
      <c r="AK276" s="91"/>
      <c r="AM276" s="60"/>
    </row>
    <row r="277" spans="1:39" ht="30" customHeight="1" x14ac:dyDescent="0.15">
      <c r="A277" s="878" t="s">
        <v>141</v>
      </c>
      <c r="B277" s="879"/>
      <c r="C277" s="879"/>
      <c r="D277" s="879"/>
      <c r="E277" s="879"/>
      <c r="F277" s="879"/>
      <c r="G277" s="879"/>
      <c r="H277" s="879"/>
      <c r="I277" s="879"/>
      <c r="J277" s="879"/>
      <c r="K277" s="879"/>
      <c r="L277" s="879"/>
      <c r="M277" s="879"/>
      <c r="N277" s="879"/>
      <c r="O277" s="879"/>
      <c r="P277" s="879"/>
      <c r="Q277" s="879"/>
      <c r="R277" s="879"/>
      <c r="S277" s="879"/>
      <c r="T277" s="879"/>
      <c r="U277" s="879"/>
      <c r="V277" s="879"/>
      <c r="W277" s="879"/>
      <c r="X277" s="879"/>
      <c r="Y277" s="879"/>
      <c r="Z277" s="879"/>
      <c r="AA277" s="879"/>
      <c r="AB277" s="879"/>
      <c r="AC277" s="879"/>
      <c r="AD277" s="879"/>
      <c r="AE277" s="879"/>
      <c r="AF277" s="879"/>
      <c r="AG277" s="879"/>
      <c r="AH277" s="879"/>
      <c r="AI277" s="879"/>
      <c r="AJ277" s="879"/>
      <c r="AK277" s="880"/>
      <c r="AM277" s="60"/>
    </row>
    <row r="278" spans="1:39" ht="15" thickBot="1" x14ac:dyDescent="0.2">
      <c r="A278" s="85"/>
      <c r="AK278" s="91"/>
      <c r="AM278" s="60"/>
    </row>
    <row r="279" spans="1:39" ht="25" customHeight="1" x14ac:dyDescent="0.15">
      <c r="A279" s="120"/>
      <c r="B279" s="121"/>
      <c r="C279" s="121"/>
      <c r="D279" s="881" t="s">
        <v>30</v>
      </c>
      <c r="E279" s="883" t="s">
        <v>142</v>
      </c>
      <c r="F279" s="122" t="s">
        <v>143</v>
      </c>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856" t="s">
        <v>144</v>
      </c>
      <c r="AL279" s="615" t="s">
        <v>72</v>
      </c>
      <c r="AM279" s="615" t="s">
        <v>73</v>
      </c>
    </row>
    <row r="280" spans="1:39" ht="15" customHeight="1" thickBot="1" x14ac:dyDescent="0.2">
      <c r="A280" s="96" t="s">
        <v>145</v>
      </c>
      <c r="B280" s="97"/>
      <c r="C280" s="97"/>
      <c r="D280" s="882"/>
      <c r="E280" s="882"/>
      <c r="F280" s="98">
        <f>A275</f>
        <v>45108</v>
      </c>
      <c r="G280" s="98">
        <f t="shared" ref="G280:AJ280" si="36">F280+1</f>
        <v>45109</v>
      </c>
      <c r="H280" s="98">
        <f t="shared" si="36"/>
        <v>45110</v>
      </c>
      <c r="I280" s="98">
        <f t="shared" si="36"/>
        <v>45111</v>
      </c>
      <c r="J280" s="98">
        <f t="shared" si="36"/>
        <v>45112</v>
      </c>
      <c r="K280" s="98">
        <f t="shared" si="36"/>
        <v>45113</v>
      </c>
      <c r="L280" s="98">
        <f t="shared" si="36"/>
        <v>45114</v>
      </c>
      <c r="M280" s="98">
        <f t="shared" si="36"/>
        <v>45115</v>
      </c>
      <c r="N280" s="98">
        <f t="shared" si="36"/>
        <v>45116</v>
      </c>
      <c r="O280" s="98">
        <f t="shared" si="36"/>
        <v>45117</v>
      </c>
      <c r="P280" s="98">
        <f t="shared" si="36"/>
        <v>45118</v>
      </c>
      <c r="Q280" s="98">
        <f t="shared" si="36"/>
        <v>45119</v>
      </c>
      <c r="R280" s="98">
        <f t="shared" si="36"/>
        <v>45120</v>
      </c>
      <c r="S280" s="98">
        <f t="shared" si="36"/>
        <v>45121</v>
      </c>
      <c r="T280" s="98">
        <f t="shared" si="36"/>
        <v>45122</v>
      </c>
      <c r="U280" s="98">
        <f t="shared" si="36"/>
        <v>45123</v>
      </c>
      <c r="V280" s="98">
        <f t="shared" si="36"/>
        <v>45124</v>
      </c>
      <c r="W280" s="98">
        <f t="shared" si="36"/>
        <v>45125</v>
      </c>
      <c r="X280" s="98">
        <f t="shared" si="36"/>
        <v>45126</v>
      </c>
      <c r="Y280" s="98">
        <f t="shared" si="36"/>
        <v>45127</v>
      </c>
      <c r="Z280" s="98">
        <f t="shared" si="36"/>
        <v>45128</v>
      </c>
      <c r="AA280" s="98">
        <f t="shared" si="36"/>
        <v>45129</v>
      </c>
      <c r="AB280" s="98">
        <f t="shared" si="36"/>
        <v>45130</v>
      </c>
      <c r="AC280" s="98">
        <f t="shared" si="36"/>
        <v>45131</v>
      </c>
      <c r="AD280" s="98">
        <f t="shared" si="36"/>
        <v>45132</v>
      </c>
      <c r="AE280" s="98">
        <f t="shared" si="36"/>
        <v>45133</v>
      </c>
      <c r="AF280" s="98">
        <f t="shared" si="36"/>
        <v>45134</v>
      </c>
      <c r="AG280" s="98">
        <f t="shared" si="36"/>
        <v>45135</v>
      </c>
      <c r="AH280" s="98">
        <f t="shared" si="36"/>
        <v>45136</v>
      </c>
      <c r="AI280" s="98">
        <f t="shared" si="36"/>
        <v>45137</v>
      </c>
      <c r="AJ280" s="98">
        <f t="shared" si="36"/>
        <v>45138</v>
      </c>
      <c r="AK280" s="857"/>
      <c r="AL280" s="257"/>
      <c r="AM280" s="60"/>
    </row>
    <row r="281" spans="1:39" s="82" customFormat="1" ht="21" customHeight="1" thickBot="1" x14ac:dyDescent="0.2">
      <c r="A281" s="100" t="s">
        <v>146</v>
      </c>
      <c r="B281" s="101" t="s">
        <v>109</v>
      </c>
      <c r="C281" s="102" t="s">
        <v>147</v>
      </c>
      <c r="D281" s="101"/>
      <c r="E281" s="101"/>
      <c r="F281" s="174"/>
      <c r="G281" s="174"/>
      <c r="H281" s="174"/>
      <c r="I281" s="174"/>
      <c r="J281" s="174"/>
      <c r="K281" s="174"/>
      <c r="L281" s="174"/>
      <c r="M281" s="174"/>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03"/>
      <c r="AL281" s="257"/>
      <c r="AM281" s="60"/>
    </row>
    <row r="282" spans="1:39" s="82" customFormat="1" ht="20" customHeight="1" thickBot="1" x14ac:dyDescent="0.2">
      <c r="A282" s="858"/>
      <c r="B282" s="109" t="s">
        <v>66</v>
      </c>
      <c r="C282" s="186" t="s">
        <v>148</v>
      </c>
      <c r="D282" s="510"/>
      <c r="E282" s="435"/>
      <c r="F282" s="174"/>
      <c r="G282" s="174"/>
      <c r="H282" s="174"/>
      <c r="I282" s="174"/>
      <c r="J282" s="174"/>
      <c r="K282" s="174"/>
      <c r="L282" s="174"/>
      <c r="M282" s="174"/>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04"/>
      <c r="AL282" s="257"/>
      <c r="AM282" s="60"/>
    </row>
    <row r="283" spans="1:39" s="82" customFormat="1" ht="56" x14ac:dyDescent="0.15">
      <c r="A283" s="859"/>
      <c r="B283" s="183" t="s">
        <v>81</v>
      </c>
      <c r="C283" s="187" t="str">
        <f>VLOOKUP(B283,'AP Übersicht'!$A$8:$B$36,2,FALSE)</f>
        <v>Recherche und Anforderungen an biobasierte Lösemittel, deren Parameter und Einsatzfähigkeit in Markierungs- und Kennzeichnungssystemen</v>
      </c>
      <c r="D283" s="511" t="s">
        <v>83</v>
      </c>
      <c r="E283" s="430"/>
      <c r="F283" s="174"/>
      <c r="G283" s="174"/>
      <c r="H283" s="174">
        <v>4</v>
      </c>
      <c r="I283" s="174">
        <v>8</v>
      </c>
      <c r="J283" s="174">
        <v>3.33</v>
      </c>
      <c r="K283" s="174"/>
      <c r="L283" s="174"/>
      <c r="M283" s="174"/>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04">
        <f t="shared" ref="AK283:AK294" si="37">SUM(F283:AJ283)</f>
        <v>15.33</v>
      </c>
      <c r="AL283" s="616">
        <f ca="1">VLOOKUP($B283,'AP Übersicht'!$A$8:$R$36,13,FALSE)</f>
        <v>173.33</v>
      </c>
      <c r="AM283" s="616">
        <f ca="1">VLOOKUP($B283,'AP Übersicht'!$A$8:$R$36,14,FALSE)</f>
        <v>-173.33</v>
      </c>
    </row>
    <row r="284" spans="1:39" s="82" customFormat="1" ht="42" x14ac:dyDescent="0.15">
      <c r="A284" s="859"/>
      <c r="B284" s="183" t="s">
        <v>84</v>
      </c>
      <c r="C284" s="187" t="str">
        <f>VLOOKUP(B284,'AP Übersicht'!$A$8:$B$36,2,FALSE)</f>
        <v xml:space="preserve">Beschaffung verfügbarer biobasierter Lösemittel sowie Versuche zur Herstellung von Tinten mit diesen Rohstoffen </v>
      </c>
      <c r="D284" s="511" t="s">
        <v>83</v>
      </c>
      <c r="E284" s="430"/>
      <c r="F284" s="175"/>
      <c r="G284" s="175"/>
      <c r="H284" s="175"/>
      <c r="I284" s="175"/>
      <c r="J284" s="175">
        <v>4.67</v>
      </c>
      <c r="K284" s="175">
        <v>8</v>
      </c>
      <c r="L284" s="175">
        <v>8</v>
      </c>
      <c r="M284" s="175"/>
      <c r="N284" s="175"/>
      <c r="O284" s="175">
        <v>8</v>
      </c>
      <c r="P284" s="175">
        <v>8</v>
      </c>
      <c r="Q284" s="175">
        <v>8</v>
      </c>
      <c r="R284" s="175">
        <v>8</v>
      </c>
      <c r="S284" s="175">
        <v>8</v>
      </c>
      <c r="T284" s="175"/>
      <c r="U284" s="175"/>
      <c r="V284" s="175"/>
      <c r="W284" s="175">
        <v>8</v>
      </c>
      <c r="X284" s="175">
        <v>8</v>
      </c>
      <c r="Y284" s="175">
        <v>8</v>
      </c>
      <c r="Z284" s="175">
        <v>8</v>
      </c>
      <c r="AA284" s="175"/>
      <c r="AB284" s="175"/>
      <c r="AC284" s="175">
        <v>8</v>
      </c>
      <c r="AD284" s="175">
        <v>8</v>
      </c>
      <c r="AE284" s="175">
        <v>4</v>
      </c>
      <c r="AF284" s="175">
        <v>4</v>
      </c>
      <c r="AG284" s="175">
        <v>8</v>
      </c>
      <c r="AH284" s="175"/>
      <c r="AI284" s="175"/>
      <c r="AJ284" s="176">
        <v>8</v>
      </c>
      <c r="AK284" s="104">
        <f t="shared" si="37"/>
        <v>132.67000000000002</v>
      </c>
      <c r="AL284" s="616">
        <f ca="1">VLOOKUP($B284,'AP Übersicht'!$A$8:$R$36,13,FALSE)</f>
        <v>132.67000000000002</v>
      </c>
      <c r="AM284" s="616">
        <f ca="1">VLOOKUP($B284,'AP Übersicht'!$A$8:$R$36,14,FALSE)</f>
        <v>40.663333333333327</v>
      </c>
    </row>
    <row r="285" spans="1:39" s="82" customFormat="1" ht="14" x14ac:dyDescent="0.15">
      <c r="A285" s="859"/>
      <c r="B285" s="183"/>
      <c r="C285" s="187" t="e">
        <f>VLOOKUP(B285,'AP Übersicht'!$A$8:$B$36,2,FALSE)</f>
        <v>#N/A</v>
      </c>
      <c r="D285" s="511"/>
      <c r="E285" s="430"/>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6"/>
      <c r="AK285" s="104">
        <f t="shared" si="37"/>
        <v>0</v>
      </c>
      <c r="AL285" s="256"/>
      <c r="AM285" s="60"/>
    </row>
    <row r="286" spans="1:39" s="82" customFormat="1" ht="14" x14ac:dyDescent="0.15">
      <c r="A286" s="859"/>
      <c r="B286" s="183"/>
      <c r="C286" s="187" t="e">
        <f>VLOOKUP(B286,'AP Übersicht'!$A$8:$B$36,2,FALSE)</f>
        <v>#N/A</v>
      </c>
      <c r="D286" s="511"/>
      <c r="E286" s="430"/>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6"/>
      <c r="AK286" s="104">
        <f t="shared" si="37"/>
        <v>0</v>
      </c>
      <c r="AL286" s="256"/>
      <c r="AM286" s="60"/>
    </row>
    <row r="287" spans="1:39" s="82" customFormat="1" ht="14" x14ac:dyDescent="0.15">
      <c r="A287" s="859"/>
      <c r="B287" s="183"/>
      <c r="C287" s="187" t="e">
        <f>VLOOKUP(B287,'AP Übersicht'!$A$8:$B$36,2,FALSE)</f>
        <v>#N/A</v>
      </c>
      <c r="D287" s="511"/>
      <c r="E287" s="430"/>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6"/>
      <c r="AK287" s="104">
        <f t="shared" si="37"/>
        <v>0</v>
      </c>
      <c r="AL287" s="256"/>
      <c r="AM287" s="60"/>
    </row>
    <row r="288" spans="1:39" s="82" customFormat="1" ht="14" x14ac:dyDescent="0.15">
      <c r="A288" s="859"/>
      <c r="B288" s="183"/>
      <c r="C288" s="187" t="e">
        <f>VLOOKUP(B288,'AP Übersicht'!$A$8:$B$36,2,FALSE)</f>
        <v>#N/A</v>
      </c>
      <c r="D288" s="511"/>
      <c r="E288" s="430"/>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6"/>
      <c r="AK288" s="104">
        <f t="shared" si="37"/>
        <v>0</v>
      </c>
      <c r="AL288" s="256"/>
      <c r="AM288" s="60"/>
    </row>
    <row r="289" spans="1:39" s="82" customFormat="1" ht="14" x14ac:dyDescent="0.15">
      <c r="A289" s="859"/>
      <c r="B289" s="183"/>
      <c r="C289" s="187" t="e">
        <f>VLOOKUP(B289,'AP Übersicht'!$A$8:$B$36,2,FALSE)</f>
        <v>#N/A</v>
      </c>
      <c r="D289" s="511"/>
      <c r="E289" s="430"/>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6"/>
      <c r="AK289" s="104">
        <f t="shared" si="37"/>
        <v>0</v>
      </c>
      <c r="AL289" s="256"/>
      <c r="AM289" s="60"/>
    </row>
    <row r="290" spans="1:39" s="82" customFormat="1" ht="14" x14ac:dyDescent="0.15">
      <c r="A290" s="859"/>
      <c r="B290" s="183"/>
      <c r="C290" s="187" t="e">
        <f>VLOOKUP(B290,'AP Übersicht'!$A$8:$B$36,2,FALSE)</f>
        <v>#N/A</v>
      </c>
      <c r="D290" s="511"/>
      <c r="E290" s="430"/>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6"/>
      <c r="AK290" s="104">
        <f t="shared" si="37"/>
        <v>0</v>
      </c>
      <c r="AL290" s="256"/>
      <c r="AM290" s="60"/>
    </row>
    <row r="291" spans="1:39" s="82" customFormat="1" ht="14" x14ac:dyDescent="0.15">
      <c r="A291" s="859"/>
      <c r="B291" s="183"/>
      <c r="C291" s="187" t="e">
        <f>VLOOKUP(B291,'AP Übersicht'!$A$8:$B$36,2,FALSE)</f>
        <v>#N/A</v>
      </c>
      <c r="D291" s="511"/>
      <c r="E291" s="430"/>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6"/>
      <c r="AK291" s="104">
        <f t="shared" si="37"/>
        <v>0</v>
      </c>
      <c r="AL291" s="256"/>
      <c r="AM291" s="60"/>
    </row>
    <row r="292" spans="1:39" s="82" customFormat="1" ht="14" x14ac:dyDescent="0.15">
      <c r="A292" s="859"/>
      <c r="B292" s="183"/>
      <c r="C292" s="187" t="e">
        <f>VLOOKUP(B292,'AP Übersicht'!$A$8:$B$36,2,FALSE)</f>
        <v>#N/A</v>
      </c>
      <c r="D292" s="511"/>
      <c r="E292" s="430"/>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6"/>
      <c r="AK292" s="104">
        <f t="shared" si="37"/>
        <v>0</v>
      </c>
      <c r="AL292" s="256"/>
      <c r="AM292" s="60"/>
    </row>
    <row r="293" spans="1:39" s="82" customFormat="1" ht="14" x14ac:dyDescent="0.15">
      <c r="A293" s="859"/>
      <c r="B293" s="183"/>
      <c r="C293" s="187" t="e">
        <f>VLOOKUP(B293,'AP Übersicht'!$A$8:$B$36,2,FALSE)</f>
        <v>#N/A</v>
      </c>
      <c r="D293" s="511"/>
      <c r="E293" s="430"/>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6"/>
      <c r="AK293" s="104">
        <f t="shared" si="37"/>
        <v>0</v>
      </c>
      <c r="AL293" s="256"/>
      <c r="AM293" s="60"/>
    </row>
    <row r="294" spans="1:39" s="82" customFormat="1" ht="15" thickBot="1" x14ac:dyDescent="0.2">
      <c r="A294" s="860"/>
      <c r="B294" s="184"/>
      <c r="C294" s="252" t="e">
        <f>VLOOKUP(B294,'AP Übersicht'!$A$8:$B$36,2,FALSE)</f>
        <v>#N/A</v>
      </c>
      <c r="D294" s="512"/>
      <c r="E294" s="438"/>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c r="AG294" s="177"/>
      <c r="AH294" s="177"/>
      <c r="AI294" s="177"/>
      <c r="AJ294" s="178"/>
      <c r="AK294" s="104">
        <f t="shared" si="37"/>
        <v>0</v>
      </c>
      <c r="AL294" s="256"/>
      <c r="AM294" s="60"/>
    </row>
    <row r="295" spans="1:39" s="82" customFormat="1" ht="18.5" customHeight="1" thickTop="1" thickBot="1" x14ac:dyDescent="0.2">
      <c r="A295" s="603"/>
      <c r="B295" s="604"/>
      <c r="C295" s="896" t="s">
        <v>149</v>
      </c>
      <c r="D295" s="606" t="s">
        <v>83</v>
      </c>
      <c r="E295" s="606"/>
      <c r="F295" s="607">
        <f>SUMIF($D283:$D294,$D295,F283:F294)</f>
        <v>0</v>
      </c>
      <c r="G295" s="607">
        <f t="shared" ref="G295:S295" si="38">SUMIF($D283:$D294,$D295,G283:G294)</f>
        <v>0</v>
      </c>
      <c r="H295" s="607">
        <f t="shared" si="38"/>
        <v>4</v>
      </c>
      <c r="I295" s="607">
        <f t="shared" si="38"/>
        <v>8</v>
      </c>
      <c r="J295" s="607">
        <f t="shared" si="38"/>
        <v>8</v>
      </c>
      <c r="K295" s="607">
        <f t="shared" si="38"/>
        <v>8</v>
      </c>
      <c r="L295" s="607">
        <f t="shared" si="38"/>
        <v>8</v>
      </c>
      <c r="M295" s="607">
        <f t="shared" si="38"/>
        <v>0</v>
      </c>
      <c r="N295" s="607">
        <f t="shared" si="38"/>
        <v>0</v>
      </c>
      <c r="O295" s="607">
        <f t="shared" si="38"/>
        <v>8</v>
      </c>
      <c r="P295" s="607">
        <f t="shared" si="38"/>
        <v>8</v>
      </c>
      <c r="Q295" s="607">
        <f t="shared" si="38"/>
        <v>8</v>
      </c>
      <c r="R295" s="607">
        <f t="shared" si="38"/>
        <v>8</v>
      </c>
      <c r="S295" s="607">
        <f t="shared" si="38"/>
        <v>8</v>
      </c>
      <c r="T295" s="607">
        <f>SUMIF($D283:$D294,$D295,T283:T294)</f>
        <v>0</v>
      </c>
      <c r="U295" s="607">
        <f t="shared" ref="U295:AJ295" si="39">SUMIF($D283:$D294,$D295,U283:U294)</f>
        <v>0</v>
      </c>
      <c r="V295" s="607">
        <f t="shared" si="39"/>
        <v>0</v>
      </c>
      <c r="W295" s="607">
        <f t="shared" si="39"/>
        <v>8</v>
      </c>
      <c r="X295" s="607">
        <f t="shared" si="39"/>
        <v>8</v>
      </c>
      <c r="Y295" s="607">
        <f t="shared" si="39"/>
        <v>8</v>
      </c>
      <c r="Z295" s="607">
        <f t="shared" si="39"/>
        <v>8</v>
      </c>
      <c r="AA295" s="607">
        <f t="shared" si="39"/>
        <v>0</v>
      </c>
      <c r="AB295" s="607">
        <f t="shared" si="39"/>
        <v>0</v>
      </c>
      <c r="AC295" s="607">
        <f t="shared" si="39"/>
        <v>8</v>
      </c>
      <c r="AD295" s="607">
        <f t="shared" si="39"/>
        <v>8</v>
      </c>
      <c r="AE295" s="607">
        <f t="shared" si="39"/>
        <v>4</v>
      </c>
      <c r="AF295" s="607">
        <f t="shared" si="39"/>
        <v>4</v>
      </c>
      <c r="AG295" s="607">
        <f t="shared" si="39"/>
        <v>8</v>
      </c>
      <c r="AH295" s="607">
        <f t="shared" si="39"/>
        <v>0</v>
      </c>
      <c r="AI295" s="607">
        <f t="shared" si="39"/>
        <v>0</v>
      </c>
      <c r="AJ295" s="607">
        <f t="shared" si="39"/>
        <v>8</v>
      </c>
      <c r="AK295" s="608">
        <f>SUM(F295:AJ295)</f>
        <v>148</v>
      </c>
      <c r="AL295" s="256"/>
      <c r="AM295" s="60"/>
    </row>
    <row r="296" spans="1:39" s="82" customFormat="1" ht="18.5" customHeight="1" thickBot="1" x14ac:dyDescent="0.2">
      <c r="A296" s="609"/>
      <c r="B296" s="610"/>
      <c r="C296" s="897"/>
      <c r="D296" s="611"/>
      <c r="E296" s="611" t="s">
        <v>83</v>
      </c>
      <c r="F296" s="607">
        <f>SUMIF($E283:$E294,$E296,F283:F294)</f>
        <v>0</v>
      </c>
      <c r="G296" s="607">
        <f t="shared" ref="G296:AJ296" si="40">SUMIF($E283:$E294,$E296,G283:G294)</f>
        <v>0</v>
      </c>
      <c r="H296" s="607">
        <f t="shared" si="40"/>
        <v>0</v>
      </c>
      <c r="I296" s="607">
        <f t="shared" si="40"/>
        <v>0</v>
      </c>
      <c r="J296" s="607">
        <f t="shared" si="40"/>
        <v>0</v>
      </c>
      <c r="K296" s="607">
        <f t="shared" si="40"/>
        <v>0</v>
      </c>
      <c r="L296" s="607">
        <f t="shared" si="40"/>
        <v>0</v>
      </c>
      <c r="M296" s="607">
        <f t="shared" si="40"/>
        <v>0</v>
      </c>
      <c r="N296" s="607">
        <f t="shared" si="40"/>
        <v>0</v>
      </c>
      <c r="O296" s="607">
        <f t="shared" si="40"/>
        <v>0</v>
      </c>
      <c r="P296" s="607">
        <f t="shared" si="40"/>
        <v>0</v>
      </c>
      <c r="Q296" s="607">
        <f t="shared" si="40"/>
        <v>0</v>
      </c>
      <c r="R296" s="607">
        <f t="shared" si="40"/>
        <v>0</v>
      </c>
      <c r="S296" s="607">
        <f t="shared" si="40"/>
        <v>0</v>
      </c>
      <c r="T296" s="607">
        <f t="shared" si="40"/>
        <v>0</v>
      </c>
      <c r="U296" s="607">
        <f t="shared" si="40"/>
        <v>0</v>
      </c>
      <c r="V296" s="607">
        <f t="shared" si="40"/>
        <v>0</v>
      </c>
      <c r="W296" s="607">
        <f t="shared" si="40"/>
        <v>0</v>
      </c>
      <c r="X296" s="607">
        <f t="shared" si="40"/>
        <v>0</v>
      </c>
      <c r="Y296" s="607">
        <f t="shared" si="40"/>
        <v>0</v>
      </c>
      <c r="Z296" s="607">
        <f t="shared" si="40"/>
        <v>0</v>
      </c>
      <c r="AA296" s="607">
        <f t="shared" si="40"/>
        <v>0</v>
      </c>
      <c r="AB296" s="607">
        <f t="shared" si="40"/>
        <v>0</v>
      </c>
      <c r="AC296" s="607">
        <f t="shared" si="40"/>
        <v>0</v>
      </c>
      <c r="AD296" s="607">
        <f t="shared" si="40"/>
        <v>0</v>
      </c>
      <c r="AE296" s="607">
        <f t="shared" si="40"/>
        <v>0</v>
      </c>
      <c r="AF296" s="607">
        <f t="shared" si="40"/>
        <v>0</v>
      </c>
      <c r="AG296" s="607">
        <f t="shared" si="40"/>
        <v>0</v>
      </c>
      <c r="AH296" s="607">
        <f t="shared" si="40"/>
        <v>0</v>
      </c>
      <c r="AI296" s="607">
        <f t="shared" si="40"/>
        <v>0</v>
      </c>
      <c r="AJ296" s="607">
        <f t="shared" si="40"/>
        <v>0</v>
      </c>
      <c r="AK296" s="612">
        <f>SUM(F296:AJ296)</f>
        <v>0</v>
      </c>
      <c r="AL296" s="256"/>
      <c r="AM296" s="60"/>
    </row>
    <row r="297" spans="1:39" s="82" customFormat="1" ht="20" customHeight="1" x14ac:dyDescent="0.15">
      <c r="A297" s="118" t="s">
        <v>150</v>
      </c>
      <c r="B297" s="99"/>
      <c r="C297" s="114" t="s">
        <v>164</v>
      </c>
      <c r="D297" s="511"/>
      <c r="E297" s="430"/>
      <c r="F297" s="175"/>
      <c r="G297" s="175"/>
      <c r="H297" s="175">
        <v>4</v>
      </c>
      <c r="I297" s="175"/>
      <c r="J297" s="175"/>
      <c r="K297" s="175"/>
      <c r="L297" s="175"/>
      <c r="M297" s="175"/>
      <c r="N297" s="175"/>
      <c r="O297" s="175"/>
      <c r="P297" s="175"/>
      <c r="Q297" s="175"/>
      <c r="R297" s="175"/>
      <c r="S297" s="175"/>
      <c r="T297" s="175"/>
      <c r="U297" s="175"/>
      <c r="V297" s="175">
        <v>8</v>
      </c>
      <c r="W297" s="175"/>
      <c r="X297" s="175"/>
      <c r="Y297" s="175"/>
      <c r="Z297" s="175"/>
      <c r="AA297" s="175"/>
      <c r="AB297" s="175"/>
      <c r="AC297" s="175"/>
      <c r="AD297" s="175"/>
      <c r="AE297" s="175">
        <v>4</v>
      </c>
      <c r="AF297" s="175">
        <v>4</v>
      </c>
      <c r="AG297" s="175"/>
      <c r="AH297" s="175"/>
      <c r="AI297" s="175"/>
      <c r="AJ297" s="179"/>
      <c r="AK297" s="110">
        <f>SUM(F297:AJ297)</f>
        <v>20</v>
      </c>
      <c r="AL297" s="256"/>
      <c r="AM297" s="60"/>
    </row>
    <row r="298" spans="1:39" s="82" customFormat="1" ht="20" customHeight="1" x14ac:dyDescent="0.15">
      <c r="A298" s="861" t="s">
        <v>152</v>
      </c>
      <c r="B298" s="95"/>
      <c r="C298" s="115" t="s">
        <v>153</v>
      </c>
      <c r="D298" s="511"/>
      <c r="E298" s="43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c r="AG298" s="180"/>
      <c r="AH298" s="180"/>
      <c r="AI298" s="180"/>
      <c r="AJ298" s="180"/>
      <c r="AK298" s="117">
        <f>SUM(E298:AJ298)</f>
        <v>0</v>
      </c>
      <c r="AL298" s="256"/>
      <c r="AM298" s="60"/>
    </row>
    <row r="299" spans="1:39" s="82" customFormat="1" ht="20" customHeight="1" x14ac:dyDescent="0.15">
      <c r="A299" s="862"/>
      <c r="B299" s="95"/>
      <c r="C299" s="116" t="s">
        <v>154</v>
      </c>
      <c r="D299" s="513"/>
      <c r="E299" s="430"/>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9"/>
      <c r="AK299" s="111">
        <f>SUM(F299:AJ299)</f>
        <v>0</v>
      </c>
      <c r="AL299" s="256"/>
      <c r="AM299" s="60"/>
    </row>
    <row r="300" spans="1:39" s="82" customFormat="1" ht="28" x14ac:dyDescent="0.15">
      <c r="A300" s="862"/>
      <c r="B300" s="95"/>
      <c r="C300" s="115" t="s">
        <v>155</v>
      </c>
      <c r="D300" s="511"/>
      <c r="E300" s="430"/>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9"/>
      <c r="AK300" s="111">
        <f>SUM(F300:AJ300)</f>
        <v>0</v>
      </c>
      <c r="AL300" s="64"/>
      <c r="AM300" s="60"/>
    </row>
    <row r="301" spans="1:39" s="82" customFormat="1" ht="29" thickBot="1" x14ac:dyDescent="0.2">
      <c r="A301" s="863"/>
      <c r="B301" s="105"/>
      <c r="C301" s="119" t="s">
        <v>156</v>
      </c>
      <c r="D301" s="514"/>
      <c r="E301" s="439"/>
      <c r="F301" s="181"/>
      <c r="G301" s="181"/>
      <c r="H301" s="181"/>
      <c r="I301" s="181"/>
      <c r="J301" s="181"/>
      <c r="K301" s="181"/>
      <c r="L301" s="181"/>
      <c r="M301" s="181"/>
      <c r="N301" s="181"/>
      <c r="O301" s="181"/>
      <c r="P301" s="181"/>
      <c r="Q301" s="181"/>
      <c r="R301" s="181"/>
      <c r="S301" s="181"/>
      <c r="T301" s="181"/>
      <c r="U301" s="181"/>
      <c r="V301" s="181"/>
      <c r="W301" s="181"/>
      <c r="X301" s="181"/>
      <c r="Y301" s="181"/>
      <c r="Z301" s="181"/>
      <c r="AA301" s="181"/>
      <c r="AB301" s="181"/>
      <c r="AC301" s="181"/>
      <c r="AD301" s="181"/>
      <c r="AE301" s="181"/>
      <c r="AF301" s="181"/>
      <c r="AG301" s="181"/>
      <c r="AH301" s="181"/>
      <c r="AI301" s="181"/>
      <c r="AJ301" s="182"/>
      <c r="AK301" s="112">
        <f>SUM(F301:AJ301)</f>
        <v>0</v>
      </c>
      <c r="AL301" s="64" t="s">
        <v>157</v>
      </c>
      <c r="AM301" s="60" t="s">
        <v>158</v>
      </c>
    </row>
    <row r="302" spans="1:39" s="82" customFormat="1" ht="14" x14ac:dyDescent="0.15">
      <c r="A302" s="123"/>
      <c r="B302" s="83"/>
      <c r="C302" s="83"/>
      <c r="D302" s="508"/>
      <c r="E302" s="508"/>
      <c r="F302" s="671">
        <f t="shared" ref="F302:G302" si="41">SUM(F295:F301)</f>
        <v>0</v>
      </c>
      <c r="G302" s="671">
        <f t="shared" si="41"/>
        <v>0</v>
      </c>
      <c r="H302" s="671">
        <f>SUM(H295:H301)</f>
        <v>8</v>
      </c>
      <c r="I302" s="671">
        <f t="shared" ref="I302:AJ302" si="42">SUM(I295:I301)</f>
        <v>8</v>
      </c>
      <c r="J302" s="671">
        <f t="shared" si="42"/>
        <v>8</v>
      </c>
      <c r="K302" s="671">
        <f t="shared" si="42"/>
        <v>8</v>
      </c>
      <c r="L302" s="671">
        <f t="shared" si="42"/>
        <v>8</v>
      </c>
      <c r="M302" s="671">
        <f t="shared" si="42"/>
        <v>0</v>
      </c>
      <c r="N302" s="671">
        <f t="shared" si="42"/>
        <v>0</v>
      </c>
      <c r="O302" s="671">
        <f t="shared" si="42"/>
        <v>8</v>
      </c>
      <c r="P302" s="671">
        <f t="shared" si="42"/>
        <v>8</v>
      </c>
      <c r="Q302" s="671">
        <f t="shared" si="42"/>
        <v>8</v>
      </c>
      <c r="R302" s="671">
        <f t="shared" si="42"/>
        <v>8</v>
      </c>
      <c r="S302" s="671">
        <f t="shared" si="42"/>
        <v>8</v>
      </c>
      <c r="T302" s="671">
        <f t="shared" si="42"/>
        <v>0</v>
      </c>
      <c r="U302" s="671">
        <f t="shared" si="42"/>
        <v>0</v>
      </c>
      <c r="V302" s="671">
        <f t="shared" si="42"/>
        <v>8</v>
      </c>
      <c r="W302" s="671">
        <f t="shared" si="42"/>
        <v>8</v>
      </c>
      <c r="X302" s="671">
        <f t="shared" si="42"/>
        <v>8</v>
      </c>
      <c r="Y302" s="671">
        <f t="shared" si="42"/>
        <v>8</v>
      </c>
      <c r="Z302" s="671">
        <f t="shared" si="42"/>
        <v>8</v>
      </c>
      <c r="AA302" s="671">
        <f t="shared" si="42"/>
        <v>0</v>
      </c>
      <c r="AB302" s="671">
        <f t="shared" si="42"/>
        <v>0</v>
      </c>
      <c r="AC302" s="671">
        <f t="shared" si="42"/>
        <v>8</v>
      </c>
      <c r="AD302" s="671">
        <f t="shared" si="42"/>
        <v>8</v>
      </c>
      <c r="AE302" s="671">
        <f t="shared" si="42"/>
        <v>8</v>
      </c>
      <c r="AF302" s="671">
        <f t="shared" si="42"/>
        <v>8</v>
      </c>
      <c r="AG302" s="671">
        <f t="shared" si="42"/>
        <v>8</v>
      </c>
      <c r="AH302" s="671">
        <f t="shared" si="42"/>
        <v>0</v>
      </c>
      <c r="AI302" s="671">
        <f t="shared" si="42"/>
        <v>0</v>
      </c>
      <c r="AJ302" s="671">
        <f t="shared" si="42"/>
        <v>8</v>
      </c>
      <c r="AK302" s="124"/>
      <c r="AL302" s="670">
        <f>SUM(AK295:AK301)</f>
        <v>168</v>
      </c>
      <c r="AM302" s="672">
        <f>NETWORKDAYS(F280,EOMONTH(A275,0))*8</f>
        <v>168</v>
      </c>
    </row>
    <row r="303" spans="1:39" s="82" customFormat="1" ht="18" customHeight="1" x14ac:dyDescent="0.15">
      <c r="A303" s="864" t="s">
        <v>159</v>
      </c>
      <c r="B303" s="865"/>
      <c r="C303" s="865"/>
      <c r="D303" s="865"/>
      <c r="E303" s="865"/>
      <c r="F303" s="865"/>
      <c r="G303" s="865"/>
      <c r="H303" s="865"/>
      <c r="I303" s="865"/>
      <c r="J303" s="865"/>
      <c r="K303" s="865"/>
      <c r="L303" s="865"/>
      <c r="M303" s="865"/>
      <c r="N303" s="865"/>
      <c r="O303" s="90"/>
      <c r="P303" s="90"/>
      <c r="Q303" s="90"/>
      <c r="R303" s="90"/>
      <c r="S303" s="90"/>
      <c r="T303" s="90"/>
      <c r="U303" s="90"/>
      <c r="V303" s="90"/>
      <c r="W303" s="90"/>
      <c r="X303" s="90"/>
      <c r="Y303" s="90"/>
      <c r="Z303" s="90"/>
      <c r="AA303" s="90"/>
      <c r="AB303" s="90"/>
      <c r="AC303" s="90"/>
      <c r="AD303" s="90"/>
      <c r="AE303" s="90"/>
      <c r="AF303" s="90"/>
      <c r="AG303" s="90"/>
      <c r="AH303" s="90"/>
      <c r="AI303" s="90"/>
      <c r="AJ303" s="83"/>
      <c r="AK303" s="125"/>
      <c r="AL303" s="64"/>
      <c r="AM303" s="60"/>
    </row>
    <row r="304" spans="1:39" s="82" customFormat="1" ht="18" customHeight="1" thickBot="1" x14ac:dyDescent="0.2">
      <c r="A304" s="866"/>
      <c r="B304" s="865"/>
      <c r="C304" s="865"/>
      <c r="D304" s="865"/>
      <c r="E304" s="865"/>
      <c r="F304" s="865"/>
      <c r="G304" s="865"/>
      <c r="H304" s="865"/>
      <c r="I304" s="865"/>
      <c r="J304" s="865"/>
      <c r="K304" s="865"/>
      <c r="L304" s="865"/>
      <c r="M304" s="865"/>
      <c r="N304" s="865"/>
      <c r="O304" s="90"/>
      <c r="P304" s="90"/>
      <c r="Q304" s="884">
        <f>IF(WEEKDAY(EOMONTH(A275,0),2)=7,EOMONTH(A275,0)-2,IF(WEEKDAY(EOMONTH(11,0),2)=6,EOMONTH(A275,0)-1,EOMONTH(A275,0)))</f>
        <v>45138</v>
      </c>
      <c r="R304" s="884"/>
      <c r="S304" s="90"/>
      <c r="T304" s="90"/>
      <c r="U304" s="90"/>
      <c r="V304" s="90"/>
      <c r="W304" s="90"/>
      <c r="X304" s="90"/>
      <c r="Y304" s="90"/>
      <c r="Z304" s="90"/>
      <c r="AA304" s="90"/>
      <c r="AB304" s="90"/>
      <c r="AC304" s="90"/>
      <c r="AD304" s="90"/>
      <c r="AE304" s="90"/>
      <c r="AF304" s="90"/>
      <c r="AG304" s="90"/>
      <c r="AH304" s="90"/>
      <c r="AI304" s="90"/>
      <c r="AJ304" s="83"/>
      <c r="AK304" s="125"/>
      <c r="AL304" s="64"/>
      <c r="AM304" s="60"/>
    </row>
    <row r="305" spans="1:39" s="82" customFormat="1" ht="14" customHeight="1" x14ac:dyDescent="0.15">
      <c r="A305" s="866"/>
      <c r="B305" s="865"/>
      <c r="C305" s="865"/>
      <c r="D305" s="865"/>
      <c r="E305" s="865"/>
      <c r="F305" s="865"/>
      <c r="G305" s="865"/>
      <c r="H305" s="865"/>
      <c r="I305" s="865"/>
      <c r="J305" s="865"/>
      <c r="K305" s="865"/>
      <c r="L305" s="865"/>
      <c r="M305" s="865"/>
      <c r="N305" s="865"/>
      <c r="O305" s="90"/>
      <c r="P305" s="90"/>
      <c r="Q305" s="867" t="s">
        <v>160</v>
      </c>
      <c r="R305" s="867"/>
      <c r="S305" s="867"/>
      <c r="T305" s="867"/>
      <c r="U305" s="867"/>
      <c r="V305" s="867"/>
      <c r="W305" s="867"/>
      <c r="X305" s="867"/>
      <c r="Y305" s="867"/>
      <c r="Z305" s="867"/>
      <c r="AA305" s="867"/>
      <c r="AB305" s="867"/>
      <c r="AC305" s="867"/>
      <c r="AD305" s="867"/>
      <c r="AE305" s="867"/>
      <c r="AF305" s="867"/>
      <c r="AG305" s="867"/>
      <c r="AH305" s="867"/>
      <c r="AI305" s="867"/>
      <c r="AJ305" s="867"/>
      <c r="AK305" s="125"/>
      <c r="AL305" s="64"/>
      <c r="AM305" s="60"/>
    </row>
    <row r="306" spans="1:39" s="82" customFormat="1" ht="35.25" customHeight="1" thickBot="1" x14ac:dyDescent="0.2">
      <c r="A306" s="864" t="s">
        <v>161</v>
      </c>
      <c r="B306" s="868"/>
      <c r="C306" s="868"/>
      <c r="D306" s="868"/>
      <c r="E306" s="868"/>
      <c r="F306" s="868"/>
      <c r="G306" s="868"/>
      <c r="H306" s="868"/>
      <c r="I306" s="868"/>
      <c r="J306" s="868"/>
      <c r="K306" s="868"/>
      <c r="L306" s="868"/>
      <c r="M306" s="868"/>
      <c r="N306" s="868"/>
      <c r="O306" s="90"/>
      <c r="P306" s="90"/>
      <c r="Q306" s="884">
        <f>Q304</f>
        <v>45138</v>
      </c>
      <c r="R306" s="884"/>
      <c r="S306" s="90"/>
      <c r="T306" s="90"/>
      <c r="U306" s="90"/>
      <c r="V306" s="90"/>
      <c r="W306" s="90"/>
      <c r="X306" s="90"/>
      <c r="Y306" s="90"/>
      <c r="Z306" s="90"/>
      <c r="AA306" s="90"/>
      <c r="AB306" s="90"/>
      <c r="AC306" s="90"/>
      <c r="AD306" s="90"/>
      <c r="AE306" s="90"/>
      <c r="AF306" s="90"/>
      <c r="AG306" s="90"/>
      <c r="AH306" s="90"/>
      <c r="AI306" s="90"/>
      <c r="AJ306" s="90"/>
      <c r="AK306" s="125"/>
      <c r="AL306" s="64"/>
      <c r="AM306" s="60"/>
    </row>
    <row r="307" spans="1:39" s="82" customFormat="1" ht="14" x14ac:dyDescent="0.15">
      <c r="A307" s="864"/>
      <c r="B307" s="868"/>
      <c r="C307" s="868"/>
      <c r="D307" s="868"/>
      <c r="E307" s="868"/>
      <c r="F307" s="868"/>
      <c r="G307" s="868"/>
      <c r="H307" s="868"/>
      <c r="I307" s="868"/>
      <c r="J307" s="868"/>
      <c r="K307" s="868"/>
      <c r="L307" s="868"/>
      <c r="M307" s="868"/>
      <c r="N307" s="868"/>
      <c r="O307" s="83"/>
      <c r="P307" s="83"/>
      <c r="Q307" s="867" t="s">
        <v>162</v>
      </c>
      <c r="R307" s="867"/>
      <c r="S307" s="867"/>
      <c r="T307" s="867"/>
      <c r="U307" s="867"/>
      <c r="V307" s="867"/>
      <c r="W307" s="867"/>
      <c r="X307" s="867"/>
      <c r="Y307" s="867"/>
      <c r="Z307" s="867"/>
      <c r="AA307" s="867"/>
      <c r="AB307" s="867"/>
      <c r="AC307" s="867"/>
      <c r="AD307" s="867"/>
      <c r="AE307" s="867"/>
      <c r="AF307" s="867"/>
      <c r="AG307" s="867"/>
      <c r="AH307" s="867"/>
      <c r="AI307" s="867"/>
      <c r="AJ307" s="867"/>
      <c r="AK307" s="125"/>
      <c r="AL307" s="64"/>
      <c r="AM307" s="60"/>
    </row>
    <row r="308" spans="1:39" s="82" customFormat="1" ht="14.5" customHeight="1" thickBot="1" x14ac:dyDescent="0.2">
      <c r="A308" s="126"/>
      <c r="B308" s="127"/>
      <c r="C308" s="127"/>
      <c r="D308" s="509"/>
      <c r="E308" s="509"/>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8"/>
      <c r="AL308" s="64"/>
      <c r="AM308" s="60"/>
    </row>
    <row r="309" spans="1:39" ht="12" x14ac:dyDescent="0.15">
      <c r="A309" s="82"/>
      <c r="B309" s="82"/>
      <c r="C309" s="82"/>
      <c r="D309" s="507"/>
      <c r="E309" s="507"/>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82"/>
      <c r="AL309" s="83"/>
    </row>
    <row r="310" spans="1:39" s="60" customFormat="1" ht="30" customHeight="1" x14ac:dyDescent="0.15">
      <c r="A310" s="423"/>
      <c r="B310" s="433"/>
      <c r="C310" s="433"/>
      <c r="D310" s="424"/>
      <c r="E310" s="424"/>
      <c r="F310" s="425"/>
      <c r="G310" s="425"/>
      <c r="H310" s="425"/>
      <c r="I310" s="425"/>
      <c r="J310" s="425"/>
      <c r="K310" s="425"/>
      <c r="L310" s="425"/>
      <c r="M310" s="444"/>
      <c r="N310" s="426"/>
      <c r="O310" s="426"/>
      <c r="P310" s="426"/>
      <c r="Q310" s="426"/>
      <c r="R310" s="426"/>
      <c r="S310" s="426"/>
      <c r="T310" s="426"/>
      <c r="U310" s="426"/>
      <c r="V310" s="426"/>
      <c r="W310" s="891" t="s">
        <v>133</v>
      </c>
      <c r="X310" s="891"/>
      <c r="Y310" s="891"/>
      <c r="Z310" s="891"/>
      <c r="AA310" s="892"/>
      <c r="AB310" s="875" t="str">
        <f>Nav!$C$6</f>
        <v>DS200424</v>
      </c>
      <c r="AC310" s="876"/>
      <c r="AD310" s="876"/>
      <c r="AE310" s="876"/>
      <c r="AF310" s="876"/>
      <c r="AG310" s="876"/>
      <c r="AH310" s="876"/>
      <c r="AI310" s="877"/>
      <c r="AJ310" s="426"/>
      <c r="AK310" s="432"/>
    </row>
    <row r="311" spans="1:39" s="60" customFormat="1" ht="18" customHeight="1" x14ac:dyDescent="0.15">
      <c r="A311" s="445"/>
      <c r="B311" s="446"/>
      <c r="C311" s="446"/>
      <c r="D311" s="447"/>
      <c r="E311" s="447"/>
      <c r="F311" s="448"/>
      <c r="G311" s="448"/>
      <c r="H311" s="448"/>
      <c r="I311" s="448"/>
      <c r="J311" s="448"/>
      <c r="K311" s="448"/>
      <c r="L311" s="448"/>
      <c r="M311" s="449"/>
      <c r="AK311" s="434"/>
    </row>
    <row r="312" spans="1:39" ht="23" x14ac:dyDescent="0.25">
      <c r="A312" s="445"/>
      <c r="B312" s="446"/>
      <c r="C312" s="446"/>
      <c r="D312" s="447"/>
      <c r="E312" s="447"/>
      <c r="F312" s="448"/>
      <c r="G312" s="448"/>
      <c r="H312" s="448"/>
      <c r="I312" s="448"/>
      <c r="J312" s="448"/>
      <c r="K312" s="448"/>
      <c r="L312" s="448"/>
      <c r="M312" s="449"/>
      <c r="N312" s="443"/>
      <c r="O312" s="893" t="s">
        <v>134</v>
      </c>
      <c r="P312" s="894"/>
      <c r="Q312" s="894"/>
      <c r="R312" s="894"/>
      <c r="S312" s="894"/>
      <c r="T312" s="894"/>
      <c r="U312" s="894"/>
      <c r="V312" s="894"/>
      <c r="W312" s="894"/>
      <c r="X312" s="894"/>
      <c r="Y312" s="894"/>
      <c r="Z312" s="894"/>
      <c r="AA312" s="894"/>
      <c r="AB312" s="894"/>
      <c r="AC312" s="894"/>
      <c r="AD312" s="894"/>
      <c r="AE312" s="894"/>
      <c r="AF312" s="894"/>
      <c r="AG312" s="894"/>
      <c r="AH312" s="894"/>
      <c r="AI312" s="894"/>
      <c r="AJ312" s="894"/>
      <c r="AK312" s="895"/>
      <c r="AL312"/>
      <c r="AM312"/>
    </row>
    <row r="313" spans="1:39" ht="16" x14ac:dyDescent="0.2">
      <c r="A313" s="445"/>
      <c r="B313" s="446"/>
      <c r="C313" s="446"/>
      <c r="D313" s="447"/>
      <c r="E313" s="447"/>
      <c r="F313" s="448"/>
      <c r="G313" s="448"/>
      <c r="H313" s="448"/>
      <c r="I313" s="448"/>
      <c r="J313" s="448"/>
      <c r="K313" s="448"/>
      <c r="L313" s="448"/>
      <c r="M313" s="449"/>
      <c r="N313" s="442"/>
      <c r="O313" s="730" t="s">
        <v>163</v>
      </c>
      <c r="P313" s="731"/>
      <c r="Q313" s="731"/>
      <c r="R313" s="731"/>
      <c r="S313" s="731"/>
      <c r="T313" s="731"/>
      <c r="U313" s="731"/>
      <c r="V313" s="731"/>
      <c r="W313" s="731"/>
      <c r="X313" s="731"/>
      <c r="Y313" s="731"/>
      <c r="Z313" s="731"/>
      <c r="AA313" s="731"/>
      <c r="AB313" s="731"/>
      <c r="AC313" s="731"/>
      <c r="AD313" s="731"/>
      <c r="AE313" s="731"/>
      <c r="AF313" s="731"/>
      <c r="AG313" s="731"/>
      <c r="AH313" s="731"/>
      <c r="AI313" s="731"/>
      <c r="AJ313" s="731"/>
      <c r="AK313" s="732"/>
      <c r="AL313"/>
      <c r="AM313"/>
    </row>
    <row r="314" spans="1:39" ht="18" customHeight="1" x14ac:dyDescent="0.2">
      <c r="A314" s="885" t="s">
        <v>136</v>
      </c>
      <c r="B314" s="886"/>
      <c r="C314" s="886"/>
      <c r="D314" s="886"/>
      <c r="E314" s="886"/>
      <c r="F314" s="886"/>
      <c r="G314" s="886"/>
      <c r="H314" s="886"/>
      <c r="I314" s="886"/>
      <c r="J314" s="886"/>
      <c r="K314" s="886"/>
      <c r="L314" s="886"/>
      <c r="M314" s="887"/>
      <c r="O314" s="888" t="s">
        <v>137</v>
      </c>
      <c r="P314" s="889"/>
      <c r="Q314" s="889"/>
      <c r="R314" s="889"/>
      <c r="S314" s="889"/>
      <c r="T314" s="889"/>
      <c r="U314" s="889"/>
      <c r="V314" s="889"/>
      <c r="W314" s="889"/>
      <c r="X314" s="889"/>
      <c r="Y314" s="889"/>
      <c r="Z314" s="889"/>
      <c r="AA314" s="889"/>
      <c r="AB314" s="889"/>
      <c r="AC314" s="889"/>
      <c r="AD314" s="889"/>
      <c r="AE314" s="889"/>
      <c r="AF314" s="889"/>
      <c r="AG314" s="889"/>
      <c r="AH314" s="889"/>
      <c r="AI314" s="889"/>
      <c r="AJ314" s="889"/>
      <c r="AK314" s="890"/>
      <c r="AL314"/>
      <c r="AM314"/>
    </row>
    <row r="315" spans="1:39" ht="26.25" customHeight="1" x14ac:dyDescent="0.15">
      <c r="A315" s="84" t="s">
        <v>138</v>
      </c>
      <c r="B315" s="60"/>
      <c r="C315" s="516"/>
      <c r="D315" s="428"/>
      <c r="E315" s="428"/>
      <c r="F315" s="94"/>
      <c r="G315" s="94"/>
      <c r="H315" s="94"/>
      <c r="I315" s="94"/>
      <c r="J315" s="94"/>
      <c r="K315" s="94"/>
      <c r="L315" s="94"/>
      <c r="O315" s="869"/>
      <c r="P315" s="869"/>
      <c r="Q315" s="869"/>
      <c r="R315" s="869"/>
      <c r="S315" s="869"/>
      <c r="T315" s="869"/>
      <c r="AK315" s="91"/>
      <c r="AM315" s="60"/>
    </row>
    <row r="316" spans="1:39" ht="30" customHeight="1" x14ac:dyDescent="0.15">
      <c r="A316" s="870" t="str">
        <f>Nav!$C$3</f>
        <v>Durchführbarkeitsstudie "BioInk"</v>
      </c>
      <c r="B316" s="871"/>
      <c r="C316" s="871"/>
      <c r="D316" s="871"/>
      <c r="E316" s="871"/>
      <c r="F316" s="871"/>
      <c r="G316" s="871"/>
      <c r="H316" s="871"/>
      <c r="I316" s="871"/>
      <c r="J316" s="871"/>
      <c r="K316" s="871"/>
      <c r="L316" s="871"/>
      <c r="M316" s="871"/>
      <c r="N316" s="871"/>
      <c r="O316" s="871"/>
      <c r="P316" s="871"/>
      <c r="Q316" s="871"/>
      <c r="R316" s="871"/>
      <c r="S316" s="871"/>
      <c r="T316" s="871"/>
      <c r="U316" s="871"/>
      <c r="V316" s="871"/>
      <c r="W316" s="871"/>
      <c r="X316" s="871"/>
      <c r="Y316" s="871"/>
      <c r="Z316" s="871"/>
      <c r="AA316" s="871"/>
      <c r="AB316" s="871"/>
      <c r="AC316" s="871"/>
      <c r="AD316" s="871"/>
      <c r="AE316" s="871"/>
      <c r="AF316" s="871"/>
      <c r="AG316" s="871"/>
      <c r="AH316" s="871"/>
      <c r="AI316" s="871"/>
      <c r="AJ316" s="871"/>
      <c r="AK316" s="872"/>
      <c r="AM316" s="60"/>
    </row>
    <row r="317" spans="1:39" ht="18" customHeight="1" x14ac:dyDescent="0.15">
      <c r="A317" s="85"/>
      <c r="AK317" s="91"/>
      <c r="AM317" s="60"/>
    </row>
    <row r="318" spans="1:39" s="87" customFormat="1" ht="14" x14ac:dyDescent="0.15">
      <c r="A318" s="86" t="s">
        <v>139</v>
      </c>
      <c r="D318" s="428"/>
      <c r="E318" s="428"/>
      <c r="G318" s="83"/>
      <c r="H318" s="83"/>
      <c r="I318" s="83"/>
      <c r="J318" s="83"/>
      <c r="K318" s="83"/>
      <c r="L318" s="83"/>
      <c r="M318" s="88"/>
      <c r="N318" s="87" t="s">
        <v>140</v>
      </c>
      <c r="AI318" s="83"/>
      <c r="AJ318" s="83"/>
      <c r="AK318" s="92"/>
      <c r="AL318" s="68"/>
      <c r="AM318" s="60"/>
    </row>
    <row r="319" spans="1:39" ht="27" customHeight="1" x14ac:dyDescent="0.15">
      <c r="A319" s="873">
        <f>A275+31</f>
        <v>45139</v>
      </c>
      <c r="B319" s="874"/>
      <c r="C319" s="874"/>
      <c r="D319" s="520"/>
      <c r="E319" s="429"/>
      <c r="N319" s="875" t="str">
        <f>N275</f>
        <v>Socha, Pawel</v>
      </c>
      <c r="O319" s="876"/>
      <c r="P319" s="876"/>
      <c r="Q319" s="876"/>
      <c r="R319" s="876"/>
      <c r="S319" s="876"/>
      <c r="T319" s="876"/>
      <c r="U319" s="876"/>
      <c r="V319" s="876"/>
      <c r="W319" s="877"/>
      <c r="X319" s="89"/>
      <c r="Y319" s="89"/>
      <c r="Z319" s="89"/>
      <c r="AA319" s="89"/>
      <c r="AB319" s="89"/>
      <c r="AC319" s="89"/>
      <c r="AD319" s="89"/>
      <c r="AE319" s="89"/>
      <c r="AF319" s="89"/>
      <c r="AG319" s="89"/>
      <c r="AH319" s="89"/>
      <c r="AK319" s="93"/>
      <c r="AM319" s="60"/>
    </row>
    <row r="320" spans="1:39" ht="14" x14ac:dyDescent="0.15">
      <c r="A320" s="85"/>
      <c r="AK320" s="91"/>
      <c r="AM320" s="60"/>
    </row>
    <row r="321" spans="1:39" ht="30" customHeight="1" x14ac:dyDescent="0.15">
      <c r="A321" s="878" t="s">
        <v>141</v>
      </c>
      <c r="B321" s="879"/>
      <c r="C321" s="879"/>
      <c r="D321" s="879"/>
      <c r="E321" s="879"/>
      <c r="F321" s="879"/>
      <c r="G321" s="879"/>
      <c r="H321" s="879"/>
      <c r="I321" s="879"/>
      <c r="J321" s="879"/>
      <c r="K321" s="879"/>
      <c r="L321" s="879"/>
      <c r="M321" s="879"/>
      <c r="N321" s="879"/>
      <c r="O321" s="879"/>
      <c r="P321" s="879"/>
      <c r="Q321" s="879"/>
      <c r="R321" s="879"/>
      <c r="S321" s="879"/>
      <c r="T321" s="879"/>
      <c r="U321" s="879"/>
      <c r="V321" s="879"/>
      <c r="W321" s="879"/>
      <c r="X321" s="879"/>
      <c r="Y321" s="879"/>
      <c r="Z321" s="879"/>
      <c r="AA321" s="879"/>
      <c r="AB321" s="879"/>
      <c r="AC321" s="879"/>
      <c r="AD321" s="879"/>
      <c r="AE321" s="879"/>
      <c r="AF321" s="879"/>
      <c r="AG321" s="879"/>
      <c r="AH321" s="879"/>
      <c r="AI321" s="879"/>
      <c r="AJ321" s="879"/>
      <c r="AK321" s="880"/>
    </row>
    <row r="322" spans="1:39" ht="14" thickBot="1" x14ac:dyDescent="0.2">
      <c r="A322" s="85"/>
      <c r="AK322" s="91"/>
    </row>
    <row r="323" spans="1:39" ht="25" customHeight="1" x14ac:dyDescent="0.15">
      <c r="A323" s="120"/>
      <c r="B323" s="121"/>
      <c r="C323" s="121"/>
      <c r="D323" s="881" t="s">
        <v>30</v>
      </c>
      <c r="E323" s="883" t="s">
        <v>142</v>
      </c>
      <c r="F323" s="122" t="s">
        <v>143</v>
      </c>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856" t="s">
        <v>144</v>
      </c>
      <c r="AL323" s="615" t="s">
        <v>72</v>
      </c>
      <c r="AM323" s="615" t="s">
        <v>73</v>
      </c>
    </row>
    <row r="324" spans="1:39" ht="15" customHeight="1" thickBot="1" x14ac:dyDescent="0.2">
      <c r="A324" s="96" t="s">
        <v>145</v>
      </c>
      <c r="B324" s="97"/>
      <c r="C324" s="97"/>
      <c r="D324" s="882"/>
      <c r="E324" s="882"/>
      <c r="F324" s="98">
        <f>A319</f>
        <v>45139</v>
      </c>
      <c r="G324" s="98">
        <f t="shared" ref="G324:AJ324" si="43">F324+1</f>
        <v>45140</v>
      </c>
      <c r="H324" s="98">
        <f t="shared" si="43"/>
        <v>45141</v>
      </c>
      <c r="I324" s="98">
        <f t="shared" si="43"/>
        <v>45142</v>
      </c>
      <c r="J324" s="98">
        <f t="shared" si="43"/>
        <v>45143</v>
      </c>
      <c r="K324" s="98">
        <f t="shared" si="43"/>
        <v>45144</v>
      </c>
      <c r="L324" s="98">
        <f t="shared" si="43"/>
        <v>45145</v>
      </c>
      <c r="M324" s="98">
        <f t="shared" si="43"/>
        <v>45146</v>
      </c>
      <c r="N324" s="98">
        <f t="shared" si="43"/>
        <v>45147</v>
      </c>
      <c r="O324" s="98">
        <f t="shared" si="43"/>
        <v>45148</v>
      </c>
      <c r="P324" s="98">
        <f t="shared" si="43"/>
        <v>45149</v>
      </c>
      <c r="Q324" s="98">
        <f t="shared" si="43"/>
        <v>45150</v>
      </c>
      <c r="R324" s="98">
        <f t="shared" si="43"/>
        <v>45151</v>
      </c>
      <c r="S324" s="98">
        <f t="shared" si="43"/>
        <v>45152</v>
      </c>
      <c r="T324" s="98">
        <f t="shared" si="43"/>
        <v>45153</v>
      </c>
      <c r="U324" s="98">
        <f t="shared" si="43"/>
        <v>45154</v>
      </c>
      <c r="V324" s="98">
        <f t="shared" si="43"/>
        <v>45155</v>
      </c>
      <c r="W324" s="98">
        <f t="shared" si="43"/>
        <v>45156</v>
      </c>
      <c r="X324" s="98">
        <f t="shared" si="43"/>
        <v>45157</v>
      </c>
      <c r="Y324" s="98">
        <f t="shared" si="43"/>
        <v>45158</v>
      </c>
      <c r="Z324" s="98">
        <f t="shared" si="43"/>
        <v>45159</v>
      </c>
      <c r="AA324" s="98">
        <f t="shared" si="43"/>
        <v>45160</v>
      </c>
      <c r="AB324" s="98">
        <f t="shared" si="43"/>
        <v>45161</v>
      </c>
      <c r="AC324" s="98">
        <f t="shared" si="43"/>
        <v>45162</v>
      </c>
      <c r="AD324" s="98">
        <f t="shared" si="43"/>
        <v>45163</v>
      </c>
      <c r="AE324" s="98">
        <f t="shared" si="43"/>
        <v>45164</v>
      </c>
      <c r="AF324" s="98">
        <f t="shared" si="43"/>
        <v>45165</v>
      </c>
      <c r="AG324" s="98">
        <f t="shared" si="43"/>
        <v>45166</v>
      </c>
      <c r="AH324" s="98">
        <f t="shared" si="43"/>
        <v>45167</v>
      </c>
      <c r="AI324" s="98">
        <f t="shared" si="43"/>
        <v>45168</v>
      </c>
      <c r="AJ324" s="98">
        <f t="shared" si="43"/>
        <v>45169</v>
      </c>
      <c r="AK324" s="857"/>
      <c r="AL324" s="257"/>
      <c r="AM324" s="60"/>
    </row>
    <row r="325" spans="1:39" s="82" customFormat="1" ht="21" customHeight="1" thickBot="1" x14ac:dyDescent="0.2">
      <c r="A325" s="100" t="s">
        <v>146</v>
      </c>
      <c r="B325" s="101" t="s">
        <v>109</v>
      </c>
      <c r="C325" s="102" t="s">
        <v>147</v>
      </c>
      <c r="D325" s="101"/>
      <c r="E325" s="101"/>
      <c r="F325" s="174"/>
      <c r="G325" s="174"/>
      <c r="H325" s="174"/>
      <c r="I325" s="174"/>
      <c r="J325" s="174"/>
      <c r="K325" s="174"/>
      <c r="L325" s="174"/>
      <c r="M325" s="174"/>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03"/>
      <c r="AL325" s="257"/>
      <c r="AM325" s="60"/>
    </row>
    <row r="326" spans="1:39" s="82" customFormat="1" ht="20" customHeight="1" thickBot="1" x14ac:dyDescent="0.2">
      <c r="A326" s="858"/>
      <c r="B326" s="109" t="s">
        <v>66</v>
      </c>
      <c r="C326" s="186" t="s">
        <v>148</v>
      </c>
      <c r="D326" s="510"/>
      <c r="E326" s="435"/>
      <c r="F326" s="174"/>
      <c r="G326" s="174"/>
      <c r="H326" s="174"/>
      <c r="I326" s="174"/>
      <c r="J326" s="174"/>
      <c r="K326" s="174"/>
      <c r="L326" s="174"/>
      <c r="M326" s="174"/>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04"/>
      <c r="AL326" s="257"/>
      <c r="AM326" s="60"/>
    </row>
    <row r="327" spans="1:39" s="82" customFormat="1" ht="56" x14ac:dyDescent="0.15">
      <c r="A327" s="859"/>
      <c r="B327" s="183" t="s">
        <v>86</v>
      </c>
      <c r="C327" s="187" t="str">
        <f>VLOOKUP(B327,'AP Übersicht'!$A$8:$B$36,2,FALSE)</f>
        <v xml:space="preserve">Versuche zur Einsatzfähigkeit und den Parametern (aufzutragende Menge, Temperatur, relative Luftfeuchtigkeit bzw. zum Einsatzbereich im industriellen Umfeld </v>
      </c>
      <c r="D327" s="511" t="s">
        <v>83</v>
      </c>
      <c r="E327" s="430"/>
      <c r="F327" s="174">
        <v>4</v>
      </c>
      <c r="G327" s="174">
        <v>4</v>
      </c>
      <c r="H327" s="174">
        <v>4</v>
      </c>
      <c r="I327" s="174">
        <v>4</v>
      </c>
      <c r="J327" s="174"/>
      <c r="K327" s="174"/>
      <c r="L327" s="174">
        <v>4</v>
      </c>
      <c r="M327" s="174">
        <v>4</v>
      </c>
      <c r="N327" s="174">
        <v>4</v>
      </c>
      <c r="O327" s="174">
        <v>4</v>
      </c>
      <c r="P327" s="174">
        <v>4</v>
      </c>
      <c r="Q327" s="174"/>
      <c r="R327" s="174"/>
      <c r="S327" s="174">
        <v>4</v>
      </c>
      <c r="T327" s="174">
        <v>4</v>
      </c>
      <c r="U327" s="174">
        <v>4</v>
      </c>
      <c r="V327" s="174">
        <v>4</v>
      </c>
      <c r="W327" s="174">
        <v>4</v>
      </c>
      <c r="X327" s="174"/>
      <c r="Y327" s="174"/>
      <c r="Z327" s="174">
        <v>4</v>
      </c>
      <c r="AA327" s="174">
        <v>4</v>
      </c>
      <c r="AB327" s="174">
        <v>4</v>
      </c>
      <c r="AC327" s="174">
        <v>4</v>
      </c>
      <c r="AD327" s="174">
        <v>4</v>
      </c>
      <c r="AE327" s="174"/>
      <c r="AF327" s="174"/>
      <c r="AG327" s="174">
        <v>4</v>
      </c>
      <c r="AH327" s="174">
        <v>4</v>
      </c>
      <c r="AI327" s="174">
        <v>4</v>
      </c>
      <c r="AJ327" s="174">
        <v>4</v>
      </c>
      <c r="AK327" s="104">
        <f t="shared" ref="AK327:AK338" si="44">SUM(F327:AJ327)</f>
        <v>92</v>
      </c>
      <c r="AL327" s="616">
        <f ca="1">VLOOKUP($B327,'AP Übersicht'!$A$8:$R$36,13,FALSE)</f>
        <v>152</v>
      </c>
      <c r="AM327" s="616">
        <f ca="1">VLOOKUP($B327,'AP Übersicht'!$A$8:$R$36,14,FALSE)</f>
        <v>-152</v>
      </c>
    </row>
    <row r="328" spans="1:39" s="82" customFormat="1" ht="14" x14ac:dyDescent="0.15">
      <c r="A328" s="859"/>
      <c r="B328" s="183"/>
      <c r="C328" s="187" t="e">
        <f>VLOOKUP(B328,'AP Übersicht'!$A$8:$B$36,2,FALSE)</f>
        <v>#N/A</v>
      </c>
      <c r="D328" s="511"/>
      <c r="E328" s="430"/>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6"/>
      <c r="AK328" s="104">
        <f t="shared" si="44"/>
        <v>0</v>
      </c>
      <c r="AL328" s="256"/>
      <c r="AM328" s="60"/>
    </row>
    <row r="329" spans="1:39" s="82" customFormat="1" ht="14" x14ac:dyDescent="0.15">
      <c r="A329" s="859"/>
      <c r="B329" s="183"/>
      <c r="C329" s="187" t="e">
        <f>VLOOKUP(B329,'AP Übersicht'!$A$8:$B$36,2,FALSE)</f>
        <v>#N/A</v>
      </c>
      <c r="D329" s="511"/>
      <c r="E329" s="430"/>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6"/>
      <c r="AK329" s="104">
        <f t="shared" si="44"/>
        <v>0</v>
      </c>
      <c r="AL329" s="256"/>
      <c r="AM329" s="60"/>
    </row>
    <row r="330" spans="1:39" s="82" customFormat="1" ht="14" x14ac:dyDescent="0.15">
      <c r="A330" s="859"/>
      <c r="B330" s="183"/>
      <c r="C330" s="187" t="e">
        <f>VLOOKUP(B330,'AP Übersicht'!$A$8:$B$36,2,FALSE)</f>
        <v>#N/A</v>
      </c>
      <c r="D330" s="511"/>
      <c r="E330" s="430"/>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6"/>
      <c r="AK330" s="104">
        <f t="shared" si="44"/>
        <v>0</v>
      </c>
      <c r="AL330" s="256"/>
      <c r="AM330" s="60"/>
    </row>
    <row r="331" spans="1:39" s="82" customFormat="1" ht="14" x14ac:dyDescent="0.15">
      <c r="A331" s="859"/>
      <c r="B331" s="183"/>
      <c r="C331" s="187" t="e">
        <f>VLOOKUP(B331,'AP Übersicht'!$A$8:$B$36,2,FALSE)</f>
        <v>#N/A</v>
      </c>
      <c r="D331" s="511"/>
      <c r="E331" s="430"/>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6"/>
      <c r="AK331" s="104">
        <f t="shared" si="44"/>
        <v>0</v>
      </c>
      <c r="AL331" s="256"/>
      <c r="AM331" s="60"/>
    </row>
    <row r="332" spans="1:39" s="82" customFormat="1" ht="14" x14ac:dyDescent="0.15">
      <c r="A332" s="859"/>
      <c r="B332" s="183"/>
      <c r="C332" s="187" t="e">
        <f>VLOOKUP(B332,'AP Übersicht'!$A$8:$B$36,2,FALSE)</f>
        <v>#N/A</v>
      </c>
      <c r="D332" s="511"/>
      <c r="E332" s="430"/>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6"/>
      <c r="AK332" s="104">
        <f t="shared" si="44"/>
        <v>0</v>
      </c>
      <c r="AL332" s="256"/>
      <c r="AM332" s="60"/>
    </row>
    <row r="333" spans="1:39" s="82" customFormat="1" ht="14" x14ac:dyDescent="0.15">
      <c r="A333" s="859"/>
      <c r="B333" s="183"/>
      <c r="C333" s="187" t="e">
        <f>VLOOKUP(B333,'AP Übersicht'!$A$8:$B$36,2,FALSE)</f>
        <v>#N/A</v>
      </c>
      <c r="D333" s="511"/>
      <c r="E333" s="430"/>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6"/>
      <c r="AK333" s="104">
        <f t="shared" si="44"/>
        <v>0</v>
      </c>
      <c r="AL333" s="256"/>
      <c r="AM333" s="60"/>
    </row>
    <row r="334" spans="1:39" s="82" customFormat="1" ht="14" x14ac:dyDescent="0.15">
      <c r="A334" s="859"/>
      <c r="B334" s="183"/>
      <c r="C334" s="187" t="e">
        <f>VLOOKUP(B334,'AP Übersicht'!$A$8:$B$36,2,FALSE)</f>
        <v>#N/A</v>
      </c>
      <c r="D334" s="511"/>
      <c r="E334" s="430"/>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6"/>
      <c r="AK334" s="104">
        <f t="shared" si="44"/>
        <v>0</v>
      </c>
      <c r="AL334" s="256"/>
      <c r="AM334" s="60"/>
    </row>
    <row r="335" spans="1:39" s="82" customFormat="1" ht="14" x14ac:dyDescent="0.15">
      <c r="A335" s="859"/>
      <c r="B335" s="183"/>
      <c r="C335" s="187" t="e">
        <f>VLOOKUP(B335,'AP Übersicht'!$A$8:$B$36,2,FALSE)</f>
        <v>#N/A</v>
      </c>
      <c r="D335" s="511"/>
      <c r="E335" s="430"/>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6"/>
      <c r="AK335" s="104">
        <f t="shared" si="44"/>
        <v>0</v>
      </c>
      <c r="AL335" s="256"/>
      <c r="AM335" s="60"/>
    </row>
    <row r="336" spans="1:39" s="82" customFormat="1" ht="14" x14ac:dyDescent="0.15">
      <c r="A336" s="859"/>
      <c r="B336" s="183"/>
      <c r="C336" s="187" t="e">
        <f>VLOOKUP(B336,'AP Übersicht'!$A$8:$B$36,2,FALSE)</f>
        <v>#N/A</v>
      </c>
      <c r="D336" s="511"/>
      <c r="E336" s="430"/>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6"/>
      <c r="AK336" s="104">
        <f t="shared" si="44"/>
        <v>0</v>
      </c>
      <c r="AL336" s="256"/>
      <c r="AM336" s="60"/>
    </row>
    <row r="337" spans="1:39" s="82" customFormat="1" ht="14" x14ac:dyDescent="0.15">
      <c r="A337" s="859"/>
      <c r="B337" s="183"/>
      <c r="C337" s="187" t="e">
        <f>VLOOKUP(B337,'AP Übersicht'!$A$8:$B$36,2,FALSE)</f>
        <v>#N/A</v>
      </c>
      <c r="D337" s="511"/>
      <c r="E337" s="430"/>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6"/>
      <c r="AK337" s="104">
        <f t="shared" si="44"/>
        <v>0</v>
      </c>
      <c r="AL337" s="256"/>
      <c r="AM337" s="60"/>
    </row>
    <row r="338" spans="1:39" s="82" customFormat="1" ht="15" thickBot="1" x14ac:dyDescent="0.2">
      <c r="A338" s="860"/>
      <c r="B338" s="184"/>
      <c r="C338" s="252" t="e">
        <f>VLOOKUP(B338,'AP Übersicht'!$A$8:$B$36,2,FALSE)</f>
        <v>#N/A</v>
      </c>
      <c r="D338" s="512"/>
      <c r="E338" s="438"/>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c r="AG338" s="177"/>
      <c r="AH338" s="177"/>
      <c r="AI338" s="177"/>
      <c r="AJ338" s="178"/>
      <c r="AK338" s="104">
        <f t="shared" si="44"/>
        <v>0</v>
      </c>
      <c r="AL338" s="256"/>
      <c r="AM338" s="60"/>
    </row>
    <row r="339" spans="1:39" s="82" customFormat="1" ht="18.5" customHeight="1" thickTop="1" thickBot="1" x14ac:dyDescent="0.2">
      <c r="A339" s="603"/>
      <c r="B339" s="604"/>
      <c r="C339" s="896" t="s">
        <v>149</v>
      </c>
      <c r="D339" s="606" t="s">
        <v>83</v>
      </c>
      <c r="E339" s="606"/>
      <c r="F339" s="607">
        <f>SUMIF($D327:$D338,$D339,F327:F338)</f>
        <v>4</v>
      </c>
      <c r="G339" s="607">
        <f t="shared" ref="G339:S339" si="45">SUMIF($D327:$D338,$D339,G327:G338)</f>
        <v>4</v>
      </c>
      <c r="H339" s="607">
        <f t="shared" si="45"/>
        <v>4</v>
      </c>
      <c r="I339" s="607">
        <f t="shared" si="45"/>
        <v>4</v>
      </c>
      <c r="J339" s="607">
        <f t="shared" si="45"/>
        <v>0</v>
      </c>
      <c r="K339" s="607">
        <f t="shared" si="45"/>
        <v>0</v>
      </c>
      <c r="L339" s="607">
        <f t="shared" si="45"/>
        <v>4</v>
      </c>
      <c r="M339" s="607">
        <f t="shared" si="45"/>
        <v>4</v>
      </c>
      <c r="N339" s="607">
        <f t="shared" si="45"/>
        <v>4</v>
      </c>
      <c r="O339" s="607">
        <f t="shared" si="45"/>
        <v>4</v>
      </c>
      <c r="P339" s="607">
        <f t="shared" si="45"/>
        <v>4</v>
      </c>
      <c r="Q339" s="607">
        <f t="shared" si="45"/>
        <v>0</v>
      </c>
      <c r="R339" s="607">
        <f t="shared" si="45"/>
        <v>0</v>
      </c>
      <c r="S339" s="607">
        <f t="shared" si="45"/>
        <v>4</v>
      </c>
      <c r="T339" s="607">
        <f>SUMIF($D327:$D338,$D339,T327:T338)</f>
        <v>4</v>
      </c>
      <c r="U339" s="607">
        <f t="shared" ref="U339:AG339" si="46">SUMIF($D327:$D338,$D339,U327:U338)</f>
        <v>4</v>
      </c>
      <c r="V339" s="607">
        <f t="shared" si="46"/>
        <v>4</v>
      </c>
      <c r="W339" s="607">
        <f t="shared" si="46"/>
        <v>4</v>
      </c>
      <c r="X339" s="607">
        <f t="shared" si="46"/>
        <v>0</v>
      </c>
      <c r="Y339" s="607">
        <f t="shared" si="46"/>
        <v>0</v>
      </c>
      <c r="Z339" s="607">
        <f t="shared" si="46"/>
        <v>4</v>
      </c>
      <c r="AA339" s="607">
        <f t="shared" si="46"/>
        <v>4</v>
      </c>
      <c r="AB339" s="607">
        <f t="shared" si="46"/>
        <v>4</v>
      </c>
      <c r="AC339" s="607">
        <f t="shared" si="46"/>
        <v>4</v>
      </c>
      <c r="AD339" s="607">
        <f t="shared" si="46"/>
        <v>4</v>
      </c>
      <c r="AE339" s="607">
        <f t="shared" si="46"/>
        <v>0</v>
      </c>
      <c r="AF339" s="607">
        <f t="shared" si="46"/>
        <v>0</v>
      </c>
      <c r="AG339" s="607">
        <f t="shared" si="46"/>
        <v>4</v>
      </c>
      <c r="AH339" s="607">
        <f>SUMIF($D327:$D338,$D339,AH327:AH338)</f>
        <v>4</v>
      </c>
      <c r="AI339" s="607">
        <f>SUMIF($D327:$D338,$D339,AI327:AI338)</f>
        <v>4</v>
      </c>
      <c r="AJ339" s="607">
        <f>SUMIF($D327:$D338,$D339,AJ327:AJ338)</f>
        <v>4</v>
      </c>
      <c r="AK339" s="608">
        <f>SUM(F339:AJ339)</f>
        <v>92</v>
      </c>
      <c r="AL339" s="256"/>
      <c r="AM339" s="60"/>
    </row>
    <row r="340" spans="1:39" s="82" customFormat="1" ht="18.5" customHeight="1" thickBot="1" x14ac:dyDescent="0.2">
      <c r="A340" s="609"/>
      <c r="B340" s="610"/>
      <c r="C340" s="897"/>
      <c r="D340" s="611"/>
      <c r="E340" s="611" t="s">
        <v>83</v>
      </c>
      <c r="F340" s="607">
        <f>SUMIF($E327:$E338,$E340,F327:F338)</f>
        <v>0</v>
      </c>
      <c r="G340" s="607">
        <f t="shared" ref="G340:AJ340" si="47">SUMIF($E327:$E338,$E340,G327:G338)</f>
        <v>0</v>
      </c>
      <c r="H340" s="607">
        <f t="shared" si="47"/>
        <v>0</v>
      </c>
      <c r="I340" s="607">
        <f t="shared" si="47"/>
        <v>0</v>
      </c>
      <c r="J340" s="607">
        <f t="shared" si="47"/>
        <v>0</v>
      </c>
      <c r="K340" s="607">
        <f t="shared" si="47"/>
        <v>0</v>
      </c>
      <c r="L340" s="607">
        <f t="shared" si="47"/>
        <v>0</v>
      </c>
      <c r="M340" s="607">
        <f t="shared" si="47"/>
        <v>0</v>
      </c>
      <c r="N340" s="607">
        <f t="shared" si="47"/>
        <v>0</v>
      </c>
      <c r="O340" s="607">
        <f t="shared" si="47"/>
        <v>0</v>
      </c>
      <c r="P340" s="607">
        <f t="shared" si="47"/>
        <v>0</v>
      </c>
      <c r="Q340" s="607">
        <f t="shared" si="47"/>
        <v>0</v>
      </c>
      <c r="R340" s="607">
        <f t="shared" si="47"/>
        <v>0</v>
      </c>
      <c r="S340" s="607">
        <f t="shared" si="47"/>
        <v>0</v>
      </c>
      <c r="T340" s="607">
        <f t="shared" si="47"/>
        <v>0</v>
      </c>
      <c r="U340" s="607">
        <f t="shared" si="47"/>
        <v>0</v>
      </c>
      <c r="V340" s="607">
        <f t="shared" si="47"/>
        <v>0</v>
      </c>
      <c r="W340" s="607">
        <f t="shared" si="47"/>
        <v>0</v>
      </c>
      <c r="X340" s="607">
        <f t="shared" si="47"/>
        <v>0</v>
      </c>
      <c r="Y340" s="607">
        <f t="shared" si="47"/>
        <v>0</v>
      </c>
      <c r="Z340" s="607">
        <f t="shared" si="47"/>
        <v>0</v>
      </c>
      <c r="AA340" s="607">
        <f t="shared" si="47"/>
        <v>0</v>
      </c>
      <c r="AB340" s="607">
        <f t="shared" si="47"/>
        <v>0</v>
      </c>
      <c r="AC340" s="607">
        <f t="shared" si="47"/>
        <v>0</v>
      </c>
      <c r="AD340" s="607">
        <f t="shared" si="47"/>
        <v>0</v>
      </c>
      <c r="AE340" s="607">
        <f t="shared" si="47"/>
        <v>0</v>
      </c>
      <c r="AF340" s="607">
        <f t="shared" si="47"/>
        <v>0</v>
      </c>
      <c r="AG340" s="607">
        <f t="shared" si="47"/>
        <v>0</v>
      </c>
      <c r="AH340" s="607">
        <f t="shared" si="47"/>
        <v>0</v>
      </c>
      <c r="AI340" s="607">
        <f t="shared" si="47"/>
        <v>0</v>
      </c>
      <c r="AJ340" s="607">
        <f t="shared" si="47"/>
        <v>0</v>
      </c>
      <c r="AK340" s="612">
        <f>SUM(F340:AJ340)</f>
        <v>0</v>
      </c>
      <c r="AL340" s="256"/>
      <c r="AM340" s="60"/>
    </row>
    <row r="341" spans="1:39" s="82" customFormat="1" ht="20" customHeight="1" x14ac:dyDescent="0.15">
      <c r="A341" s="118" t="s">
        <v>150</v>
      </c>
      <c r="B341" s="99"/>
      <c r="C341" s="114" t="s">
        <v>164</v>
      </c>
      <c r="D341" s="511"/>
      <c r="E341" s="430"/>
      <c r="F341" s="175">
        <v>4</v>
      </c>
      <c r="G341" s="175">
        <v>4</v>
      </c>
      <c r="H341" s="175">
        <v>4</v>
      </c>
      <c r="I341" s="175">
        <v>4</v>
      </c>
      <c r="J341" s="175"/>
      <c r="K341" s="175"/>
      <c r="L341" s="175">
        <v>4</v>
      </c>
      <c r="M341" s="175">
        <v>4</v>
      </c>
      <c r="N341" s="175">
        <v>4</v>
      </c>
      <c r="O341" s="175">
        <v>4</v>
      </c>
      <c r="P341" s="175">
        <v>4</v>
      </c>
      <c r="Q341" s="175"/>
      <c r="R341" s="175"/>
      <c r="S341" s="175">
        <v>4</v>
      </c>
      <c r="T341" s="175">
        <v>4</v>
      </c>
      <c r="U341" s="175">
        <v>4</v>
      </c>
      <c r="V341" s="175">
        <v>4</v>
      </c>
      <c r="W341" s="175">
        <v>4</v>
      </c>
      <c r="X341" s="175"/>
      <c r="Y341" s="175"/>
      <c r="Z341" s="175">
        <v>4</v>
      </c>
      <c r="AA341" s="175">
        <v>4</v>
      </c>
      <c r="AB341" s="175">
        <v>4</v>
      </c>
      <c r="AC341" s="175">
        <v>4</v>
      </c>
      <c r="AD341" s="175">
        <v>4</v>
      </c>
      <c r="AE341" s="175"/>
      <c r="AF341" s="175"/>
      <c r="AG341" s="175">
        <v>4</v>
      </c>
      <c r="AH341" s="175">
        <v>4</v>
      </c>
      <c r="AI341" s="175">
        <v>4</v>
      </c>
      <c r="AJ341" s="179">
        <v>4</v>
      </c>
      <c r="AK341" s="110">
        <f>SUM(F341:AJ341)</f>
        <v>92</v>
      </c>
      <c r="AL341" s="256"/>
      <c r="AM341" s="60"/>
    </row>
    <row r="342" spans="1:39" s="82" customFormat="1" ht="20" customHeight="1" x14ac:dyDescent="0.15">
      <c r="A342" s="861" t="s">
        <v>152</v>
      </c>
      <c r="B342" s="95"/>
      <c r="C342" s="115" t="s">
        <v>153</v>
      </c>
      <c r="D342" s="511"/>
      <c r="E342" s="43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17">
        <f>SUM(E342:AJ342)</f>
        <v>0</v>
      </c>
      <c r="AL342" s="256"/>
      <c r="AM342" s="60"/>
    </row>
    <row r="343" spans="1:39" s="82" customFormat="1" ht="20" customHeight="1" x14ac:dyDescent="0.15">
      <c r="A343" s="862"/>
      <c r="B343" s="95"/>
      <c r="C343" s="116" t="s">
        <v>154</v>
      </c>
      <c r="D343" s="513"/>
      <c r="E343" s="430"/>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c r="AH343" s="175"/>
      <c r="AI343" s="175"/>
      <c r="AJ343" s="179"/>
      <c r="AK343" s="111">
        <f>SUM(F343:AJ343)</f>
        <v>0</v>
      </c>
      <c r="AL343" s="256"/>
      <c r="AM343" s="60"/>
    </row>
    <row r="344" spans="1:39" s="82" customFormat="1" ht="28" x14ac:dyDescent="0.15">
      <c r="A344" s="862"/>
      <c r="B344" s="95"/>
      <c r="C344" s="115" t="s">
        <v>155</v>
      </c>
      <c r="D344" s="511"/>
      <c r="E344" s="430"/>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9"/>
      <c r="AK344" s="111">
        <f>SUM(F344:AJ344)</f>
        <v>0</v>
      </c>
      <c r="AL344" s="64"/>
      <c r="AM344" s="60"/>
    </row>
    <row r="345" spans="1:39" s="82" customFormat="1" ht="29" thickBot="1" x14ac:dyDescent="0.2">
      <c r="A345" s="863"/>
      <c r="B345" s="105"/>
      <c r="C345" s="119" t="s">
        <v>156</v>
      </c>
      <c r="D345" s="514"/>
      <c r="E345" s="439"/>
      <c r="F345" s="181"/>
      <c r="G345" s="181"/>
      <c r="H345" s="181"/>
      <c r="I345" s="181"/>
      <c r="J345" s="181"/>
      <c r="K345" s="181"/>
      <c r="L345" s="181"/>
      <c r="M345" s="181"/>
      <c r="N345" s="181"/>
      <c r="O345" s="181"/>
      <c r="P345" s="181"/>
      <c r="Q345" s="181"/>
      <c r="R345" s="181"/>
      <c r="S345" s="181"/>
      <c r="T345" s="181"/>
      <c r="U345" s="181"/>
      <c r="V345" s="181"/>
      <c r="W345" s="181"/>
      <c r="X345" s="181"/>
      <c r="Y345" s="181"/>
      <c r="Z345" s="181"/>
      <c r="AA345" s="181"/>
      <c r="AB345" s="181"/>
      <c r="AC345" s="181"/>
      <c r="AD345" s="181"/>
      <c r="AE345" s="181"/>
      <c r="AF345" s="181"/>
      <c r="AG345" s="181"/>
      <c r="AH345" s="181"/>
      <c r="AI345" s="181"/>
      <c r="AJ345" s="182"/>
      <c r="AK345" s="112">
        <f>SUM(F345:AJ345)</f>
        <v>0</v>
      </c>
      <c r="AL345" s="64" t="s">
        <v>157</v>
      </c>
      <c r="AM345" s="60" t="s">
        <v>158</v>
      </c>
    </row>
    <row r="346" spans="1:39" s="82" customFormat="1" ht="14" x14ac:dyDescent="0.15">
      <c r="A346" s="123"/>
      <c r="B346" s="83"/>
      <c r="C346" s="83"/>
      <c r="D346" s="508"/>
      <c r="E346" s="508"/>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124"/>
      <c r="AL346" s="670">
        <f>SUM(AK339:AK345)</f>
        <v>184</v>
      </c>
      <c r="AM346" s="672">
        <f>NETWORKDAYS(F324,EOMONTH(A319,0))*8</f>
        <v>184</v>
      </c>
    </row>
    <row r="347" spans="1:39" s="82" customFormat="1" ht="18" customHeight="1" x14ac:dyDescent="0.15">
      <c r="A347" s="864" t="s">
        <v>159</v>
      </c>
      <c r="B347" s="865"/>
      <c r="C347" s="865"/>
      <c r="D347" s="865"/>
      <c r="E347" s="865"/>
      <c r="F347" s="865"/>
      <c r="G347" s="865"/>
      <c r="H347" s="865"/>
      <c r="I347" s="865"/>
      <c r="J347" s="865"/>
      <c r="K347" s="865"/>
      <c r="L347" s="865"/>
      <c r="M347" s="865"/>
      <c r="N347" s="865"/>
      <c r="O347" s="90"/>
      <c r="P347" s="90"/>
      <c r="Q347" s="90"/>
      <c r="R347" s="90"/>
      <c r="S347" s="90"/>
      <c r="T347" s="90"/>
      <c r="U347" s="90"/>
      <c r="V347" s="90"/>
      <c r="W347" s="90"/>
      <c r="X347" s="90"/>
      <c r="Y347" s="90"/>
      <c r="Z347" s="90"/>
      <c r="AA347" s="90"/>
      <c r="AB347" s="90"/>
      <c r="AC347" s="90"/>
      <c r="AD347" s="90"/>
      <c r="AE347" s="90"/>
      <c r="AF347" s="90"/>
      <c r="AG347" s="90"/>
      <c r="AH347" s="90"/>
      <c r="AI347" s="90"/>
      <c r="AJ347" s="83"/>
      <c r="AK347" s="125"/>
    </row>
    <row r="348" spans="1:39" s="82" customFormat="1" ht="18" customHeight="1" thickBot="1" x14ac:dyDescent="0.2">
      <c r="A348" s="866"/>
      <c r="B348" s="865"/>
      <c r="C348" s="865"/>
      <c r="D348" s="865"/>
      <c r="E348" s="865"/>
      <c r="F348" s="865"/>
      <c r="G348" s="865"/>
      <c r="H348" s="865"/>
      <c r="I348" s="865"/>
      <c r="J348" s="865"/>
      <c r="K348" s="865"/>
      <c r="L348" s="865"/>
      <c r="M348" s="865"/>
      <c r="N348" s="865"/>
      <c r="O348" s="90"/>
      <c r="P348" s="90"/>
      <c r="Q348" s="884">
        <f>IF(WEEKDAY(EOMONTH(A319,0),2)=7,EOMONTH(A319,0)-2,IF(WEEKDAY(EOMONTH(11,0),2)=6,EOMONTH(A319,0)-1,EOMONTH(A319,0)))</f>
        <v>45169</v>
      </c>
      <c r="R348" s="884"/>
      <c r="S348" s="90"/>
      <c r="T348" s="90"/>
      <c r="U348" s="90"/>
      <c r="V348" s="90"/>
      <c r="W348" s="90"/>
      <c r="X348" s="90"/>
      <c r="Y348" s="90"/>
      <c r="Z348" s="90"/>
      <c r="AA348" s="90"/>
      <c r="AB348" s="90"/>
      <c r="AC348" s="90"/>
      <c r="AD348" s="90"/>
      <c r="AE348" s="90"/>
      <c r="AF348" s="90"/>
      <c r="AG348" s="90"/>
      <c r="AH348" s="90"/>
      <c r="AI348" s="90"/>
      <c r="AJ348" s="83"/>
      <c r="AK348" s="125"/>
    </row>
    <row r="349" spans="1:39" s="82" customFormat="1" ht="14" customHeight="1" x14ac:dyDescent="0.15">
      <c r="A349" s="866"/>
      <c r="B349" s="865"/>
      <c r="C349" s="865"/>
      <c r="D349" s="865"/>
      <c r="E349" s="865"/>
      <c r="F349" s="865"/>
      <c r="G349" s="865"/>
      <c r="H349" s="865"/>
      <c r="I349" s="865"/>
      <c r="J349" s="865"/>
      <c r="K349" s="865"/>
      <c r="L349" s="865"/>
      <c r="M349" s="865"/>
      <c r="N349" s="865"/>
      <c r="O349" s="90"/>
      <c r="P349" s="90"/>
      <c r="Q349" s="867" t="s">
        <v>160</v>
      </c>
      <c r="R349" s="867"/>
      <c r="S349" s="867"/>
      <c r="T349" s="867"/>
      <c r="U349" s="867"/>
      <c r="V349" s="867"/>
      <c r="W349" s="867"/>
      <c r="X349" s="867"/>
      <c r="Y349" s="867"/>
      <c r="Z349" s="867"/>
      <c r="AA349" s="867"/>
      <c r="AB349" s="867"/>
      <c r="AC349" s="867"/>
      <c r="AD349" s="867"/>
      <c r="AE349" s="867"/>
      <c r="AF349" s="867"/>
      <c r="AG349" s="867"/>
      <c r="AH349" s="867"/>
      <c r="AI349" s="867"/>
      <c r="AJ349" s="867"/>
      <c r="AK349" s="125"/>
    </row>
    <row r="350" spans="1:39" s="82" customFormat="1" ht="35.25" customHeight="1" thickBot="1" x14ac:dyDescent="0.2">
      <c r="A350" s="864" t="s">
        <v>161</v>
      </c>
      <c r="B350" s="868"/>
      <c r="C350" s="868"/>
      <c r="D350" s="868"/>
      <c r="E350" s="868"/>
      <c r="F350" s="868"/>
      <c r="G350" s="868"/>
      <c r="H350" s="868"/>
      <c r="I350" s="868"/>
      <c r="J350" s="868"/>
      <c r="K350" s="868"/>
      <c r="L350" s="868"/>
      <c r="M350" s="868"/>
      <c r="N350" s="868"/>
      <c r="O350" s="90"/>
      <c r="P350" s="90"/>
      <c r="Q350" s="884">
        <f>Q348</f>
        <v>45169</v>
      </c>
      <c r="R350" s="884"/>
      <c r="S350" s="90"/>
      <c r="T350" s="90"/>
      <c r="U350" s="90"/>
      <c r="V350" s="90"/>
      <c r="W350" s="90"/>
      <c r="X350" s="90"/>
      <c r="Y350" s="90"/>
      <c r="Z350" s="90"/>
      <c r="AA350" s="90"/>
      <c r="AB350" s="90"/>
      <c r="AC350" s="90"/>
      <c r="AD350" s="90"/>
      <c r="AE350" s="90"/>
      <c r="AF350" s="90"/>
      <c r="AG350" s="90"/>
      <c r="AH350" s="90"/>
      <c r="AI350" s="90"/>
      <c r="AJ350" s="90"/>
      <c r="AK350" s="125"/>
    </row>
    <row r="351" spans="1:39" s="82" customFormat="1" ht="14" x14ac:dyDescent="0.15">
      <c r="A351" s="864"/>
      <c r="B351" s="868"/>
      <c r="C351" s="868"/>
      <c r="D351" s="868"/>
      <c r="E351" s="868"/>
      <c r="F351" s="868"/>
      <c r="G351" s="868"/>
      <c r="H351" s="868"/>
      <c r="I351" s="868"/>
      <c r="J351" s="868"/>
      <c r="K351" s="868"/>
      <c r="L351" s="868"/>
      <c r="M351" s="868"/>
      <c r="N351" s="868"/>
      <c r="O351" s="83"/>
      <c r="P351" s="83"/>
      <c r="Q351" s="867" t="s">
        <v>162</v>
      </c>
      <c r="R351" s="867"/>
      <c r="S351" s="867"/>
      <c r="T351" s="867"/>
      <c r="U351" s="867"/>
      <c r="V351" s="867"/>
      <c r="W351" s="867"/>
      <c r="X351" s="867"/>
      <c r="Y351" s="867"/>
      <c r="Z351" s="867"/>
      <c r="AA351" s="867"/>
      <c r="AB351" s="867"/>
      <c r="AC351" s="867"/>
      <c r="AD351" s="867"/>
      <c r="AE351" s="867"/>
      <c r="AF351" s="867"/>
      <c r="AG351" s="867"/>
      <c r="AH351" s="867"/>
      <c r="AI351" s="867"/>
      <c r="AJ351" s="867"/>
      <c r="AK351" s="125"/>
    </row>
    <row r="352" spans="1:39" s="82" customFormat="1" ht="14.5" customHeight="1" thickBot="1" x14ac:dyDescent="0.2">
      <c r="A352" s="126"/>
      <c r="B352" s="127"/>
      <c r="C352" s="127"/>
      <c r="D352" s="509"/>
      <c r="E352" s="509"/>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c r="AD352" s="127"/>
      <c r="AE352" s="127"/>
      <c r="AF352" s="127"/>
      <c r="AG352" s="127"/>
      <c r="AH352" s="127"/>
      <c r="AI352" s="127"/>
      <c r="AJ352" s="127"/>
      <c r="AK352" s="128"/>
    </row>
    <row r="353" spans="1:39" x14ac:dyDescent="0.15">
      <c r="A353" s="82"/>
      <c r="B353" s="82"/>
      <c r="C353" s="82"/>
      <c r="D353" s="507"/>
      <c r="E353" s="507"/>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row>
    <row r="354" spans="1:39" s="60" customFormat="1" ht="30" customHeight="1" x14ac:dyDescent="0.15">
      <c r="A354" s="423"/>
      <c r="B354" s="433"/>
      <c r="C354" s="433"/>
      <c r="D354" s="424"/>
      <c r="E354" s="424"/>
      <c r="F354" s="425"/>
      <c r="G354" s="425"/>
      <c r="H354" s="425"/>
      <c r="I354" s="425"/>
      <c r="J354" s="425"/>
      <c r="K354" s="425"/>
      <c r="L354" s="425"/>
      <c r="M354" s="444"/>
      <c r="N354" s="426"/>
      <c r="O354" s="426"/>
      <c r="P354" s="426"/>
      <c r="Q354" s="426"/>
      <c r="R354" s="426"/>
      <c r="S354" s="426"/>
      <c r="T354" s="426"/>
      <c r="U354" s="426"/>
      <c r="V354" s="426"/>
      <c r="W354" s="891" t="s">
        <v>133</v>
      </c>
      <c r="X354" s="891"/>
      <c r="Y354" s="891"/>
      <c r="Z354" s="891"/>
      <c r="AA354" s="892"/>
      <c r="AB354" s="875" t="str">
        <f>Nav!$C$6</f>
        <v>DS200424</v>
      </c>
      <c r="AC354" s="876"/>
      <c r="AD354" s="876"/>
      <c r="AE354" s="876"/>
      <c r="AF354" s="876"/>
      <c r="AG354" s="876"/>
      <c r="AH354" s="876"/>
      <c r="AI354" s="877"/>
      <c r="AJ354" s="426"/>
      <c r="AK354" s="432"/>
    </row>
    <row r="355" spans="1:39" s="60" customFormat="1" ht="18" customHeight="1" x14ac:dyDescent="0.15">
      <c r="A355" s="445"/>
      <c r="B355" s="446"/>
      <c r="C355" s="446"/>
      <c r="D355" s="447"/>
      <c r="E355" s="447"/>
      <c r="F355" s="448"/>
      <c r="G355" s="448"/>
      <c r="H355" s="448"/>
      <c r="I355" s="448"/>
      <c r="J355" s="448"/>
      <c r="K355" s="448"/>
      <c r="L355" s="448"/>
      <c r="M355" s="449"/>
      <c r="AK355" s="434"/>
    </row>
    <row r="356" spans="1:39" ht="23" x14ac:dyDescent="0.25">
      <c r="A356" s="445"/>
      <c r="B356" s="446"/>
      <c r="C356" s="446"/>
      <c r="D356" s="447"/>
      <c r="E356" s="447"/>
      <c r="F356" s="448"/>
      <c r="G356" s="448"/>
      <c r="H356" s="448"/>
      <c r="I356" s="448"/>
      <c r="J356" s="448"/>
      <c r="K356" s="448"/>
      <c r="L356" s="448"/>
      <c r="M356" s="449"/>
      <c r="N356" s="443"/>
      <c r="O356" s="893" t="s">
        <v>134</v>
      </c>
      <c r="P356" s="894"/>
      <c r="Q356" s="894"/>
      <c r="R356" s="894"/>
      <c r="S356" s="894"/>
      <c r="T356" s="894"/>
      <c r="U356" s="894"/>
      <c r="V356" s="894"/>
      <c r="W356" s="894"/>
      <c r="X356" s="894"/>
      <c r="Y356" s="894"/>
      <c r="Z356" s="894"/>
      <c r="AA356" s="894"/>
      <c r="AB356" s="894"/>
      <c r="AC356" s="894"/>
      <c r="AD356" s="894"/>
      <c r="AE356" s="894"/>
      <c r="AF356" s="894"/>
      <c r="AG356" s="894"/>
      <c r="AH356" s="894"/>
      <c r="AI356" s="894"/>
      <c r="AJ356" s="894"/>
      <c r="AK356" s="895"/>
    </row>
    <row r="357" spans="1:39" ht="16" x14ac:dyDescent="0.2">
      <c r="A357" s="445"/>
      <c r="B357" s="446"/>
      <c r="C357" s="446"/>
      <c r="D357" s="447"/>
      <c r="E357" s="447"/>
      <c r="F357" s="448"/>
      <c r="G357" s="448"/>
      <c r="H357" s="448"/>
      <c r="I357" s="448"/>
      <c r="J357" s="448"/>
      <c r="K357" s="448"/>
      <c r="L357" s="448"/>
      <c r="M357" s="449"/>
      <c r="N357" s="442"/>
      <c r="O357" s="730" t="s">
        <v>163</v>
      </c>
      <c r="P357" s="731"/>
      <c r="Q357" s="731"/>
      <c r="R357" s="731"/>
      <c r="S357" s="731"/>
      <c r="T357" s="731"/>
      <c r="U357" s="731"/>
      <c r="V357" s="731"/>
      <c r="W357" s="731"/>
      <c r="X357" s="731"/>
      <c r="Y357" s="731"/>
      <c r="Z357" s="731"/>
      <c r="AA357" s="731"/>
      <c r="AB357" s="731"/>
      <c r="AC357" s="731"/>
      <c r="AD357" s="731"/>
      <c r="AE357" s="731"/>
      <c r="AF357" s="731"/>
      <c r="AG357" s="731"/>
      <c r="AH357" s="731"/>
      <c r="AI357" s="731"/>
      <c r="AJ357" s="731"/>
      <c r="AK357" s="732"/>
    </row>
    <row r="358" spans="1:39" ht="18" customHeight="1" x14ac:dyDescent="0.15">
      <c r="A358" s="885" t="s">
        <v>136</v>
      </c>
      <c r="B358" s="886"/>
      <c r="C358" s="886"/>
      <c r="D358" s="886"/>
      <c r="E358" s="886"/>
      <c r="F358" s="886"/>
      <c r="G358" s="886"/>
      <c r="H358" s="886"/>
      <c r="I358" s="886"/>
      <c r="J358" s="886"/>
      <c r="K358" s="886"/>
      <c r="L358" s="886"/>
      <c r="M358" s="887"/>
      <c r="O358" s="888" t="s">
        <v>137</v>
      </c>
      <c r="P358" s="889"/>
      <c r="Q358" s="889"/>
      <c r="R358" s="889"/>
      <c r="S358" s="889"/>
      <c r="T358" s="889"/>
      <c r="U358" s="889"/>
      <c r="V358" s="889"/>
      <c r="W358" s="889"/>
      <c r="X358" s="889"/>
      <c r="Y358" s="889"/>
      <c r="Z358" s="889"/>
      <c r="AA358" s="889"/>
      <c r="AB358" s="889"/>
      <c r="AC358" s="889"/>
      <c r="AD358" s="889"/>
      <c r="AE358" s="889"/>
      <c r="AF358" s="889"/>
      <c r="AG358" s="889"/>
      <c r="AH358" s="889"/>
      <c r="AI358" s="889"/>
      <c r="AJ358" s="889"/>
      <c r="AK358" s="890"/>
    </row>
    <row r="359" spans="1:39" ht="26.25" customHeight="1" x14ac:dyDescent="0.15">
      <c r="A359" s="84" t="s">
        <v>138</v>
      </c>
      <c r="B359" s="60"/>
      <c r="C359" s="516"/>
      <c r="D359" s="428"/>
      <c r="E359" s="428"/>
      <c r="F359" s="94"/>
      <c r="G359" s="94"/>
      <c r="H359" s="94"/>
      <c r="I359" s="94"/>
      <c r="J359" s="94"/>
      <c r="K359" s="94"/>
      <c r="L359" s="94"/>
      <c r="O359" s="869"/>
      <c r="P359" s="869"/>
      <c r="Q359" s="869"/>
      <c r="R359" s="869"/>
      <c r="S359" s="869"/>
      <c r="T359" s="869"/>
      <c r="AK359" s="91"/>
    </row>
    <row r="360" spans="1:39" ht="30" customHeight="1" x14ac:dyDescent="0.15">
      <c r="A360" s="870" t="str">
        <f>Nav!$C$3</f>
        <v>Durchführbarkeitsstudie "BioInk"</v>
      </c>
      <c r="B360" s="871"/>
      <c r="C360" s="871"/>
      <c r="D360" s="871"/>
      <c r="E360" s="871"/>
      <c r="F360" s="871"/>
      <c r="G360" s="871"/>
      <c r="H360" s="871"/>
      <c r="I360" s="871"/>
      <c r="J360" s="871"/>
      <c r="K360" s="871"/>
      <c r="L360" s="871"/>
      <c r="M360" s="871"/>
      <c r="N360" s="871"/>
      <c r="O360" s="871"/>
      <c r="P360" s="871"/>
      <c r="Q360" s="871"/>
      <c r="R360" s="871"/>
      <c r="S360" s="871"/>
      <c r="T360" s="871"/>
      <c r="U360" s="871"/>
      <c r="V360" s="871"/>
      <c r="W360" s="871"/>
      <c r="X360" s="871"/>
      <c r="Y360" s="871"/>
      <c r="Z360" s="871"/>
      <c r="AA360" s="871"/>
      <c r="AB360" s="871"/>
      <c r="AC360" s="871"/>
      <c r="AD360" s="871"/>
      <c r="AE360" s="871"/>
      <c r="AF360" s="871"/>
      <c r="AG360" s="871"/>
      <c r="AH360" s="871"/>
      <c r="AI360" s="871"/>
      <c r="AJ360" s="871"/>
      <c r="AK360" s="872"/>
    </row>
    <row r="361" spans="1:39" ht="18" customHeight="1" x14ac:dyDescent="0.15">
      <c r="A361" s="85"/>
      <c r="AK361" s="91"/>
    </row>
    <row r="362" spans="1:39" s="87" customFormat="1" ht="14" x14ac:dyDescent="0.15">
      <c r="A362" s="86" t="s">
        <v>139</v>
      </c>
      <c r="D362" s="428"/>
      <c r="E362" s="428"/>
      <c r="G362" s="83"/>
      <c r="H362" s="83"/>
      <c r="I362" s="83"/>
      <c r="J362" s="83"/>
      <c r="K362" s="83"/>
      <c r="L362" s="83"/>
      <c r="M362" s="88"/>
      <c r="N362" s="87" t="s">
        <v>140</v>
      </c>
      <c r="AI362" s="83"/>
      <c r="AJ362" s="83"/>
      <c r="AK362" s="92"/>
    </row>
    <row r="363" spans="1:39" ht="27" customHeight="1" x14ac:dyDescent="0.15">
      <c r="A363" s="873">
        <f>A319+31</f>
        <v>45170</v>
      </c>
      <c r="B363" s="874"/>
      <c r="C363" s="874"/>
      <c r="D363" s="520"/>
      <c r="E363" s="429"/>
      <c r="N363" s="875" t="str">
        <f>N319</f>
        <v>Socha, Pawel</v>
      </c>
      <c r="O363" s="876"/>
      <c r="P363" s="876"/>
      <c r="Q363" s="876"/>
      <c r="R363" s="876"/>
      <c r="S363" s="876"/>
      <c r="T363" s="876"/>
      <c r="U363" s="876"/>
      <c r="V363" s="876"/>
      <c r="W363" s="877"/>
      <c r="X363" s="89"/>
      <c r="Y363" s="89"/>
      <c r="Z363" s="89"/>
      <c r="AA363" s="89"/>
      <c r="AB363" s="89"/>
      <c r="AC363" s="89"/>
      <c r="AD363" s="89"/>
      <c r="AE363" s="89"/>
      <c r="AF363" s="89"/>
      <c r="AG363" s="89"/>
      <c r="AH363" s="89"/>
      <c r="AK363" s="93"/>
    </row>
    <row r="364" spans="1:39" x14ac:dyDescent="0.15">
      <c r="A364" s="85"/>
      <c r="AK364" s="91"/>
    </row>
    <row r="365" spans="1:39" ht="30" customHeight="1" x14ac:dyDescent="0.15">
      <c r="A365" s="878" t="s">
        <v>141</v>
      </c>
      <c r="B365" s="879"/>
      <c r="C365" s="879"/>
      <c r="D365" s="879"/>
      <c r="E365" s="879"/>
      <c r="F365" s="879"/>
      <c r="G365" s="879"/>
      <c r="H365" s="879"/>
      <c r="I365" s="879"/>
      <c r="J365" s="879"/>
      <c r="K365" s="879"/>
      <c r="L365" s="879"/>
      <c r="M365" s="879"/>
      <c r="N365" s="879"/>
      <c r="O365" s="879"/>
      <c r="P365" s="879"/>
      <c r="Q365" s="879"/>
      <c r="R365" s="879"/>
      <c r="S365" s="879"/>
      <c r="T365" s="879"/>
      <c r="U365" s="879"/>
      <c r="V365" s="879"/>
      <c r="W365" s="879"/>
      <c r="X365" s="879"/>
      <c r="Y365" s="879"/>
      <c r="Z365" s="879"/>
      <c r="AA365" s="879"/>
      <c r="AB365" s="879"/>
      <c r="AC365" s="879"/>
      <c r="AD365" s="879"/>
      <c r="AE365" s="879"/>
      <c r="AF365" s="879"/>
      <c r="AG365" s="879"/>
      <c r="AH365" s="879"/>
      <c r="AI365" s="879"/>
      <c r="AJ365" s="879"/>
      <c r="AK365" s="880"/>
    </row>
    <row r="366" spans="1:39" ht="14" thickBot="1" x14ac:dyDescent="0.2">
      <c r="A366" s="85"/>
      <c r="AK366" s="91"/>
    </row>
    <row r="367" spans="1:39" ht="25" customHeight="1" x14ac:dyDescent="0.15">
      <c r="A367" s="120"/>
      <c r="B367" s="121"/>
      <c r="C367" s="121"/>
      <c r="D367" s="881" t="s">
        <v>30</v>
      </c>
      <c r="E367" s="883" t="s">
        <v>142</v>
      </c>
      <c r="F367" s="122" t="s">
        <v>143</v>
      </c>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856" t="s">
        <v>144</v>
      </c>
      <c r="AL367" s="615" t="s">
        <v>72</v>
      </c>
      <c r="AM367" s="615" t="s">
        <v>73</v>
      </c>
    </row>
    <row r="368" spans="1:39" ht="15" customHeight="1" thickBot="1" x14ac:dyDescent="0.2">
      <c r="A368" s="96" t="s">
        <v>145</v>
      </c>
      <c r="B368" s="97"/>
      <c r="C368" s="97"/>
      <c r="D368" s="882"/>
      <c r="E368" s="882"/>
      <c r="F368" s="98">
        <f>A363</f>
        <v>45170</v>
      </c>
      <c r="G368" s="98">
        <f t="shared" ref="G368:AI368" si="48">F368+1</f>
        <v>45171</v>
      </c>
      <c r="H368" s="98">
        <f t="shared" si="48"/>
        <v>45172</v>
      </c>
      <c r="I368" s="98">
        <f t="shared" si="48"/>
        <v>45173</v>
      </c>
      <c r="J368" s="98">
        <f t="shared" si="48"/>
        <v>45174</v>
      </c>
      <c r="K368" s="98">
        <f t="shared" si="48"/>
        <v>45175</v>
      </c>
      <c r="L368" s="98">
        <f t="shared" si="48"/>
        <v>45176</v>
      </c>
      <c r="M368" s="98">
        <f t="shared" si="48"/>
        <v>45177</v>
      </c>
      <c r="N368" s="98">
        <f t="shared" si="48"/>
        <v>45178</v>
      </c>
      <c r="O368" s="98">
        <f t="shared" si="48"/>
        <v>45179</v>
      </c>
      <c r="P368" s="98">
        <f t="shared" si="48"/>
        <v>45180</v>
      </c>
      <c r="Q368" s="98">
        <f t="shared" si="48"/>
        <v>45181</v>
      </c>
      <c r="R368" s="98">
        <f t="shared" si="48"/>
        <v>45182</v>
      </c>
      <c r="S368" s="98">
        <f t="shared" si="48"/>
        <v>45183</v>
      </c>
      <c r="T368" s="98">
        <f t="shared" si="48"/>
        <v>45184</v>
      </c>
      <c r="U368" s="98">
        <f t="shared" si="48"/>
        <v>45185</v>
      </c>
      <c r="V368" s="98">
        <f t="shared" si="48"/>
        <v>45186</v>
      </c>
      <c r="W368" s="98">
        <f t="shared" si="48"/>
        <v>45187</v>
      </c>
      <c r="X368" s="98">
        <f t="shared" si="48"/>
        <v>45188</v>
      </c>
      <c r="Y368" s="98">
        <f t="shared" si="48"/>
        <v>45189</v>
      </c>
      <c r="Z368" s="98">
        <f t="shared" si="48"/>
        <v>45190</v>
      </c>
      <c r="AA368" s="98">
        <f t="shared" si="48"/>
        <v>45191</v>
      </c>
      <c r="AB368" s="98">
        <f t="shared" si="48"/>
        <v>45192</v>
      </c>
      <c r="AC368" s="98">
        <f t="shared" si="48"/>
        <v>45193</v>
      </c>
      <c r="AD368" s="98">
        <f t="shared" si="48"/>
        <v>45194</v>
      </c>
      <c r="AE368" s="98">
        <f t="shared" si="48"/>
        <v>45195</v>
      </c>
      <c r="AF368" s="98">
        <f t="shared" si="48"/>
        <v>45196</v>
      </c>
      <c r="AG368" s="98">
        <f t="shared" si="48"/>
        <v>45197</v>
      </c>
      <c r="AH368" s="98">
        <f t="shared" si="48"/>
        <v>45198</v>
      </c>
      <c r="AI368" s="98">
        <f t="shared" si="48"/>
        <v>45199</v>
      </c>
      <c r="AJ368" s="98"/>
      <c r="AK368" s="857"/>
      <c r="AL368" s="257"/>
      <c r="AM368" s="60"/>
    </row>
    <row r="369" spans="1:39" s="82" customFormat="1" ht="21" customHeight="1" thickBot="1" x14ac:dyDescent="0.2">
      <c r="A369" s="100" t="s">
        <v>146</v>
      </c>
      <c r="B369" s="101" t="s">
        <v>109</v>
      </c>
      <c r="C369" s="102" t="s">
        <v>147</v>
      </c>
      <c r="D369" s="101"/>
      <c r="E369" s="101"/>
      <c r="F369" s="174"/>
      <c r="G369" s="174"/>
      <c r="H369" s="174"/>
      <c r="I369" s="174"/>
      <c r="J369" s="174"/>
      <c r="K369" s="174"/>
      <c r="L369" s="174"/>
      <c r="M369" s="174"/>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03"/>
      <c r="AL369" s="257"/>
      <c r="AM369" s="60"/>
    </row>
    <row r="370" spans="1:39" s="82" customFormat="1" ht="20" customHeight="1" thickBot="1" x14ac:dyDescent="0.2">
      <c r="A370" s="858"/>
      <c r="B370" s="109" t="s">
        <v>66</v>
      </c>
      <c r="C370" s="186" t="s">
        <v>148</v>
      </c>
      <c r="D370" s="510"/>
      <c r="E370" s="435"/>
      <c r="F370" s="174"/>
      <c r="G370" s="174"/>
      <c r="H370" s="174"/>
      <c r="I370" s="174"/>
      <c r="J370" s="174"/>
      <c r="K370" s="174"/>
      <c r="L370" s="174"/>
      <c r="M370" s="174"/>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04"/>
      <c r="AL370" s="257"/>
      <c r="AM370" s="60"/>
    </row>
    <row r="371" spans="1:39" s="82" customFormat="1" ht="56" x14ac:dyDescent="0.15">
      <c r="A371" s="859"/>
      <c r="B371" s="183" t="s">
        <v>86</v>
      </c>
      <c r="C371" s="187" t="str">
        <f>VLOOKUP(B371,'AP Übersicht'!$A$8:$B$36,2,FALSE)</f>
        <v xml:space="preserve">Versuche zur Einsatzfähigkeit und den Parametern (aufzutragende Menge, Temperatur, relative Luftfeuchtigkeit bzw. zum Einsatzbereich im industriellen Umfeld </v>
      </c>
      <c r="D371" s="511" t="s">
        <v>83</v>
      </c>
      <c r="E371" s="430"/>
      <c r="F371" s="174">
        <v>2</v>
      </c>
      <c r="G371" s="174"/>
      <c r="H371" s="174"/>
      <c r="I371" s="174"/>
      <c r="J371" s="174">
        <v>2</v>
      </c>
      <c r="K371" s="174">
        <v>2</v>
      </c>
      <c r="L371" s="174">
        <v>2</v>
      </c>
      <c r="M371" s="174">
        <v>2</v>
      </c>
      <c r="N371" s="174"/>
      <c r="O371" s="174"/>
      <c r="P371" s="174">
        <v>2</v>
      </c>
      <c r="Q371" s="174">
        <v>2</v>
      </c>
      <c r="R371" s="174">
        <v>2</v>
      </c>
      <c r="S371" s="174">
        <v>2</v>
      </c>
      <c r="T371" s="174">
        <v>2</v>
      </c>
      <c r="U371" s="174"/>
      <c r="V371" s="174"/>
      <c r="W371" s="174">
        <v>2</v>
      </c>
      <c r="X371" s="174">
        <v>2</v>
      </c>
      <c r="Y371" s="174">
        <v>2</v>
      </c>
      <c r="Z371" s="174">
        <v>2</v>
      </c>
      <c r="AA371" s="174">
        <v>2</v>
      </c>
      <c r="AB371" s="174"/>
      <c r="AC371" s="174"/>
      <c r="AD371" s="174"/>
      <c r="AE371" s="174">
        <v>4</v>
      </c>
      <c r="AF371" s="174">
        <v>2</v>
      </c>
      <c r="AG371" s="174">
        <v>2</v>
      </c>
      <c r="AH371" s="174">
        <v>2</v>
      </c>
      <c r="AI371" s="174"/>
      <c r="AJ371" s="174"/>
      <c r="AK371" s="104">
        <f t="shared" ref="AK371:AK382" si="49">SUM(F371:AJ371)</f>
        <v>40</v>
      </c>
      <c r="AL371" s="616">
        <f ca="1">VLOOKUP($B371,'AP Übersicht'!$A$8:$R$36,13,FALSE)</f>
        <v>152</v>
      </c>
      <c r="AM371" s="616">
        <f ca="1">VLOOKUP($B371,'AP Übersicht'!$A$8:$R$36,14,FALSE)</f>
        <v>-152</v>
      </c>
    </row>
    <row r="372" spans="1:39" s="82" customFormat="1" ht="14" x14ac:dyDescent="0.15">
      <c r="A372" s="859"/>
      <c r="B372" s="183"/>
      <c r="C372" s="187" t="e">
        <f>VLOOKUP(B372,'AP Übersicht'!$A$8:$B$36,2,FALSE)</f>
        <v>#N/A</v>
      </c>
      <c r="D372" s="511" t="s">
        <v>83</v>
      </c>
      <c r="E372" s="430"/>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6"/>
      <c r="AK372" s="104">
        <f t="shared" si="49"/>
        <v>0</v>
      </c>
      <c r="AL372" s="616" t="e">
        <f>VLOOKUP($B372,'AP Übersicht'!$A$8:$R$36,13,FALSE)</f>
        <v>#N/A</v>
      </c>
      <c r="AM372" s="616" t="e">
        <f>VLOOKUP($B372,'AP Übersicht'!$A$8:$R$36,14,FALSE)</f>
        <v>#N/A</v>
      </c>
    </row>
    <row r="373" spans="1:39" s="82" customFormat="1" ht="14" x14ac:dyDescent="0.15">
      <c r="A373" s="859"/>
      <c r="B373" s="183"/>
      <c r="C373" s="187" t="e">
        <f>VLOOKUP(B373,'AP Übersicht'!$A$8:$B$36,2,FALSE)</f>
        <v>#N/A</v>
      </c>
      <c r="D373" s="511"/>
      <c r="E373" s="430"/>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6"/>
      <c r="AK373" s="104">
        <f t="shared" si="49"/>
        <v>0</v>
      </c>
      <c r="AL373" s="256"/>
      <c r="AM373" s="60"/>
    </row>
    <row r="374" spans="1:39" s="82" customFormat="1" ht="14" x14ac:dyDescent="0.15">
      <c r="A374" s="859"/>
      <c r="B374" s="183"/>
      <c r="C374" s="187" t="e">
        <f>VLOOKUP(B374,'AP Übersicht'!$A$8:$B$36,2,FALSE)</f>
        <v>#N/A</v>
      </c>
      <c r="D374" s="511"/>
      <c r="E374" s="430"/>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c r="AH374" s="175"/>
      <c r="AI374" s="175"/>
      <c r="AJ374" s="176"/>
      <c r="AK374" s="104">
        <f t="shared" si="49"/>
        <v>0</v>
      </c>
      <c r="AL374" s="256"/>
      <c r="AM374" s="60"/>
    </row>
    <row r="375" spans="1:39" s="82" customFormat="1" ht="14" x14ac:dyDescent="0.15">
      <c r="A375" s="859"/>
      <c r="B375" s="183"/>
      <c r="C375" s="187" t="e">
        <f>VLOOKUP(B375,'AP Übersicht'!$A$8:$B$36,2,FALSE)</f>
        <v>#N/A</v>
      </c>
      <c r="D375" s="511"/>
      <c r="E375" s="430"/>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c r="AH375" s="175"/>
      <c r="AI375" s="175"/>
      <c r="AJ375" s="176"/>
      <c r="AK375" s="104">
        <f t="shared" si="49"/>
        <v>0</v>
      </c>
      <c r="AL375" s="256"/>
      <c r="AM375" s="60"/>
    </row>
    <row r="376" spans="1:39" s="82" customFormat="1" ht="14" x14ac:dyDescent="0.15">
      <c r="A376" s="859"/>
      <c r="B376" s="183"/>
      <c r="C376" s="187" t="e">
        <f>VLOOKUP(B376,'AP Übersicht'!$A$8:$B$36,2,FALSE)</f>
        <v>#N/A</v>
      </c>
      <c r="D376" s="511"/>
      <c r="E376" s="430"/>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6"/>
      <c r="AK376" s="104">
        <f t="shared" si="49"/>
        <v>0</v>
      </c>
      <c r="AL376" s="256"/>
      <c r="AM376" s="60"/>
    </row>
    <row r="377" spans="1:39" s="82" customFormat="1" ht="14" x14ac:dyDescent="0.15">
      <c r="A377" s="859"/>
      <c r="B377" s="183"/>
      <c r="C377" s="187" t="e">
        <f>VLOOKUP(B377,'AP Übersicht'!$A$8:$B$36,2,FALSE)</f>
        <v>#N/A</v>
      </c>
      <c r="D377" s="511"/>
      <c r="E377" s="430"/>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c r="AH377" s="175"/>
      <c r="AI377" s="175"/>
      <c r="AJ377" s="176"/>
      <c r="AK377" s="104">
        <f t="shared" si="49"/>
        <v>0</v>
      </c>
      <c r="AL377" s="256"/>
      <c r="AM377" s="60"/>
    </row>
    <row r="378" spans="1:39" s="82" customFormat="1" ht="14" x14ac:dyDescent="0.15">
      <c r="A378" s="859"/>
      <c r="B378" s="183"/>
      <c r="C378" s="187" t="e">
        <f>VLOOKUP(B378,'AP Übersicht'!$A$8:$B$36,2,FALSE)</f>
        <v>#N/A</v>
      </c>
      <c r="D378" s="511"/>
      <c r="E378" s="430"/>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6"/>
      <c r="AK378" s="104">
        <f t="shared" si="49"/>
        <v>0</v>
      </c>
      <c r="AL378" s="256"/>
      <c r="AM378" s="60"/>
    </row>
    <row r="379" spans="1:39" s="82" customFormat="1" ht="14" x14ac:dyDescent="0.15">
      <c r="A379" s="859"/>
      <c r="B379" s="183"/>
      <c r="C379" s="187" t="e">
        <f>VLOOKUP(B379,'AP Übersicht'!$A$8:$B$36,2,FALSE)</f>
        <v>#N/A</v>
      </c>
      <c r="D379" s="511"/>
      <c r="E379" s="430"/>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6"/>
      <c r="AK379" s="104">
        <f t="shared" si="49"/>
        <v>0</v>
      </c>
      <c r="AL379" s="256"/>
      <c r="AM379" s="60"/>
    </row>
    <row r="380" spans="1:39" s="82" customFormat="1" ht="14" x14ac:dyDescent="0.15">
      <c r="A380" s="859"/>
      <c r="B380" s="183"/>
      <c r="C380" s="187" t="e">
        <f>VLOOKUP(B380,'AP Übersicht'!$A$8:$B$36,2,FALSE)</f>
        <v>#N/A</v>
      </c>
      <c r="D380" s="511"/>
      <c r="E380" s="430"/>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c r="AH380" s="175"/>
      <c r="AI380" s="175"/>
      <c r="AJ380" s="176"/>
      <c r="AK380" s="104">
        <f t="shared" si="49"/>
        <v>0</v>
      </c>
      <c r="AL380" s="256"/>
      <c r="AM380" s="60"/>
    </row>
    <row r="381" spans="1:39" s="82" customFormat="1" ht="14" x14ac:dyDescent="0.15">
      <c r="A381" s="859"/>
      <c r="B381" s="183"/>
      <c r="C381" s="187" t="e">
        <f>VLOOKUP(B381,'AP Übersicht'!$A$8:$B$36,2,FALSE)</f>
        <v>#N/A</v>
      </c>
      <c r="D381" s="511"/>
      <c r="E381" s="430"/>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c r="AH381" s="175"/>
      <c r="AI381" s="175"/>
      <c r="AJ381" s="176"/>
      <c r="AK381" s="104">
        <f t="shared" si="49"/>
        <v>0</v>
      </c>
      <c r="AL381" s="256"/>
      <c r="AM381" s="60"/>
    </row>
    <row r="382" spans="1:39" s="82" customFormat="1" ht="15" thickBot="1" x14ac:dyDescent="0.2">
      <c r="A382" s="860"/>
      <c r="B382" s="184"/>
      <c r="C382" s="252" t="e">
        <f>VLOOKUP(B382,'AP Übersicht'!$A$8:$B$36,2,FALSE)</f>
        <v>#N/A</v>
      </c>
      <c r="D382" s="512"/>
      <c r="E382" s="438"/>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c r="AG382" s="177"/>
      <c r="AH382" s="177"/>
      <c r="AI382" s="177"/>
      <c r="AJ382" s="178"/>
      <c r="AK382" s="104">
        <f t="shared" si="49"/>
        <v>0</v>
      </c>
      <c r="AL382" s="256"/>
      <c r="AM382" s="60"/>
    </row>
    <row r="383" spans="1:39" s="82" customFormat="1" ht="18.5" customHeight="1" thickTop="1" thickBot="1" x14ac:dyDescent="0.2">
      <c r="A383" s="603"/>
      <c r="B383" s="604"/>
      <c r="C383" s="896" t="s">
        <v>149</v>
      </c>
      <c r="D383" s="606" t="s">
        <v>83</v>
      </c>
      <c r="E383" s="606"/>
      <c r="F383" s="607">
        <f>SUMIF($D371:$D382,$D383,F371:F382)</f>
        <v>2</v>
      </c>
      <c r="G383" s="607">
        <f t="shared" ref="G383:S383" si="50">SUMIF($D371:$D382,$D383,G371:G382)</f>
        <v>0</v>
      </c>
      <c r="H383" s="607">
        <f t="shared" si="50"/>
        <v>0</v>
      </c>
      <c r="I383" s="607">
        <f t="shared" si="50"/>
        <v>0</v>
      </c>
      <c r="J383" s="607">
        <f t="shared" si="50"/>
        <v>2</v>
      </c>
      <c r="K383" s="607">
        <f t="shared" si="50"/>
        <v>2</v>
      </c>
      <c r="L383" s="607">
        <f t="shared" si="50"/>
        <v>2</v>
      </c>
      <c r="M383" s="607">
        <f t="shared" si="50"/>
        <v>2</v>
      </c>
      <c r="N383" s="607">
        <f t="shared" si="50"/>
        <v>0</v>
      </c>
      <c r="O383" s="607">
        <f t="shared" si="50"/>
        <v>0</v>
      </c>
      <c r="P383" s="607">
        <f t="shared" si="50"/>
        <v>2</v>
      </c>
      <c r="Q383" s="607">
        <f t="shared" si="50"/>
        <v>2</v>
      </c>
      <c r="R383" s="607">
        <f t="shared" si="50"/>
        <v>2</v>
      </c>
      <c r="S383" s="607">
        <f t="shared" si="50"/>
        <v>2</v>
      </c>
      <c r="T383" s="607">
        <f>SUMIF($D371:$D382,$D383,T371:T382)</f>
        <v>2</v>
      </c>
      <c r="U383" s="607">
        <f t="shared" ref="U383:AG383" si="51">SUMIF($D371:$D382,$D383,U371:U382)</f>
        <v>0</v>
      </c>
      <c r="V383" s="607">
        <f t="shared" si="51"/>
        <v>0</v>
      </c>
      <c r="W383" s="607">
        <f t="shared" si="51"/>
        <v>2</v>
      </c>
      <c r="X383" s="607">
        <f t="shared" si="51"/>
        <v>2</v>
      </c>
      <c r="Y383" s="607">
        <f t="shared" si="51"/>
        <v>2</v>
      </c>
      <c r="Z383" s="607">
        <f t="shared" si="51"/>
        <v>2</v>
      </c>
      <c r="AA383" s="607">
        <f t="shared" si="51"/>
        <v>2</v>
      </c>
      <c r="AB383" s="607">
        <f t="shared" si="51"/>
        <v>0</v>
      </c>
      <c r="AC383" s="607">
        <f t="shared" si="51"/>
        <v>0</v>
      </c>
      <c r="AD383" s="607">
        <f t="shared" si="51"/>
        <v>0</v>
      </c>
      <c r="AE383" s="607">
        <f t="shared" si="51"/>
        <v>4</v>
      </c>
      <c r="AF383" s="607">
        <f t="shared" si="51"/>
        <v>2</v>
      </c>
      <c r="AG383" s="607">
        <f t="shared" si="51"/>
        <v>2</v>
      </c>
      <c r="AH383" s="607">
        <f>SUMIF($D371:$D382,$D383,AH371:AH382)</f>
        <v>2</v>
      </c>
      <c r="AI383" s="607">
        <f>SUMIF($D371:$D382,$D383,AI371:AI382)</f>
        <v>0</v>
      </c>
      <c r="AJ383" s="607">
        <f>SUMIF($D371:$D382,$D383,AJ371:AJ382)</f>
        <v>0</v>
      </c>
      <c r="AK383" s="608">
        <f>SUM(F383:AJ383)</f>
        <v>40</v>
      </c>
      <c r="AL383" s="256"/>
      <c r="AM383" s="60"/>
    </row>
    <row r="384" spans="1:39" s="82" customFormat="1" ht="18.5" customHeight="1" thickBot="1" x14ac:dyDescent="0.2">
      <c r="A384" s="609"/>
      <c r="B384" s="610"/>
      <c r="C384" s="897"/>
      <c r="D384" s="611"/>
      <c r="E384" s="611" t="s">
        <v>83</v>
      </c>
      <c r="F384" s="607">
        <f>SUMIF($E371:$E382,$E384,F371:F382)</f>
        <v>0</v>
      </c>
      <c r="G384" s="607">
        <f t="shared" ref="G384:AI384" si="52">SUMIF($E371:$E382,$E384,G371:G382)</f>
        <v>0</v>
      </c>
      <c r="H384" s="607">
        <f t="shared" si="52"/>
        <v>0</v>
      </c>
      <c r="I384" s="607">
        <f t="shared" si="52"/>
        <v>0</v>
      </c>
      <c r="J384" s="607">
        <f t="shared" si="52"/>
        <v>0</v>
      </c>
      <c r="K384" s="607">
        <f t="shared" si="52"/>
        <v>0</v>
      </c>
      <c r="L384" s="607">
        <f t="shared" si="52"/>
        <v>0</v>
      </c>
      <c r="M384" s="607">
        <f t="shared" si="52"/>
        <v>0</v>
      </c>
      <c r="N384" s="607">
        <f t="shared" si="52"/>
        <v>0</v>
      </c>
      <c r="O384" s="607">
        <f t="shared" si="52"/>
        <v>0</v>
      </c>
      <c r="P384" s="607">
        <f t="shared" si="52"/>
        <v>0</v>
      </c>
      <c r="Q384" s="607">
        <f t="shared" si="52"/>
        <v>0</v>
      </c>
      <c r="R384" s="607">
        <f t="shared" si="52"/>
        <v>0</v>
      </c>
      <c r="S384" s="607">
        <f t="shared" si="52"/>
        <v>0</v>
      </c>
      <c r="T384" s="607">
        <f t="shared" si="52"/>
        <v>0</v>
      </c>
      <c r="U384" s="607">
        <f t="shared" si="52"/>
        <v>0</v>
      </c>
      <c r="V384" s="607">
        <f t="shared" si="52"/>
        <v>0</v>
      </c>
      <c r="W384" s="607">
        <f t="shared" si="52"/>
        <v>0</v>
      </c>
      <c r="X384" s="607">
        <f t="shared" si="52"/>
        <v>0</v>
      </c>
      <c r="Y384" s="607">
        <f t="shared" si="52"/>
        <v>0</v>
      </c>
      <c r="Z384" s="607">
        <f t="shared" si="52"/>
        <v>0</v>
      </c>
      <c r="AA384" s="607">
        <f t="shared" si="52"/>
        <v>0</v>
      </c>
      <c r="AB384" s="607">
        <f t="shared" si="52"/>
        <v>0</v>
      </c>
      <c r="AC384" s="607">
        <f t="shared" si="52"/>
        <v>0</v>
      </c>
      <c r="AD384" s="607">
        <f t="shared" si="52"/>
        <v>0</v>
      </c>
      <c r="AE384" s="607">
        <f t="shared" si="52"/>
        <v>0</v>
      </c>
      <c r="AF384" s="607">
        <f t="shared" si="52"/>
        <v>0</v>
      </c>
      <c r="AG384" s="607">
        <f t="shared" si="52"/>
        <v>0</v>
      </c>
      <c r="AH384" s="607">
        <f t="shared" si="52"/>
        <v>0</v>
      </c>
      <c r="AI384" s="607">
        <f t="shared" si="52"/>
        <v>0</v>
      </c>
      <c r="AJ384" s="607">
        <f>SUMIF($E371:$E382,$E384,AJ371:AJ382)</f>
        <v>0</v>
      </c>
      <c r="AK384" s="612">
        <f>SUM(F384:AJ384)</f>
        <v>0</v>
      </c>
      <c r="AL384" s="256"/>
      <c r="AM384" s="60"/>
    </row>
    <row r="385" spans="1:39" s="82" customFormat="1" ht="20" customHeight="1" x14ac:dyDescent="0.15">
      <c r="A385" s="118" t="s">
        <v>150</v>
      </c>
      <c r="B385" s="99"/>
      <c r="C385" s="114" t="s">
        <v>164</v>
      </c>
      <c r="D385" s="511"/>
      <c r="E385" s="430"/>
      <c r="F385" s="175">
        <v>6</v>
      </c>
      <c r="G385" s="175"/>
      <c r="H385" s="175"/>
      <c r="I385" s="175">
        <v>8</v>
      </c>
      <c r="J385" s="175">
        <v>6</v>
      </c>
      <c r="K385" s="175">
        <v>6</v>
      </c>
      <c r="L385" s="175">
        <v>6</v>
      </c>
      <c r="M385" s="175">
        <v>6</v>
      </c>
      <c r="N385" s="175"/>
      <c r="O385" s="175"/>
      <c r="P385" s="175">
        <v>6</v>
      </c>
      <c r="Q385" s="175">
        <v>6</v>
      </c>
      <c r="R385" s="175">
        <v>6</v>
      </c>
      <c r="S385" s="175">
        <v>6</v>
      </c>
      <c r="T385" s="175">
        <v>6</v>
      </c>
      <c r="U385" s="175"/>
      <c r="V385" s="175"/>
      <c r="W385" s="175">
        <v>6</v>
      </c>
      <c r="X385" s="175">
        <v>6</v>
      </c>
      <c r="Y385" s="175">
        <v>6</v>
      </c>
      <c r="Z385" s="175">
        <v>6</v>
      </c>
      <c r="AA385" s="175">
        <v>6</v>
      </c>
      <c r="AB385" s="175"/>
      <c r="AC385" s="175"/>
      <c r="AD385" s="175"/>
      <c r="AE385" s="175">
        <v>4</v>
      </c>
      <c r="AF385" s="175">
        <v>6</v>
      </c>
      <c r="AG385" s="175">
        <v>6</v>
      </c>
      <c r="AH385" s="175">
        <v>6</v>
      </c>
      <c r="AI385" s="175"/>
      <c r="AJ385" s="179"/>
      <c r="AK385" s="110">
        <f>SUM(F385:AJ385)</f>
        <v>120</v>
      </c>
      <c r="AL385" s="256"/>
      <c r="AM385" s="60"/>
    </row>
    <row r="386" spans="1:39" s="82" customFormat="1" ht="20" customHeight="1" x14ac:dyDescent="0.15">
      <c r="A386" s="861" t="s">
        <v>152</v>
      </c>
      <c r="B386" s="95"/>
      <c r="C386" s="115" t="s">
        <v>153</v>
      </c>
      <c r="D386" s="511"/>
      <c r="E386" s="43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c r="AG386" s="180"/>
      <c r="AH386" s="180"/>
      <c r="AI386" s="180"/>
      <c r="AJ386" s="180"/>
      <c r="AK386" s="117">
        <f>SUM(E386:AJ386)</f>
        <v>0</v>
      </c>
      <c r="AL386" s="256"/>
      <c r="AM386" s="60"/>
    </row>
    <row r="387" spans="1:39" s="82" customFormat="1" ht="20" customHeight="1" x14ac:dyDescent="0.15">
      <c r="A387" s="862"/>
      <c r="B387" s="95"/>
      <c r="C387" s="116" t="s">
        <v>154</v>
      </c>
      <c r="D387" s="513"/>
      <c r="E387" s="430"/>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c r="AB387" s="175"/>
      <c r="AC387" s="175"/>
      <c r="AD387" s="175">
        <v>8</v>
      </c>
      <c r="AE387" s="175"/>
      <c r="AF387" s="175"/>
      <c r="AG387" s="175"/>
      <c r="AH387" s="175"/>
      <c r="AI387" s="175"/>
      <c r="AJ387" s="179"/>
      <c r="AK387" s="111">
        <f>SUM(F387:AJ387)</f>
        <v>8</v>
      </c>
      <c r="AL387" s="256"/>
      <c r="AM387" s="60"/>
    </row>
    <row r="388" spans="1:39" s="82" customFormat="1" ht="28" x14ac:dyDescent="0.15">
      <c r="A388" s="862"/>
      <c r="B388" s="95"/>
      <c r="C388" s="115" t="s">
        <v>155</v>
      </c>
      <c r="D388" s="511"/>
      <c r="E388" s="430"/>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c r="AH388" s="175"/>
      <c r="AI388" s="175"/>
      <c r="AJ388" s="179"/>
      <c r="AK388" s="111">
        <f>SUM(F388:AJ388)</f>
        <v>0</v>
      </c>
      <c r="AL388" s="64"/>
      <c r="AM388" s="60"/>
    </row>
    <row r="389" spans="1:39" s="82" customFormat="1" ht="29" thickBot="1" x14ac:dyDescent="0.2">
      <c r="A389" s="863"/>
      <c r="B389" s="105"/>
      <c r="C389" s="119" t="s">
        <v>156</v>
      </c>
      <c r="D389" s="514"/>
      <c r="E389" s="439"/>
      <c r="F389" s="181"/>
      <c r="G389" s="181"/>
      <c r="H389" s="181"/>
      <c r="I389" s="181"/>
      <c r="J389" s="181"/>
      <c r="K389" s="181"/>
      <c r="L389" s="181"/>
      <c r="M389" s="181"/>
      <c r="N389" s="181"/>
      <c r="O389" s="181"/>
      <c r="P389" s="181"/>
      <c r="Q389" s="181"/>
      <c r="R389" s="181"/>
      <c r="S389" s="181"/>
      <c r="T389" s="181"/>
      <c r="U389" s="181"/>
      <c r="V389" s="181"/>
      <c r="W389" s="181"/>
      <c r="X389" s="181"/>
      <c r="Y389" s="181"/>
      <c r="Z389" s="181"/>
      <c r="AA389" s="181"/>
      <c r="AB389" s="181"/>
      <c r="AC389" s="181"/>
      <c r="AD389" s="181"/>
      <c r="AE389" s="181"/>
      <c r="AF389" s="181"/>
      <c r="AG389" s="181"/>
      <c r="AH389" s="181"/>
      <c r="AI389" s="181"/>
      <c r="AJ389" s="182"/>
      <c r="AK389" s="112">
        <f>SUM(F389:AJ389)</f>
        <v>0</v>
      </c>
      <c r="AL389" s="64" t="s">
        <v>157</v>
      </c>
      <c r="AM389" s="60" t="s">
        <v>158</v>
      </c>
    </row>
    <row r="390" spans="1:39" s="82" customFormat="1" ht="14" x14ac:dyDescent="0.15">
      <c r="A390" s="123"/>
      <c r="B390" s="83"/>
      <c r="C390" s="83"/>
      <c r="D390" s="508"/>
      <c r="E390" s="508"/>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124"/>
      <c r="AL390" s="670">
        <f>SUM(AK383:AK389)</f>
        <v>168</v>
      </c>
      <c r="AM390" s="672">
        <f>NETWORKDAYS(F368,EOMONTH(A363,0))*8</f>
        <v>168</v>
      </c>
    </row>
    <row r="391" spans="1:39" s="82" customFormat="1" ht="18" customHeight="1" x14ac:dyDescent="0.15">
      <c r="A391" s="864" t="s">
        <v>159</v>
      </c>
      <c r="B391" s="865"/>
      <c r="C391" s="865"/>
      <c r="D391" s="865"/>
      <c r="E391" s="865"/>
      <c r="F391" s="865"/>
      <c r="G391" s="865"/>
      <c r="H391" s="865"/>
      <c r="I391" s="865"/>
      <c r="J391" s="865"/>
      <c r="K391" s="865"/>
      <c r="L391" s="865"/>
      <c r="M391" s="865"/>
      <c r="N391" s="865"/>
      <c r="O391" s="90"/>
      <c r="P391" s="90"/>
      <c r="Q391" s="90"/>
      <c r="R391" s="90"/>
      <c r="S391" s="90"/>
      <c r="T391" s="90"/>
      <c r="U391" s="90"/>
      <c r="V391" s="90"/>
      <c r="W391" s="90"/>
      <c r="X391" s="90"/>
      <c r="Y391" s="90"/>
      <c r="Z391" s="90"/>
      <c r="AA391" s="90"/>
      <c r="AB391" s="90"/>
      <c r="AC391" s="90"/>
      <c r="AD391" s="90"/>
      <c r="AE391" s="90"/>
      <c r="AF391" s="90"/>
      <c r="AG391" s="90"/>
      <c r="AH391" s="90"/>
      <c r="AI391" s="90"/>
      <c r="AJ391" s="83"/>
      <c r="AK391" s="125"/>
    </row>
    <row r="392" spans="1:39" s="82" customFormat="1" ht="18" customHeight="1" thickBot="1" x14ac:dyDescent="0.2">
      <c r="A392" s="866"/>
      <c r="B392" s="865"/>
      <c r="C392" s="865"/>
      <c r="D392" s="865"/>
      <c r="E392" s="865"/>
      <c r="F392" s="865"/>
      <c r="G392" s="865"/>
      <c r="H392" s="865"/>
      <c r="I392" s="865"/>
      <c r="J392" s="865"/>
      <c r="K392" s="865"/>
      <c r="L392" s="865"/>
      <c r="M392" s="865"/>
      <c r="N392" s="865"/>
      <c r="O392" s="90"/>
      <c r="P392" s="90"/>
      <c r="Q392" s="884">
        <f>IF(WEEKDAY(EOMONTH(A363,0),2)=7,EOMONTH(A363,0)-2,IF(WEEKDAY(EOMONTH(11,0),2)=6,EOMONTH(A363,0)-1,EOMONTH(A363,0)))</f>
        <v>45199</v>
      </c>
      <c r="R392" s="884"/>
      <c r="S392" s="90"/>
      <c r="T392" s="90"/>
      <c r="U392" s="90"/>
      <c r="V392" s="90"/>
      <c r="W392" s="90"/>
      <c r="X392" s="90"/>
      <c r="Y392" s="90"/>
      <c r="Z392" s="90"/>
      <c r="AA392" s="90"/>
      <c r="AB392" s="90"/>
      <c r="AC392" s="90"/>
      <c r="AD392" s="90"/>
      <c r="AE392" s="90"/>
      <c r="AF392" s="90"/>
      <c r="AG392" s="90"/>
      <c r="AH392" s="90"/>
      <c r="AI392" s="90"/>
      <c r="AJ392" s="83"/>
      <c r="AK392" s="125"/>
    </row>
    <row r="393" spans="1:39" s="82" customFormat="1" ht="14" customHeight="1" x14ac:dyDescent="0.15">
      <c r="A393" s="866"/>
      <c r="B393" s="865"/>
      <c r="C393" s="865"/>
      <c r="D393" s="865"/>
      <c r="E393" s="865"/>
      <c r="F393" s="865"/>
      <c r="G393" s="865"/>
      <c r="H393" s="865"/>
      <c r="I393" s="865"/>
      <c r="J393" s="865"/>
      <c r="K393" s="865"/>
      <c r="L393" s="865"/>
      <c r="M393" s="865"/>
      <c r="N393" s="865"/>
      <c r="O393" s="90"/>
      <c r="P393" s="90"/>
      <c r="Q393" s="867" t="s">
        <v>160</v>
      </c>
      <c r="R393" s="867"/>
      <c r="S393" s="867"/>
      <c r="T393" s="867"/>
      <c r="U393" s="867"/>
      <c r="V393" s="867"/>
      <c r="W393" s="867"/>
      <c r="X393" s="867"/>
      <c r="Y393" s="867"/>
      <c r="Z393" s="867"/>
      <c r="AA393" s="867"/>
      <c r="AB393" s="867"/>
      <c r="AC393" s="867"/>
      <c r="AD393" s="867"/>
      <c r="AE393" s="867"/>
      <c r="AF393" s="867"/>
      <c r="AG393" s="867"/>
      <c r="AH393" s="867"/>
      <c r="AI393" s="867"/>
      <c r="AJ393" s="867"/>
      <c r="AK393" s="125"/>
    </row>
    <row r="394" spans="1:39" s="82" customFormat="1" ht="35.25" customHeight="1" thickBot="1" x14ac:dyDescent="0.2">
      <c r="A394" s="864" t="s">
        <v>161</v>
      </c>
      <c r="B394" s="868"/>
      <c r="C394" s="868"/>
      <c r="D394" s="868"/>
      <c r="E394" s="868"/>
      <c r="F394" s="868"/>
      <c r="G394" s="868"/>
      <c r="H394" s="868"/>
      <c r="I394" s="868"/>
      <c r="J394" s="868"/>
      <c r="K394" s="868"/>
      <c r="L394" s="868"/>
      <c r="M394" s="868"/>
      <c r="N394" s="868"/>
      <c r="O394" s="90"/>
      <c r="P394" s="90"/>
      <c r="Q394" s="884">
        <f>Q392</f>
        <v>45199</v>
      </c>
      <c r="R394" s="884"/>
      <c r="S394" s="90"/>
      <c r="T394" s="90"/>
      <c r="U394" s="90"/>
      <c r="V394" s="90"/>
      <c r="W394" s="90"/>
      <c r="X394" s="90"/>
      <c r="Y394" s="90"/>
      <c r="Z394" s="90"/>
      <c r="AA394" s="90"/>
      <c r="AB394" s="90"/>
      <c r="AC394" s="90"/>
      <c r="AD394" s="90"/>
      <c r="AE394" s="90"/>
      <c r="AF394" s="90"/>
      <c r="AG394" s="90"/>
      <c r="AH394" s="90"/>
      <c r="AI394" s="90"/>
      <c r="AJ394" s="90"/>
      <c r="AK394" s="125"/>
    </row>
    <row r="395" spans="1:39" s="82" customFormat="1" ht="14" x14ac:dyDescent="0.15">
      <c r="A395" s="864"/>
      <c r="B395" s="868"/>
      <c r="C395" s="868"/>
      <c r="D395" s="868"/>
      <c r="E395" s="868"/>
      <c r="F395" s="868"/>
      <c r="G395" s="868"/>
      <c r="H395" s="868"/>
      <c r="I395" s="868"/>
      <c r="J395" s="868"/>
      <c r="K395" s="868"/>
      <c r="L395" s="868"/>
      <c r="M395" s="868"/>
      <c r="N395" s="868"/>
      <c r="O395" s="83"/>
      <c r="P395" s="83"/>
      <c r="Q395" s="867" t="s">
        <v>162</v>
      </c>
      <c r="R395" s="867"/>
      <c r="S395" s="867"/>
      <c r="T395" s="867"/>
      <c r="U395" s="867"/>
      <c r="V395" s="867"/>
      <c r="W395" s="867"/>
      <c r="X395" s="867"/>
      <c r="Y395" s="867"/>
      <c r="Z395" s="867"/>
      <c r="AA395" s="867"/>
      <c r="AB395" s="867"/>
      <c r="AC395" s="867"/>
      <c r="AD395" s="867"/>
      <c r="AE395" s="867"/>
      <c r="AF395" s="867"/>
      <c r="AG395" s="867"/>
      <c r="AH395" s="867"/>
      <c r="AI395" s="867"/>
      <c r="AJ395" s="867"/>
      <c r="AK395" s="125"/>
    </row>
    <row r="396" spans="1:39" s="82" customFormat="1" ht="14.5" customHeight="1" thickBot="1" x14ac:dyDescent="0.2">
      <c r="A396" s="126"/>
      <c r="B396" s="127"/>
      <c r="C396" s="127"/>
      <c r="D396" s="509"/>
      <c r="E396" s="509"/>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c r="AE396" s="127"/>
      <c r="AF396" s="127"/>
      <c r="AG396" s="127"/>
      <c r="AH396" s="127"/>
      <c r="AI396" s="127"/>
      <c r="AJ396" s="127"/>
      <c r="AK396" s="128"/>
    </row>
    <row r="397" spans="1:39" x14ac:dyDescent="0.15">
      <c r="A397" s="82"/>
      <c r="B397" s="82"/>
      <c r="C397" s="82"/>
      <c r="D397" s="507"/>
      <c r="E397" s="507"/>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row>
    <row r="398" spans="1:39" s="60" customFormat="1" ht="30" customHeight="1" x14ac:dyDescent="0.15">
      <c r="A398" s="423"/>
      <c r="B398" s="433"/>
      <c r="C398" s="433"/>
      <c r="D398" s="424"/>
      <c r="E398" s="424"/>
      <c r="F398" s="425"/>
      <c r="G398" s="425"/>
      <c r="H398" s="425"/>
      <c r="I398" s="425"/>
      <c r="J398" s="425"/>
      <c r="K398" s="425"/>
      <c r="L398" s="425"/>
      <c r="M398" s="444"/>
      <c r="N398" s="426"/>
      <c r="O398" s="426"/>
      <c r="P398" s="426"/>
      <c r="Q398" s="426"/>
      <c r="R398" s="426"/>
      <c r="S398" s="426"/>
      <c r="T398" s="426"/>
      <c r="U398" s="426"/>
      <c r="V398" s="426"/>
      <c r="W398" s="891" t="s">
        <v>133</v>
      </c>
      <c r="X398" s="891"/>
      <c r="Y398" s="891"/>
      <c r="Z398" s="891"/>
      <c r="AA398" s="892"/>
      <c r="AB398" s="875" t="str">
        <f>Nav!$C$6</f>
        <v>DS200424</v>
      </c>
      <c r="AC398" s="876"/>
      <c r="AD398" s="876"/>
      <c r="AE398" s="876"/>
      <c r="AF398" s="876"/>
      <c r="AG398" s="876"/>
      <c r="AH398" s="876"/>
      <c r="AI398" s="877"/>
      <c r="AJ398" s="426"/>
      <c r="AK398" s="432"/>
    </row>
    <row r="399" spans="1:39" s="60" customFormat="1" ht="18" customHeight="1" x14ac:dyDescent="0.15">
      <c r="A399" s="445"/>
      <c r="B399" s="446"/>
      <c r="C399" s="446"/>
      <c r="D399" s="447"/>
      <c r="E399" s="447"/>
      <c r="F399" s="448"/>
      <c r="G399" s="448"/>
      <c r="H399" s="448"/>
      <c r="I399" s="448"/>
      <c r="J399" s="448"/>
      <c r="K399" s="448"/>
      <c r="L399" s="448"/>
      <c r="M399" s="449"/>
      <c r="AK399" s="434"/>
    </row>
    <row r="400" spans="1:39" ht="23" x14ac:dyDescent="0.25">
      <c r="A400" s="445"/>
      <c r="B400" s="446"/>
      <c r="C400" s="446"/>
      <c r="D400" s="447"/>
      <c r="E400" s="447"/>
      <c r="F400" s="448"/>
      <c r="G400" s="448"/>
      <c r="H400" s="448"/>
      <c r="I400" s="448"/>
      <c r="J400" s="448"/>
      <c r="K400" s="448"/>
      <c r="L400" s="448"/>
      <c r="M400" s="449"/>
      <c r="N400" s="443"/>
      <c r="O400" s="893" t="s">
        <v>134</v>
      </c>
      <c r="P400" s="894"/>
      <c r="Q400" s="894"/>
      <c r="R400" s="894"/>
      <c r="S400" s="894"/>
      <c r="T400" s="894"/>
      <c r="U400" s="894"/>
      <c r="V400" s="894"/>
      <c r="W400" s="894"/>
      <c r="X400" s="894"/>
      <c r="Y400" s="894"/>
      <c r="Z400" s="894"/>
      <c r="AA400" s="894"/>
      <c r="AB400" s="894"/>
      <c r="AC400" s="894"/>
      <c r="AD400" s="894"/>
      <c r="AE400" s="894"/>
      <c r="AF400" s="894"/>
      <c r="AG400" s="894"/>
      <c r="AH400" s="894"/>
      <c r="AI400" s="894"/>
      <c r="AJ400" s="894"/>
      <c r="AK400" s="895"/>
    </row>
    <row r="401" spans="1:39" ht="16" x14ac:dyDescent="0.2">
      <c r="A401" s="445"/>
      <c r="B401" s="446"/>
      <c r="C401" s="446"/>
      <c r="D401" s="447"/>
      <c r="E401" s="447"/>
      <c r="F401" s="448"/>
      <c r="G401" s="448"/>
      <c r="H401" s="448"/>
      <c r="I401" s="448"/>
      <c r="J401" s="448"/>
      <c r="K401" s="448"/>
      <c r="L401" s="448"/>
      <c r="M401" s="449"/>
      <c r="N401" s="442"/>
      <c r="O401" s="730" t="s">
        <v>163</v>
      </c>
      <c r="P401" s="731"/>
      <c r="Q401" s="731"/>
      <c r="R401" s="731"/>
      <c r="S401" s="731"/>
      <c r="T401" s="731"/>
      <c r="U401" s="731"/>
      <c r="V401" s="731"/>
      <c r="W401" s="731"/>
      <c r="X401" s="731"/>
      <c r="Y401" s="731"/>
      <c r="Z401" s="731"/>
      <c r="AA401" s="731"/>
      <c r="AB401" s="731"/>
      <c r="AC401" s="731"/>
      <c r="AD401" s="731"/>
      <c r="AE401" s="731"/>
      <c r="AF401" s="731"/>
      <c r="AG401" s="731"/>
      <c r="AH401" s="731"/>
      <c r="AI401" s="731"/>
      <c r="AJ401" s="731"/>
      <c r="AK401" s="732"/>
    </row>
    <row r="402" spans="1:39" ht="18" customHeight="1" x14ac:dyDescent="0.15">
      <c r="A402" s="885" t="s">
        <v>136</v>
      </c>
      <c r="B402" s="886"/>
      <c r="C402" s="886"/>
      <c r="D402" s="886"/>
      <c r="E402" s="886"/>
      <c r="F402" s="886"/>
      <c r="G402" s="886"/>
      <c r="H402" s="886"/>
      <c r="I402" s="886"/>
      <c r="J402" s="886"/>
      <c r="K402" s="886"/>
      <c r="L402" s="886"/>
      <c r="M402" s="887"/>
      <c r="O402" s="888" t="s">
        <v>137</v>
      </c>
      <c r="P402" s="889"/>
      <c r="Q402" s="889"/>
      <c r="R402" s="889"/>
      <c r="S402" s="889"/>
      <c r="T402" s="889"/>
      <c r="U402" s="889"/>
      <c r="V402" s="889"/>
      <c r="W402" s="889"/>
      <c r="X402" s="889"/>
      <c r="Y402" s="889"/>
      <c r="Z402" s="889"/>
      <c r="AA402" s="889"/>
      <c r="AB402" s="889"/>
      <c r="AC402" s="889"/>
      <c r="AD402" s="889"/>
      <c r="AE402" s="889"/>
      <c r="AF402" s="889"/>
      <c r="AG402" s="889"/>
      <c r="AH402" s="889"/>
      <c r="AI402" s="889"/>
      <c r="AJ402" s="889"/>
      <c r="AK402" s="890"/>
    </row>
    <row r="403" spans="1:39" ht="26.25" customHeight="1" x14ac:dyDescent="0.15">
      <c r="A403" s="84" t="s">
        <v>138</v>
      </c>
      <c r="B403" s="60"/>
      <c r="C403" s="516"/>
      <c r="D403" s="428"/>
      <c r="E403" s="428"/>
      <c r="F403" s="94"/>
      <c r="G403" s="94"/>
      <c r="H403" s="94"/>
      <c r="I403" s="94"/>
      <c r="J403" s="94"/>
      <c r="K403" s="94"/>
      <c r="L403" s="94"/>
      <c r="O403" s="869"/>
      <c r="P403" s="869"/>
      <c r="Q403" s="869"/>
      <c r="R403" s="869"/>
      <c r="S403" s="869"/>
      <c r="T403" s="869"/>
      <c r="AK403" s="91"/>
    </row>
    <row r="404" spans="1:39" ht="30" customHeight="1" x14ac:dyDescent="0.15">
      <c r="A404" s="870" t="str">
        <f>Nav!$C$3</f>
        <v>Durchführbarkeitsstudie "BioInk"</v>
      </c>
      <c r="B404" s="871"/>
      <c r="C404" s="871"/>
      <c r="D404" s="871"/>
      <c r="E404" s="871"/>
      <c r="F404" s="871"/>
      <c r="G404" s="871"/>
      <c r="H404" s="871"/>
      <c r="I404" s="871"/>
      <c r="J404" s="871"/>
      <c r="K404" s="871"/>
      <c r="L404" s="871"/>
      <c r="M404" s="871"/>
      <c r="N404" s="871"/>
      <c r="O404" s="871"/>
      <c r="P404" s="871"/>
      <c r="Q404" s="871"/>
      <c r="R404" s="871"/>
      <c r="S404" s="871"/>
      <c r="T404" s="871"/>
      <c r="U404" s="871"/>
      <c r="V404" s="871"/>
      <c r="W404" s="871"/>
      <c r="X404" s="871"/>
      <c r="Y404" s="871"/>
      <c r="Z404" s="871"/>
      <c r="AA404" s="871"/>
      <c r="AB404" s="871"/>
      <c r="AC404" s="871"/>
      <c r="AD404" s="871"/>
      <c r="AE404" s="871"/>
      <c r="AF404" s="871"/>
      <c r="AG404" s="871"/>
      <c r="AH404" s="871"/>
      <c r="AI404" s="871"/>
      <c r="AJ404" s="871"/>
      <c r="AK404" s="872"/>
    </row>
    <row r="405" spans="1:39" ht="18" customHeight="1" x14ac:dyDescent="0.15">
      <c r="A405" s="85"/>
      <c r="AK405" s="91"/>
    </row>
    <row r="406" spans="1:39" s="87" customFormat="1" ht="14" x14ac:dyDescent="0.15">
      <c r="A406" s="86" t="s">
        <v>139</v>
      </c>
      <c r="D406" s="428"/>
      <c r="E406" s="428"/>
      <c r="G406" s="83"/>
      <c r="H406" s="83"/>
      <c r="I406" s="83"/>
      <c r="J406" s="83"/>
      <c r="K406" s="83"/>
      <c r="L406" s="83"/>
      <c r="M406" s="88"/>
      <c r="N406" s="87" t="s">
        <v>140</v>
      </c>
      <c r="AI406" s="83"/>
      <c r="AJ406" s="83"/>
      <c r="AK406" s="92"/>
    </row>
    <row r="407" spans="1:39" ht="27" customHeight="1" x14ac:dyDescent="0.15">
      <c r="A407" s="873">
        <f>A363+30</f>
        <v>45200</v>
      </c>
      <c r="B407" s="874"/>
      <c r="C407" s="874"/>
      <c r="D407" s="520"/>
      <c r="E407" s="429"/>
      <c r="N407" s="875" t="str">
        <f>N363</f>
        <v>Socha, Pawel</v>
      </c>
      <c r="O407" s="876"/>
      <c r="P407" s="876"/>
      <c r="Q407" s="876"/>
      <c r="R407" s="876"/>
      <c r="S407" s="876"/>
      <c r="T407" s="876"/>
      <c r="U407" s="876"/>
      <c r="V407" s="876"/>
      <c r="W407" s="877"/>
      <c r="X407" s="89"/>
      <c r="Y407" s="89"/>
      <c r="Z407" s="89"/>
      <c r="AA407" s="89"/>
      <c r="AB407" s="89"/>
      <c r="AC407" s="89"/>
      <c r="AD407" s="89"/>
      <c r="AE407" s="89"/>
      <c r="AF407" s="89"/>
      <c r="AG407" s="89"/>
      <c r="AH407" s="89"/>
      <c r="AK407" s="93"/>
    </row>
    <row r="408" spans="1:39" x14ac:dyDescent="0.15">
      <c r="A408" s="85"/>
      <c r="AK408" s="91"/>
    </row>
    <row r="409" spans="1:39" ht="30" customHeight="1" x14ac:dyDescent="0.15">
      <c r="A409" s="878" t="s">
        <v>141</v>
      </c>
      <c r="B409" s="879"/>
      <c r="C409" s="879"/>
      <c r="D409" s="879"/>
      <c r="E409" s="879"/>
      <c r="F409" s="879"/>
      <c r="G409" s="879"/>
      <c r="H409" s="879"/>
      <c r="I409" s="879"/>
      <c r="J409" s="879"/>
      <c r="K409" s="879"/>
      <c r="L409" s="879"/>
      <c r="M409" s="879"/>
      <c r="N409" s="879"/>
      <c r="O409" s="879"/>
      <c r="P409" s="879"/>
      <c r="Q409" s="879"/>
      <c r="R409" s="879"/>
      <c r="S409" s="879"/>
      <c r="T409" s="879"/>
      <c r="U409" s="879"/>
      <c r="V409" s="879"/>
      <c r="W409" s="879"/>
      <c r="X409" s="879"/>
      <c r="Y409" s="879"/>
      <c r="Z409" s="879"/>
      <c r="AA409" s="879"/>
      <c r="AB409" s="879"/>
      <c r="AC409" s="879"/>
      <c r="AD409" s="879"/>
      <c r="AE409" s="879"/>
      <c r="AF409" s="879"/>
      <c r="AG409" s="879"/>
      <c r="AH409" s="879"/>
      <c r="AI409" s="879"/>
      <c r="AJ409" s="879"/>
      <c r="AK409" s="880"/>
    </row>
    <row r="410" spans="1:39" ht="14" thickBot="1" x14ac:dyDescent="0.2">
      <c r="A410" s="85"/>
      <c r="AK410" s="91"/>
    </row>
    <row r="411" spans="1:39" ht="25" customHeight="1" x14ac:dyDescent="0.15">
      <c r="A411" s="120"/>
      <c r="B411" s="121"/>
      <c r="C411" s="121"/>
      <c r="D411" s="881" t="s">
        <v>30</v>
      </c>
      <c r="E411" s="883" t="s">
        <v>142</v>
      </c>
      <c r="F411" s="122" t="s">
        <v>143</v>
      </c>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856" t="s">
        <v>144</v>
      </c>
      <c r="AL411" s="615" t="s">
        <v>72</v>
      </c>
      <c r="AM411" s="615" t="s">
        <v>73</v>
      </c>
    </row>
    <row r="412" spans="1:39" ht="15" customHeight="1" thickBot="1" x14ac:dyDescent="0.2">
      <c r="A412" s="96" t="s">
        <v>145</v>
      </c>
      <c r="B412" s="97"/>
      <c r="C412" s="97"/>
      <c r="D412" s="882"/>
      <c r="E412" s="882"/>
      <c r="F412" s="98">
        <f>A407</f>
        <v>45200</v>
      </c>
      <c r="G412" s="98">
        <f t="shared" ref="G412:AJ412" si="53">F412+1</f>
        <v>45201</v>
      </c>
      <c r="H412" s="98">
        <f t="shared" si="53"/>
        <v>45202</v>
      </c>
      <c r="I412" s="98">
        <f t="shared" si="53"/>
        <v>45203</v>
      </c>
      <c r="J412" s="98">
        <f t="shared" si="53"/>
        <v>45204</v>
      </c>
      <c r="K412" s="98">
        <f t="shared" si="53"/>
        <v>45205</v>
      </c>
      <c r="L412" s="98">
        <f t="shared" si="53"/>
        <v>45206</v>
      </c>
      <c r="M412" s="98">
        <f t="shared" si="53"/>
        <v>45207</v>
      </c>
      <c r="N412" s="98">
        <f t="shared" si="53"/>
        <v>45208</v>
      </c>
      <c r="O412" s="98">
        <f t="shared" si="53"/>
        <v>45209</v>
      </c>
      <c r="P412" s="98">
        <f t="shared" si="53"/>
        <v>45210</v>
      </c>
      <c r="Q412" s="98">
        <f t="shared" si="53"/>
        <v>45211</v>
      </c>
      <c r="R412" s="98">
        <f t="shared" si="53"/>
        <v>45212</v>
      </c>
      <c r="S412" s="98">
        <f t="shared" si="53"/>
        <v>45213</v>
      </c>
      <c r="T412" s="98">
        <f t="shared" si="53"/>
        <v>45214</v>
      </c>
      <c r="U412" s="98">
        <f t="shared" si="53"/>
        <v>45215</v>
      </c>
      <c r="V412" s="98">
        <f t="shared" si="53"/>
        <v>45216</v>
      </c>
      <c r="W412" s="98">
        <f t="shared" si="53"/>
        <v>45217</v>
      </c>
      <c r="X412" s="98">
        <f t="shared" si="53"/>
        <v>45218</v>
      </c>
      <c r="Y412" s="98">
        <f t="shared" si="53"/>
        <v>45219</v>
      </c>
      <c r="Z412" s="98">
        <f t="shared" si="53"/>
        <v>45220</v>
      </c>
      <c r="AA412" s="98">
        <f t="shared" si="53"/>
        <v>45221</v>
      </c>
      <c r="AB412" s="98">
        <f t="shared" si="53"/>
        <v>45222</v>
      </c>
      <c r="AC412" s="98">
        <f t="shared" si="53"/>
        <v>45223</v>
      </c>
      <c r="AD412" s="98">
        <f t="shared" si="53"/>
        <v>45224</v>
      </c>
      <c r="AE412" s="98">
        <f t="shared" si="53"/>
        <v>45225</v>
      </c>
      <c r="AF412" s="98">
        <f t="shared" si="53"/>
        <v>45226</v>
      </c>
      <c r="AG412" s="98">
        <f t="shared" si="53"/>
        <v>45227</v>
      </c>
      <c r="AH412" s="98">
        <f t="shared" si="53"/>
        <v>45228</v>
      </c>
      <c r="AI412" s="98">
        <f t="shared" si="53"/>
        <v>45229</v>
      </c>
      <c r="AJ412" s="98">
        <f t="shared" si="53"/>
        <v>45230</v>
      </c>
      <c r="AK412" s="857"/>
      <c r="AL412" s="257"/>
      <c r="AM412" s="60"/>
    </row>
    <row r="413" spans="1:39" s="82" customFormat="1" ht="21" customHeight="1" thickBot="1" x14ac:dyDescent="0.2">
      <c r="A413" s="100" t="s">
        <v>146</v>
      </c>
      <c r="B413" s="101" t="s">
        <v>109</v>
      </c>
      <c r="C413" s="102" t="s">
        <v>147</v>
      </c>
      <c r="D413" s="101"/>
      <c r="E413" s="101"/>
      <c r="F413" s="174"/>
      <c r="G413" s="174"/>
      <c r="H413" s="174"/>
      <c r="I413" s="174"/>
      <c r="J413" s="174"/>
      <c r="K413" s="174"/>
      <c r="L413" s="174"/>
      <c r="M413" s="174"/>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03"/>
      <c r="AL413" s="257"/>
      <c r="AM413" s="60"/>
    </row>
    <row r="414" spans="1:39" s="82" customFormat="1" ht="20" customHeight="1" thickBot="1" x14ac:dyDescent="0.2">
      <c r="A414" s="858"/>
      <c r="B414" s="109" t="s">
        <v>66</v>
      </c>
      <c r="C414" s="186" t="s">
        <v>148</v>
      </c>
      <c r="D414" s="510"/>
      <c r="E414" s="435"/>
      <c r="F414" s="174"/>
      <c r="G414" s="174"/>
      <c r="H414" s="174"/>
      <c r="I414" s="174"/>
      <c r="J414" s="174"/>
      <c r="K414" s="174"/>
      <c r="L414" s="174"/>
      <c r="M414" s="174"/>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04"/>
      <c r="AL414" s="257"/>
      <c r="AM414" s="60"/>
    </row>
    <row r="415" spans="1:39" s="82" customFormat="1" ht="56" x14ac:dyDescent="0.15">
      <c r="A415" s="859"/>
      <c r="B415" s="183" t="s">
        <v>86</v>
      </c>
      <c r="C415" s="187" t="str">
        <f>VLOOKUP(B415,'AP Übersicht'!$A$8:$B$36,2,FALSE)</f>
        <v xml:space="preserve">Versuche zur Einsatzfähigkeit und den Parametern (aufzutragende Menge, Temperatur, relative Luftfeuchtigkeit bzw. zum Einsatzbereich im industriellen Umfeld </v>
      </c>
      <c r="D415" s="511" t="s">
        <v>83</v>
      </c>
      <c r="E415" s="430"/>
      <c r="F415" s="174"/>
      <c r="G415" s="174"/>
      <c r="H415" s="174"/>
      <c r="I415" s="174"/>
      <c r="J415" s="174"/>
      <c r="K415" s="174"/>
      <c r="L415" s="174"/>
      <c r="M415" s="174"/>
      <c r="N415" s="174">
        <v>3</v>
      </c>
      <c r="O415" s="174">
        <v>3</v>
      </c>
      <c r="P415" s="174">
        <v>3</v>
      </c>
      <c r="Q415" s="174">
        <v>3</v>
      </c>
      <c r="R415" s="174">
        <v>3</v>
      </c>
      <c r="S415" s="174"/>
      <c r="T415" s="174"/>
      <c r="U415" s="174">
        <v>2</v>
      </c>
      <c r="V415" s="174">
        <v>3</v>
      </c>
      <c r="W415" s="174"/>
      <c r="X415" s="174"/>
      <c r="Y415" s="174"/>
      <c r="Z415" s="174"/>
      <c r="AA415" s="174"/>
      <c r="AB415" s="174"/>
      <c r="AC415" s="174"/>
      <c r="AD415" s="174"/>
      <c r="AE415" s="174"/>
      <c r="AF415" s="174"/>
      <c r="AG415" s="174"/>
      <c r="AH415" s="174"/>
      <c r="AI415" s="174"/>
      <c r="AJ415" s="174"/>
      <c r="AK415" s="104">
        <f t="shared" ref="AK415:AK426" si="54">SUM(F415:AJ415)</f>
        <v>20</v>
      </c>
      <c r="AL415" s="616">
        <f ca="1">VLOOKUP($B415,'AP Übersicht'!$A$8:$R$36,13,FALSE)</f>
        <v>152</v>
      </c>
      <c r="AM415" s="616">
        <f ca="1">VLOOKUP($B415,'AP Übersicht'!$A$8:$R$36,14,FALSE)</f>
        <v>-152</v>
      </c>
    </row>
    <row r="416" spans="1:39" s="82" customFormat="1" ht="14" x14ac:dyDescent="0.15">
      <c r="A416" s="859"/>
      <c r="B416" s="183"/>
      <c r="C416" s="187" t="e">
        <f>VLOOKUP(B416,'AP Übersicht'!$A$8:$B$36,2,FALSE)</f>
        <v>#N/A</v>
      </c>
      <c r="D416" s="511"/>
      <c r="E416" s="430" t="s">
        <v>83</v>
      </c>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c r="AJ416" s="176"/>
      <c r="AK416" s="104">
        <f t="shared" si="54"/>
        <v>0</v>
      </c>
      <c r="AL416" s="616" t="e">
        <f>VLOOKUP($B416,'AP Übersicht'!$A$8:$R$36,13,FALSE)</f>
        <v>#N/A</v>
      </c>
      <c r="AM416" s="616" t="e">
        <f>VLOOKUP($B416,'AP Übersicht'!$A$8:$R$36,14,FALSE)</f>
        <v>#N/A</v>
      </c>
    </row>
    <row r="417" spans="1:39" s="82" customFormat="1" ht="14" x14ac:dyDescent="0.15">
      <c r="A417" s="859"/>
      <c r="B417" s="183"/>
      <c r="C417" s="187" t="e">
        <f>VLOOKUP(B417,'AP Übersicht'!$A$8:$B$36,2,FALSE)</f>
        <v>#N/A</v>
      </c>
      <c r="D417" s="511"/>
      <c r="E417" s="430"/>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c r="AH417" s="175"/>
      <c r="AI417" s="175"/>
      <c r="AJ417" s="176"/>
      <c r="AK417" s="104">
        <f t="shared" si="54"/>
        <v>0</v>
      </c>
      <c r="AL417" s="256"/>
      <c r="AM417" s="60"/>
    </row>
    <row r="418" spans="1:39" s="82" customFormat="1" ht="14" x14ac:dyDescent="0.15">
      <c r="A418" s="859"/>
      <c r="B418" s="183"/>
      <c r="C418" s="187" t="e">
        <f>VLOOKUP(B418,'AP Übersicht'!$A$8:$B$36,2,FALSE)</f>
        <v>#N/A</v>
      </c>
      <c r="D418" s="511"/>
      <c r="E418" s="430"/>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c r="AH418" s="175"/>
      <c r="AI418" s="175"/>
      <c r="AJ418" s="176"/>
      <c r="AK418" s="104">
        <f t="shared" si="54"/>
        <v>0</v>
      </c>
      <c r="AL418" s="256"/>
      <c r="AM418" s="60"/>
    </row>
    <row r="419" spans="1:39" s="82" customFormat="1" ht="14" x14ac:dyDescent="0.15">
      <c r="A419" s="859"/>
      <c r="B419" s="183"/>
      <c r="C419" s="187" t="e">
        <f>VLOOKUP(B419,'AP Übersicht'!$A$8:$B$36,2,FALSE)</f>
        <v>#N/A</v>
      </c>
      <c r="D419" s="511"/>
      <c r="E419" s="430"/>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6"/>
      <c r="AK419" s="104">
        <f t="shared" si="54"/>
        <v>0</v>
      </c>
      <c r="AL419" s="256"/>
      <c r="AM419" s="60"/>
    </row>
    <row r="420" spans="1:39" s="82" customFormat="1" ht="14" x14ac:dyDescent="0.15">
      <c r="A420" s="859"/>
      <c r="B420" s="183"/>
      <c r="C420" s="187" t="e">
        <f>VLOOKUP(B420,'AP Übersicht'!$A$8:$B$36,2,FALSE)</f>
        <v>#N/A</v>
      </c>
      <c r="D420" s="511"/>
      <c r="E420" s="430"/>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c r="AH420" s="175"/>
      <c r="AI420" s="175"/>
      <c r="AJ420" s="176"/>
      <c r="AK420" s="104">
        <f t="shared" si="54"/>
        <v>0</v>
      </c>
      <c r="AL420" s="256"/>
      <c r="AM420" s="60"/>
    </row>
    <row r="421" spans="1:39" s="82" customFormat="1" ht="14" x14ac:dyDescent="0.15">
      <c r="A421" s="859"/>
      <c r="B421" s="183"/>
      <c r="C421" s="187" t="e">
        <f>VLOOKUP(B421,'AP Übersicht'!$A$8:$B$36,2,FALSE)</f>
        <v>#N/A</v>
      </c>
      <c r="D421" s="511"/>
      <c r="E421" s="430"/>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6"/>
      <c r="AK421" s="104">
        <f t="shared" si="54"/>
        <v>0</v>
      </c>
      <c r="AL421" s="256"/>
      <c r="AM421" s="60"/>
    </row>
    <row r="422" spans="1:39" s="82" customFormat="1" ht="14" x14ac:dyDescent="0.15">
      <c r="A422" s="859"/>
      <c r="B422" s="183"/>
      <c r="C422" s="187" t="e">
        <f>VLOOKUP(B422,'AP Übersicht'!$A$8:$B$36,2,FALSE)</f>
        <v>#N/A</v>
      </c>
      <c r="D422" s="511"/>
      <c r="E422" s="430"/>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6"/>
      <c r="AK422" s="104">
        <f t="shared" si="54"/>
        <v>0</v>
      </c>
      <c r="AL422" s="256"/>
      <c r="AM422" s="60"/>
    </row>
    <row r="423" spans="1:39" s="82" customFormat="1" ht="14" x14ac:dyDescent="0.15">
      <c r="A423" s="859"/>
      <c r="B423" s="183"/>
      <c r="C423" s="187" t="e">
        <f>VLOOKUP(B423,'AP Übersicht'!$A$8:$B$36,2,FALSE)</f>
        <v>#N/A</v>
      </c>
      <c r="D423" s="511"/>
      <c r="E423" s="430"/>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c r="AH423" s="175"/>
      <c r="AI423" s="175"/>
      <c r="AJ423" s="176"/>
      <c r="AK423" s="104">
        <f t="shared" si="54"/>
        <v>0</v>
      </c>
      <c r="AL423" s="256"/>
      <c r="AM423" s="60"/>
    </row>
    <row r="424" spans="1:39" s="82" customFormat="1" ht="14" x14ac:dyDescent="0.15">
      <c r="A424" s="859"/>
      <c r="B424" s="183"/>
      <c r="C424" s="187" t="e">
        <f>VLOOKUP(B424,'AP Übersicht'!$A$8:$B$36,2,FALSE)</f>
        <v>#N/A</v>
      </c>
      <c r="D424" s="511"/>
      <c r="E424" s="430"/>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c r="AH424" s="175"/>
      <c r="AI424" s="175"/>
      <c r="AJ424" s="176"/>
      <c r="AK424" s="104">
        <f t="shared" si="54"/>
        <v>0</v>
      </c>
      <c r="AL424" s="256"/>
      <c r="AM424" s="60"/>
    </row>
    <row r="425" spans="1:39" s="82" customFormat="1" ht="14" x14ac:dyDescent="0.15">
      <c r="A425" s="859"/>
      <c r="B425" s="183"/>
      <c r="C425" s="187" t="e">
        <f>VLOOKUP(B425,'AP Übersicht'!$A$8:$B$36,2,FALSE)</f>
        <v>#N/A</v>
      </c>
      <c r="D425" s="511"/>
      <c r="E425" s="430"/>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c r="AH425" s="175"/>
      <c r="AI425" s="175"/>
      <c r="AJ425" s="176"/>
      <c r="AK425" s="104">
        <f t="shared" si="54"/>
        <v>0</v>
      </c>
      <c r="AL425" s="256"/>
      <c r="AM425" s="60"/>
    </row>
    <row r="426" spans="1:39" s="82" customFormat="1" ht="15" thickBot="1" x14ac:dyDescent="0.2">
      <c r="A426" s="860"/>
      <c r="B426" s="184"/>
      <c r="C426" s="252" t="e">
        <f>VLOOKUP(B426,'AP Übersicht'!$A$8:$B$36,2,FALSE)</f>
        <v>#N/A</v>
      </c>
      <c r="D426" s="512"/>
      <c r="E426" s="438"/>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c r="AG426" s="177"/>
      <c r="AH426" s="177"/>
      <c r="AI426" s="177"/>
      <c r="AJ426" s="178"/>
      <c r="AK426" s="104">
        <f t="shared" si="54"/>
        <v>0</v>
      </c>
      <c r="AL426" s="256"/>
      <c r="AM426" s="60"/>
    </row>
    <row r="427" spans="1:39" s="82" customFormat="1" ht="18.5" customHeight="1" thickTop="1" thickBot="1" x14ac:dyDescent="0.2">
      <c r="A427" s="603"/>
      <c r="B427" s="604"/>
      <c r="C427" s="896" t="s">
        <v>149</v>
      </c>
      <c r="D427" s="606" t="s">
        <v>83</v>
      </c>
      <c r="E427" s="606"/>
      <c r="F427" s="607">
        <f>SUMIF($D415:$D426,$D427,F415:F426)</f>
        <v>0</v>
      </c>
      <c r="G427" s="607">
        <f t="shared" ref="G427:S427" si="55">SUMIF($D415:$D426,$D427,G415:G426)</f>
        <v>0</v>
      </c>
      <c r="H427" s="607">
        <f t="shared" si="55"/>
        <v>0</v>
      </c>
      <c r="I427" s="607">
        <f t="shared" si="55"/>
        <v>0</v>
      </c>
      <c r="J427" s="607">
        <f t="shared" si="55"/>
        <v>0</v>
      </c>
      <c r="K427" s="607">
        <f t="shared" si="55"/>
        <v>0</v>
      </c>
      <c r="L427" s="607">
        <f t="shared" si="55"/>
        <v>0</v>
      </c>
      <c r="M427" s="607">
        <f t="shared" si="55"/>
        <v>0</v>
      </c>
      <c r="N427" s="607">
        <f t="shared" si="55"/>
        <v>3</v>
      </c>
      <c r="O427" s="607">
        <f t="shared" si="55"/>
        <v>3</v>
      </c>
      <c r="P427" s="607">
        <f t="shared" si="55"/>
        <v>3</v>
      </c>
      <c r="Q427" s="607">
        <f t="shared" si="55"/>
        <v>3</v>
      </c>
      <c r="R427" s="607">
        <f t="shared" si="55"/>
        <v>3</v>
      </c>
      <c r="S427" s="607">
        <f t="shared" si="55"/>
        <v>0</v>
      </c>
      <c r="T427" s="607">
        <f>SUMIF($D415:$D426,$D427,T415:T426)</f>
        <v>0</v>
      </c>
      <c r="U427" s="607">
        <f t="shared" ref="U427:AH427" si="56">SUMIF($D415:$D426,$D427,U415:U426)</f>
        <v>2</v>
      </c>
      <c r="V427" s="607">
        <f t="shared" si="56"/>
        <v>3</v>
      </c>
      <c r="W427" s="607">
        <f t="shared" si="56"/>
        <v>0</v>
      </c>
      <c r="X427" s="607">
        <f t="shared" si="56"/>
        <v>0</v>
      </c>
      <c r="Y427" s="607">
        <f t="shared" si="56"/>
        <v>0</v>
      </c>
      <c r="Z427" s="607">
        <f t="shared" si="56"/>
        <v>0</v>
      </c>
      <c r="AA427" s="607">
        <f t="shared" si="56"/>
        <v>0</v>
      </c>
      <c r="AB427" s="607">
        <f t="shared" si="56"/>
        <v>0</v>
      </c>
      <c r="AC427" s="607">
        <f t="shared" si="56"/>
        <v>0</v>
      </c>
      <c r="AD427" s="607">
        <f t="shared" si="56"/>
        <v>0</v>
      </c>
      <c r="AE427" s="607">
        <f t="shared" si="56"/>
        <v>0</v>
      </c>
      <c r="AF427" s="607">
        <f t="shared" si="56"/>
        <v>0</v>
      </c>
      <c r="AG427" s="607">
        <f t="shared" si="56"/>
        <v>0</v>
      </c>
      <c r="AH427" s="607">
        <f t="shared" si="56"/>
        <v>0</v>
      </c>
      <c r="AI427" s="607">
        <f>SUMIF($D415:$D426,$D427,AI415:AI426)</f>
        <v>0</v>
      </c>
      <c r="AJ427" s="607">
        <f>SUMIF($D415:$D426,$D427,AJ415:AJ426)</f>
        <v>0</v>
      </c>
      <c r="AK427" s="608">
        <f>SUM(F427:AJ427)</f>
        <v>20</v>
      </c>
      <c r="AL427" s="256"/>
      <c r="AM427" s="60"/>
    </row>
    <row r="428" spans="1:39" s="82" customFormat="1" ht="18.5" customHeight="1" thickBot="1" x14ac:dyDescent="0.2">
      <c r="A428" s="609"/>
      <c r="B428" s="610"/>
      <c r="C428" s="897"/>
      <c r="D428" s="611"/>
      <c r="E428" s="611" t="s">
        <v>83</v>
      </c>
      <c r="F428" s="607">
        <f>SUMIF($E415:$E426,$E428,F415:F426)</f>
        <v>0</v>
      </c>
      <c r="G428" s="607">
        <f t="shared" ref="G428:AI428" si="57">SUMIF($E415:$E426,$E428,G415:G426)</f>
        <v>0</v>
      </c>
      <c r="H428" s="607">
        <f t="shared" si="57"/>
        <v>0</v>
      </c>
      <c r="I428" s="607">
        <f t="shared" si="57"/>
        <v>0</v>
      </c>
      <c r="J428" s="607">
        <f t="shared" si="57"/>
        <v>0</v>
      </c>
      <c r="K428" s="607">
        <f t="shared" si="57"/>
        <v>0</v>
      </c>
      <c r="L428" s="607">
        <f t="shared" si="57"/>
        <v>0</v>
      </c>
      <c r="M428" s="607">
        <f t="shared" si="57"/>
        <v>0</v>
      </c>
      <c r="N428" s="607">
        <f t="shared" si="57"/>
        <v>0</v>
      </c>
      <c r="O428" s="607">
        <f t="shared" si="57"/>
        <v>0</v>
      </c>
      <c r="P428" s="607">
        <f t="shared" si="57"/>
        <v>0</v>
      </c>
      <c r="Q428" s="607">
        <f t="shared" si="57"/>
        <v>0</v>
      </c>
      <c r="R428" s="607">
        <f t="shared" si="57"/>
        <v>0</v>
      </c>
      <c r="S428" s="607">
        <f t="shared" si="57"/>
        <v>0</v>
      </c>
      <c r="T428" s="607">
        <f t="shared" si="57"/>
        <v>0</v>
      </c>
      <c r="U428" s="607">
        <f t="shared" si="57"/>
        <v>0</v>
      </c>
      <c r="V428" s="607">
        <f t="shared" si="57"/>
        <v>0</v>
      </c>
      <c r="W428" s="607">
        <f t="shared" si="57"/>
        <v>0</v>
      </c>
      <c r="X428" s="607">
        <f t="shared" si="57"/>
        <v>0</v>
      </c>
      <c r="Y428" s="607">
        <f t="shared" si="57"/>
        <v>0</v>
      </c>
      <c r="Z428" s="607">
        <f t="shared" si="57"/>
        <v>0</v>
      </c>
      <c r="AA428" s="607">
        <f t="shared" si="57"/>
        <v>0</v>
      </c>
      <c r="AB428" s="607">
        <f t="shared" si="57"/>
        <v>0</v>
      </c>
      <c r="AC428" s="607">
        <f t="shared" si="57"/>
        <v>0</v>
      </c>
      <c r="AD428" s="607">
        <f t="shared" si="57"/>
        <v>0</v>
      </c>
      <c r="AE428" s="607">
        <f t="shared" si="57"/>
        <v>0</v>
      </c>
      <c r="AF428" s="607">
        <f t="shared" si="57"/>
        <v>0</v>
      </c>
      <c r="AG428" s="607">
        <f t="shared" si="57"/>
        <v>0</v>
      </c>
      <c r="AH428" s="607">
        <f t="shared" si="57"/>
        <v>0</v>
      </c>
      <c r="AI428" s="607">
        <f t="shared" si="57"/>
        <v>0</v>
      </c>
      <c r="AJ428" s="607">
        <f>SUMIF($E415:$E426,$E428,AJ415:AJ426)</f>
        <v>0</v>
      </c>
      <c r="AK428" s="612">
        <f>SUM(F428:AJ428)</f>
        <v>0</v>
      </c>
      <c r="AL428" s="256"/>
      <c r="AM428" s="60"/>
    </row>
    <row r="429" spans="1:39" s="82" customFormat="1" ht="20" customHeight="1" x14ac:dyDescent="0.15">
      <c r="A429" s="118" t="s">
        <v>150</v>
      </c>
      <c r="B429" s="99"/>
      <c r="C429" s="114" t="s">
        <v>164</v>
      </c>
      <c r="D429" s="511"/>
      <c r="E429" s="430"/>
      <c r="F429" s="175"/>
      <c r="G429" s="175"/>
      <c r="H429" s="175"/>
      <c r="I429" s="175"/>
      <c r="J429" s="175"/>
      <c r="K429" s="175"/>
      <c r="L429" s="175"/>
      <c r="M429" s="175"/>
      <c r="N429" s="175">
        <v>5</v>
      </c>
      <c r="O429" s="175">
        <v>5</v>
      </c>
      <c r="P429" s="175">
        <v>5</v>
      </c>
      <c r="Q429" s="175">
        <v>5</v>
      </c>
      <c r="R429" s="175">
        <v>5</v>
      </c>
      <c r="S429" s="175"/>
      <c r="T429" s="175"/>
      <c r="U429" s="175">
        <v>6</v>
      </c>
      <c r="V429" s="175">
        <v>5</v>
      </c>
      <c r="W429" s="175">
        <v>8</v>
      </c>
      <c r="X429" s="175">
        <v>8</v>
      </c>
      <c r="Y429" s="175">
        <v>8</v>
      </c>
      <c r="Z429" s="175"/>
      <c r="AA429" s="175"/>
      <c r="AB429" s="175">
        <v>8</v>
      </c>
      <c r="AC429" s="175">
        <v>8</v>
      </c>
      <c r="AD429" s="175">
        <v>8</v>
      </c>
      <c r="AE429" s="175">
        <v>8</v>
      </c>
      <c r="AF429" s="175">
        <v>8</v>
      </c>
      <c r="AG429" s="175"/>
      <c r="AH429" s="175"/>
      <c r="AI429" s="175">
        <v>8</v>
      </c>
      <c r="AJ429" s="179">
        <v>8</v>
      </c>
      <c r="AK429" s="110">
        <f>SUM(F429:AJ429)</f>
        <v>116</v>
      </c>
      <c r="AL429" s="256"/>
      <c r="AM429" s="60"/>
    </row>
    <row r="430" spans="1:39" s="82" customFormat="1" ht="20" customHeight="1" x14ac:dyDescent="0.15">
      <c r="A430" s="861" t="s">
        <v>152</v>
      </c>
      <c r="B430" s="95"/>
      <c r="C430" s="115" t="s">
        <v>153</v>
      </c>
      <c r="D430" s="511"/>
      <c r="E430" s="43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17">
        <f>SUM(E430:AJ430)</f>
        <v>0</v>
      </c>
      <c r="AL430" s="256"/>
      <c r="AM430" s="60"/>
    </row>
    <row r="431" spans="1:39" s="82" customFormat="1" ht="20" customHeight="1" x14ac:dyDescent="0.15">
      <c r="A431" s="862"/>
      <c r="B431" s="95"/>
      <c r="C431" s="116" t="s">
        <v>154</v>
      </c>
      <c r="D431" s="513"/>
      <c r="E431" s="430"/>
      <c r="F431" s="175"/>
      <c r="G431" s="175">
        <v>8</v>
      </c>
      <c r="H431" s="175"/>
      <c r="I431" s="175">
        <v>8</v>
      </c>
      <c r="J431" s="175">
        <v>8</v>
      </c>
      <c r="K431" s="175">
        <v>8</v>
      </c>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c r="AH431" s="175"/>
      <c r="AI431" s="175"/>
      <c r="AJ431" s="179"/>
      <c r="AK431" s="111">
        <f>SUM(F431:AJ431)</f>
        <v>32</v>
      </c>
      <c r="AL431" s="256"/>
      <c r="AM431" s="60"/>
    </row>
    <row r="432" spans="1:39" s="82" customFormat="1" ht="28" x14ac:dyDescent="0.15">
      <c r="A432" s="862"/>
      <c r="B432" s="95"/>
      <c r="C432" s="115" t="s">
        <v>155</v>
      </c>
      <c r="D432" s="511"/>
      <c r="E432" s="430"/>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c r="AH432" s="175"/>
      <c r="AI432" s="175"/>
      <c r="AJ432" s="179"/>
      <c r="AK432" s="111">
        <f>SUM(F432:AJ432)</f>
        <v>0</v>
      </c>
      <c r="AL432" s="64"/>
      <c r="AM432" s="60"/>
    </row>
    <row r="433" spans="1:39" s="82" customFormat="1" ht="29" thickBot="1" x14ac:dyDescent="0.2">
      <c r="A433" s="863"/>
      <c r="B433" s="105"/>
      <c r="C433" s="119" t="s">
        <v>156</v>
      </c>
      <c r="D433" s="514"/>
      <c r="E433" s="439"/>
      <c r="F433" s="181"/>
      <c r="G433" s="181"/>
      <c r="H433" s="181">
        <v>8</v>
      </c>
      <c r="I433" s="181"/>
      <c r="J433" s="181"/>
      <c r="K433" s="181"/>
      <c r="L433" s="181"/>
      <c r="M433" s="181"/>
      <c r="N433" s="181"/>
      <c r="O433" s="181"/>
      <c r="P433" s="181"/>
      <c r="Q433" s="181"/>
      <c r="R433" s="181"/>
      <c r="S433" s="181"/>
      <c r="T433" s="181"/>
      <c r="U433" s="181"/>
      <c r="V433" s="181"/>
      <c r="W433" s="181"/>
      <c r="X433" s="181"/>
      <c r="Y433" s="181"/>
      <c r="Z433" s="181"/>
      <c r="AA433" s="181"/>
      <c r="AB433" s="181"/>
      <c r="AC433" s="181"/>
      <c r="AD433" s="181"/>
      <c r="AE433" s="181"/>
      <c r="AF433" s="181"/>
      <c r="AG433" s="181"/>
      <c r="AH433" s="181"/>
      <c r="AI433" s="181"/>
      <c r="AJ433" s="182"/>
      <c r="AK433" s="112">
        <f>SUM(F433:AJ433)</f>
        <v>8</v>
      </c>
      <c r="AL433" s="64" t="s">
        <v>157</v>
      </c>
      <c r="AM433" s="60" t="s">
        <v>158</v>
      </c>
    </row>
    <row r="434" spans="1:39" s="82" customFormat="1" ht="14" x14ac:dyDescent="0.15">
      <c r="A434" s="123"/>
      <c r="B434" s="83"/>
      <c r="C434" s="83"/>
      <c r="D434" s="508"/>
      <c r="E434" s="508"/>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124"/>
      <c r="AL434" s="670">
        <f>SUM(AK427:AK433)</f>
        <v>176</v>
      </c>
      <c r="AM434" s="672">
        <f>NETWORKDAYS(F412,EOMONTH(A407,0))*8</f>
        <v>176</v>
      </c>
    </row>
    <row r="435" spans="1:39" s="82" customFormat="1" ht="18" customHeight="1" x14ac:dyDescent="0.15">
      <c r="A435" s="864" t="s">
        <v>159</v>
      </c>
      <c r="B435" s="865"/>
      <c r="C435" s="865"/>
      <c r="D435" s="865"/>
      <c r="E435" s="865"/>
      <c r="F435" s="865"/>
      <c r="G435" s="865"/>
      <c r="H435" s="865"/>
      <c r="I435" s="865"/>
      <c r="J435" s="865"/>
      <c r="K435" s="865"/>
      <c r="L435" s="865"/>
      <c r="M435" s="865"/>
      <c r="N435" s="865"/>
      <c r="O435" s="90"/>
      <c r="P435" s="90"/>
      <c r="Q435" s="90"/>
      <c r="R435" s="90"/>
      <c r="S435" s="90"/>
      <c r="T435" s="90"/>
      <c r="U435" s="90"/>
      <c r="V435" s="90"/>
      <c r="W435" s="90"/>
      <c r="X435" s="90"/>
      <c r="Y435" s="90"/>
      <c r="Z435" s="90"/>
      <c r="AA435" s="90"/>
      <c r="AB435" s="90"/>
      <c r="AC435" s="90"/>
      <c r="AD435" s="90"/>
      <c r="AE435" s="90"/>
      <c r="AF435" s="90"/>
      <c r="AG435" s="90"/>
      <c r="AH435" s="90"/>
      <c r="AI435" s="90"/>
      <c r="AJ435" s="83"/>
      <c r="AK435" s="125"/>
    </row>
    <row r="436" spans="1:39" s="82" customFormat="1" ht="18" customHeight="1" thickBot="1" x14ac:dyDescent="0.2">
      <c r="A436" s="866"/>
      <c r="B436" s="865"/>
      <c r="C436" s="865"/>
      <c r="D436" s="865"/>
      <c r="E436" s="865"/>
      <c r="F436" s="865"/>
      <c r="G436" s="865"/>
      <c r="H436" s="865"/>
      <c r="I436" s="865"/>
      <c r="J436" s="865"/>
      <c r="K436" s="865"/>
      <c r="L436" s="865"/>
      <c r="M436" s="865"/>
      <c r="N436" s="865"/>
      <c r="O436" s="90"/>
      <c r="P436" s="90"/>
      <c r="Q436" s="884">
        <f>IF(WEEKDAY(EOMONTH(A407,0),2)=7,EOMONTH(A407,0)-2,IF(WEEKDAY(EOMONTH(11,0),2)=6,EOMONTH(A407,0)-1,EOMONTH(A407,0)))</f>
        <v>45230</v>
      </c>
      <c r="R436" s="884"/>
      <c r="S436" s="90"/>
      <c r="T436" s="90"/>
      <c r="U436" s="90"/>
      <c r="V436" s="90"/>
      <c r="W436" s="90"/>
      <c r="X436" s="90"/>
      <c r="Y436" s="90"/>
      <c r="Z436" s="90"/>
      <c r="AA436" s="90"/>
      <c r="AB436" s="90"/>
      <c r="AC436" s="90"/>
      <c r="AD436" s="90"/>
      <c r="AE436" s="90"/>
      <c r="AF436" s="90"/>
      <c r="AG436" s="90"/>
      <c r="AH436" s="90"/>
      <c r="AI436" s="90"/>
      <c r="AJ436" s="83"/>
      <c r="AK436" s="125"/>
    </row>
    <row r="437" spans="1:39" s="82" customFormat="1" ht="14" customHeight="1" x14ac:dyDescent="0.15">
      <c r="A437" s="866"/>
      <c r="B437" s="865"/>
      <c r="C437" s="865"/>
      <c r="D437" s="865"/>
      <c r="E437" s="865"/>
      <c r="F437" s="865"/>
      <c r="G437" s="865"/>
      <c r="H437" s="865"/>
      <c r="I437" s="865"/>
      <c r="J437" s="865"/>
      <c r="K437" s="865"/>
      <c r="L437" s="865"/>
      <c r="M437" s="865"/>
      <c r="N437" s="865"/>
      <c r="O437" s="90"/>
      <c r="P437" s="90"/>
      <c r="Q437" s="867" t="s">
        <v>160</v>
      </c>
      <c r="R437" s="867"/>
      <c r="S437" s="867"/>
      <c r="T437" s="867"/>
      <c r="U437" s="867"/>
      <c r="V437" s="867"/>
      <c r="W437" s="867"/>
      <c r="X437" s="867"/>
      <c r="Y437" s="867"/>
      <c r="Z437" s="867"/>
      <c r="AA437" s="867"/>
      <c r="AB437" s="867"/>
      <c r="AC437" s="867"/>
      <c r="AD437" s="867"/>
      <c r="AE437" s="867"/>
      <c r="AF437" s="867"/>
      <c r="AG437" s="867"/>
      <c r="AH437" s="867"/>
      <c r="AI437" s="867"/>
      <c r="AJ437" s="867"/>
      <c r="AK437" s="125"/>
    </row>
    <row r="438" spans="1:39" s="82" customFormat="1" ht="35.25" customHeight="1" thickBot="1" x14ac:dyDescent="0.2">
      <c r="A438" s="864" t="s">
        <v>161</v>
      </c>
      <c r="B438" s="868"/>
      <c r="C438" s="868"/>
      <c r="D438" s="868"/>
      <c r="E438" s="868"/>
      <c r="F438" s="868"/>
      <c r="G438" s="868"/>
      <c r="H438" s="868"/>
      <c r="I438" s="868"/>
      <c r="J438" s="868"/>
      <c r="K438" s="868"/>
      <c r="L438" s="868"/>
      <c r="M438" s="868"/>
      <c r="N438" s="868"/>
      <c r="O438" s="90"/>
      <c r="P438" s="90"/>
      <c r="Q438" s="884">
        <f>Q436</f>
        <v>45230</v>
      </c>
      <c r="R438" s="884"/>
      <c r="S438" s="90"/>
      <c r="T438" s="90"/>
      <c r="U438" s="90"/>
      <c r="V438" s="90"/>
      <c r="W438" s="90"/>
      <c r="X438" s="90"/>
      <c r="Y438" s="90"/>
      <c r="Z438" s="90"/>
      <c r="AA438" s="90"/>
      <c r="AB438" s="90"/>
      <c r="AC438" s="90"/>
      <c r="AD438" s="90"/>
      <c r="AE438" s="90"/>
      <c r="AF438" s="90"/>
      <c r="AG438" s="90"/>
      <c r="AH438" s="90"/>
      <c r="AI438" s="90"/>
      <c r="AJ438" s="90"/>
      <c r="AK438" s="125"/>
    </row>
    <row r="439" spans="1:39" s="82" customFormat="1" ht="14" x14ac:dyDescent="0.15">
      <c r="A439" s="864"/>
      <c r="B439" s="868"/>
      <c r="C439" s="868"/>
      <c r="D439" s="868"/>
      <c r="E439" s="868"/>
      <c r="F439" s="868"/>
      <c r="G439" s="868"/>
      <c r="H439" s="868"/>
      <c r="I439" s="868"/>
      <c r="J439" s="868"/>
      <c r="K439" s="868"/>
      <c r="L439" s="868"/>
      <c r="M439" s="868"/>
      <c r="N439" s="868"/>
      <c r="O439" s="83"/>
      <c r="P439" s="83"/>
      <c r="Q439" s="867" t="s">
        <v>162</v>
      </c>
      <c r="R439" s="867"/>
      <c r="S439" s="867"/>
      <c r="T439" s="867"/>
      <c r="U439" s="867"/>
      <c r="V439" s="867"/>
      <c r="W439" s="867"/>
      <c r="X439" s="867"/>
      <c r="Y439" s="867"/>
      <c r="Z439" s="867"/>
      <c r="AA439" s="867"/>
      <c r="AB439" s="867"/>
      <c r="AC439" s="867"/>
      <c r="AD439" s="867"/>
      <c r="AE439" s="867"/>
      <c r="AF439" s="867"/>
      <c r="AG439" s="867"/>
      <c r="AH439" s="867"/>
      <c r="AI439" s="867"/>
      <c r="AJ439" s="867"/>
      <c r="AK439" s="125"/>
    </row>
    <row r="440" spans="1:39" s="82" customFormat="1" ht="14.5" customHeight="1" thickBot="1" x14ac:dyDescent="0.2">
      <c r="A440" s="126"/>
      <c r="B440" s="127"/>
      <c r="C440" s="127"/>
      <c r="D440" s="509"/>
      <c r="E440" s="509"/>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c r="AD440" s="127"/>
      <c r="AE440" s="127"/>
      <c r="AF440" s="127"/>
      <c r="AG440" s="127"/>
      <c r="AH440" s="127"/>
      <c r="AI440" s="127"/>
      <c r="AJ440" s="127"/>
      <c r="AK440" s="128"/>
    </row>
    <row r="441" spans="1:39" x14ac:dyDescent="0.15">
      <c r="A441" s="82"/>
      <c r="B441" s="82"/>
      <c r="C441" s="82"/>
      <c r="D441" s="507"/>
      <c r="E441" s="507"/>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82"/>
    </row>
    <row r="442" spans="1:39" s="60" customFormat="1" ht="30" customHeight="1" x14ac:dyDescent="0.15">
      <c r="A442" s="423"/>
      <c r="B442" s="433"/>
      <c r="C442" s="433"/>
      <c r="D442" s="424"/>
      <c r="E442" s="424"/>
      <c r="F442" s="425"/>
      <c r="G442" s="425"/>
      <c r="H442" s="425"/>
      <c r="I442" s="425"/>
      <c r="J442" s="425"/>
      <c r="K442" s="425"/>
      <c r="L442" s="425"/>
      <c r="M442" s="444"/>
      <c r="N442" s="426"/>
      <c r="O442" s="426"/>
      <c r="P442" s="426"/>
      <c r="Q442" s="426"/>
      <c r="R442" s="426"/>
      <c r="S442" s="426"/>
      <c r="T442" s="426"/>
      <c r="U442" s="426"/>
      <c r="V442" s="426"/>
      <c r="W442" s="891" t="s">
        <v>133</v>
      </c>
      <c r="X442" s="891"/>
      <c r="Y442" s="891"/>
      <c r="Z442" s="891"/>
      <c r="AA442" s="892"/>
      <c r="AB442" s="875" t="str">
        <f>Nav!$C$6</f>
        <v>DS200424</v>
      </c>
      <c r="AC442" s="876"/>
      <c r="AD442" s="876"/>
      <c r="AE442" s="876"/>
      <c r="AF442" s="876"/>
      <c r="AG442" s="876"/>
      <c r="AH442" s="876"/>
      <c r="AI442" s="877"/>
      <c r="AJ442" s="426"/>
      <c r="AK442" s="432"/>
    </row>
    <row r="443" spans="1:39" s="60" customFormat="1" ht="18" customHeight="1" x14ac:dyDescent="0.15">
      <c r="A443" s="445"/>
      <c r="B443" s="446"/>
      <c r="C443" s="446"/>
      <c r="D443" s="447"/>
      <c r="E443" s="447"/>
      <c r="F443" s="448"/>
      <c r="G443" s="448"/>
      <c r="H443" s="448"/>
      <c r="I443" s="448"/>
      <c r="J443" s="448"/>
      <c r="K443" s="448"/>
      <c r="L443" s="448"/>
      <c r="M443" s="449"/>
      <c r="AK443" s="434"/>
    </row>
    <row r="444" spans="1:39" ht="23" x14ac:dyDescent="0.25">
      <c r="A444" s="445"/>
      <c r="B444" s="446"/>
      <c r="C444" s="446"/>
      <c r="D444" s="447"/>
      <c r="E444" s="447"/>
      <c r="F444" s="448"/>
      <c r="G444" s="448"/>
      <c r="H444" s="448"/>
      <c r="I444" s="448"/>
      <c r="J444" s="448"/>
      <c r="K444" s="448"/>
      <c r="L444" s="448"/>
      <c r="M444" s="449"/>
      <c r="N444" s="443"/>
      <c r="O444" s="893" t="s">
        <v>134</v>
      </c>
      <c r="P444" s="894"/>
      <c r="Q444" s="894"/>
      <c r="R444" s="894"/>
      <c r="S444" s="894"/>
      <c r="T444" s="894"/>
      <c r="U444" s="894"/>
      <c r="V444" s="894"/>
      <c r="W444" s="894"/>
      <c r="X444" s="894"/>
      <c r="Y444" s="894"/>
      <c r="Z444" s="894"/>
      <c r="AA444" s="894"/>
      <c r="AB444" s="894"/>
      <c r="AC444" s="894"/>
      <c r="AD444" s="894"/>
      <c r="AE444" s="894"/>
      <c r="AF444" s="894"/>
      <c r="AG444" s="894"/>
      <c r="AH444" s="894"/>
      <c r="AI444" s="894"/>
      <c r="AJ444" s="894"/>
      <c r="AK444" s="895"/>
    </row>
    <row r="445" spans="1:39" ht="16" x14ac:dyDescent="0.2">
      <c r="A445" s="445"/>
      <c r="B445" s="446"/>
      <c r="C445" s="446"/>
      <c r="D445" s="447"/>
      <c r="E445" s="447"/>
      <c r="F445" s="448"/>
      <c r="G445" s="448"/>
      <c r="H445" s="448"/>
      <c r="I445" s="448"/>
      <c r="J445" s="448"/>
      <c r="K445" s="448"/>
      <c r="L445" s="448"/>
      <c r="M445" s="449"/>
      <c r="N445" s="442"/>
      <c r="O445" s="730" t="s">
        <v>163</v>
      </c>
      <c r="P445" s="731"/>
      <c r="Q445" s="731"/>
      <c r="R445" s="731"/>
      <c r="S445" s="731"/>
      <c r="T445" s="731"/>
      <c r="U445" s="731"/>
      <c r="V445" s="731"/>
      <c r="W445" s="731"/>
      <c r="X445" s="731"/>
      <c r="Y445" s="731"/>
      <c r="Z445" s="731"/>
      <c r="AA445" s="731"/>
      <c r="AB445" s="731"/>
      <c r="AC445" s="731"/>
      <c r="AD445" s="731"/>
      <c r="AE445" s="731"/>
      <c r="AF445" s="731"/>
      <c r="AG445" s="731"/>
      <c r="AH445" s="731"/>
      <c r="AI445" s="731"/>
      <c r="AJ445" s="731"/>
      <c r="AK445" s="732"/>
    </row>
    <row r="446" spans="1:39" ht="18" customHeight="1" x14ac:dyDescent="0.15">
      <c r="A446" s="885" t="s">
        <v>136</v>
      </c>
      <c r="B446" s="886"/>
      <c r="C446" s="886"/>
      <c r="D446" s="886"/>
      <c r="E446" s="886"/>
      <c r="F446" s="886"/>
      <c r="G446" s="886"/>
      <c r="H446" s="886"/>
      <c r="I446" s="886"/>
      <c r="J446" s="886"/>
      <c r="K446" s="886"/>
      <c r="L446" s="886"/>
      <c r="M446" s="887"/>
      <c r="O446" s="888" t="s">
        <v>137</v>
      </c>
      <c r="P446" s="889"/>
      <c r="Q446" s="889"/>
      <c r="R446" s="889"/>
      <c r="S446" s="889"/>
      <c r="T446" s="889"/>
      <c r="U446" s="889"/>
      <c r="V446" s="889"/>
      <c r="W446" s="889"/>
      <c r="X446" s="889"/>
      <c r="Y446" s="889"/>
      <c r="Z446" s="889"/>
      <c r="AA446" s="889"/>
      <c r="AB446" s="889"/>
      <c r="AC446" s="889"/>
      <c r="AD446" s="889"/>
      <c r="AE446" s="889"/>
      <c r="AF446" s="889"/>
      <c r="AG446" s="889"/>
      <c r="AH446" s="889"/>
      <c r="AI446" s="889"/>
      <c r="AJ446" s="889"/>
      <c r="AK446" s="890"/>
    </row>
    <row r="447" spans="1:39" ht="26.25" customHeight="1" x14ac:dyDescent="0.15">
      <c r="A447" s="84" t="s">
        <v>138</v>
      </c>
      <c r="B447" s="60"/>
      <c r="C447" s="516"/>
      <c r="D447" s="428"/>
      <c r="E447" s="428"/>
      <c r="F447" s="94"/>
      <c r="G447" s="94"/>
      <c r="H447" s="94"/>
      <c r="I447" s="94"/>
      <c r="J447" s="94"/>
      <c r="K447" s="94"/>
      <c r="L447" s="94"/>
      <c r="O447" s="869"/>
      <c r="P447" s="869"/>
      <c r="Q447" s="869"/>
      <c r="R447" s="869"/>
      <c r="S447" s="869"/>
      <c r="T447" s="869"/>
      <c r="AK447" s="91"/>
    </row>
    <row r="448" spans="1:39" ht="30" customHeight="1" x14ac:dyDescent="0.15">
      <c r="A448" s="870" t="str">
        <f>Nav!$C$3</f>
        <v>Durchführbarkeitsstudie "BioInk"</v>
      </c>
      <c r="B448" s="871"/>
      <c r="C448" s="871"/>
      <c r="D448" s="871"/>
      <c r="E448" s="871"/>
      <c r="F448" s="871"/>
      <c r="G448" s="871"/>
      <c r="H448" s="871"/>
      <c r="I448" s="871"/>
      <c r="J448" s="871"/>
      <c r="K448" s="871"/>
      <c r="L448" s="871"/>
      <c r="M448" s="871"/>
      <c r="N448" s="871"/>
      <c r="O448" s="871"/>
      <c r="P448" s="871"/>
      <c r="Q448" s="871"/>
      <c r="R448" s="871"/>
      <c r="S448" s="871"/>
      <c r="T448" s="871"/>
      <c r="U448" s="871"/>
      <c r="V448" s="871"/>
      <c r="W448" s="871"/>
      <c r="X448" s="871"/>
      <c r="Y448" s="871"/>
      <c r="Z448" s="871"/>
      <c r="AA448" s="871"/>
      <c r="AB448" s="871"/>
      <c r="AC448" s="871"/>
      <c r="AD448" s="871"/>
      <c r="AE448" s="871"/>
      <c r="AF448" s="871"/>
      <c r="AG448" s="871"/>
      <c r="AH448" s="871"/>
      <c r="AI448" s="871"/>
      <c r="AJ448" s="871"/>
      <c r="AK448" s="872"/>
    </row>
    <row r="449" spans="1:39" ht="18" customHeight="1" x14ac:dyDescent="0.15">
      <c r="A449" s="85"/>
      <c r="AK449" s="91"/>
    </row>
    <row r="450" spans="1:39" s="87" customFormat="1" ht="14" x14ac:dyDescent="0.15">
      <c r="A450" s="86" t="s">
        <v>139</v>
      </c>
      <c r="D450" s="428"/>
      <c r="E450" s="428"/>
      <c r="G450" s="83"/>
      <c r="H450" s="83"/>
      <c r="I450" s="83"/>
      <c r="J450" s="83"/>
      <c r="K450" s="83"/>
      <c r="L450" s="83"/>
      <c r="M450" s="88"/>
      <c r="N450" s="87" t="s">
        <v>140</v>
      </c>
      <c r="AI450" s="83"/>
      <c r="AJ450" s="83"/>
      <c r="AK450" s="92"/>
    </row>
    <row r="451" spans="1:39" ht="27" customHeight="1" x14ac:dyDescent="0.15">
      <c r="A451" s="873">
        <f>A407+31</f>
        <v>45231</v>
      </c>
      <c r="B451" s="874"/>
      <c r="C451" s="874"/>
      <c r="D451" s="520"/>
      <c r="E451" s="429"/>
      <c r="N451" s="875" t="str">
        <f>N407</f>
        <v>Socha, Pawel</v>
      </c>
      <c r="O451" s="876"/>
      <c r="P451" s="876"/>
      <c r="Q451" s="876"/>
      <c r="R451" s="876"/>
      <c r="S451" s="876"/>
      <c r="T451" s="876"/>
      <c r="U451" s="876"/>
      <c r="V451" s="876"/>
      <c r="W451" s="877"/>
      <c r="X451" s="89"/>
      <c r="Y451" s="89"/>
      <c r="Z451" s="89"/>
      <c r="AA451" s="89"/>
      <c r="AB451" s="89"/>
      <c r="AC451" s="89"/>
      <c r="AD451" s="89"/>
      <c r="AE451" s="89"/>
      <c r="AF451" s="89"/>
      <c r="AG451" s="89"/>
      <c r="AH451" s="89"/>
      <c r="AK451" s="93"/>
    </row>
    <row r="452" spans="1:39" x14ac:dyDescent="0.15">
      <c r="A452" s="85"/>
      <c r="AK452" s="91"/>
    </row>
    <row r="453" spans="1:39" ht="30" customHeight="1" x14ac:dyDescent="0.15">
      <c r="A453" s="878" t="s">
        <v>141</v>
      </c>
      <c r="B453" s="879"/>
      <c r="C453" s="879"/>
      <c r="D453" s="879"/>
      <c r="E453" s="879"/>
      <c r="F453" s="879"/>
      <c r="G453" s="879"/>
      <c r="H453" s="879"/>
      <c r="I453" s="879"/>
      <c r="J453" s="879"/>
      <c r="K453" s="879"/>
      <c r="L453" s="879"/>
      <c r="M453" s="879"/>
      <c r="N453" s="879"/>
      <c r="O453" s="879"/>
      <c r="P453" s="879"/>
      <c r="Q453" s="879"/>
      <c r="R453" s="879"/>
      <c r="S453" s="879"/>
      <c r="T453" s="879"/>
      <c r="U453" s="879"/>
      <c r="V453" s="879"/>
      <c r="W453" s="879"/>
      <c r="X453" s="879"/>
      <c r="Y453" s="879"/>
      <c r="Z453" s="879"/>
      <c r="AA453" s="879"/>
      <c r="AB453" s="879"/>
      <c r="AC453" s="879"/>
      <c r="AD453" s="879"/>
      <c r="AE453" s="879"/>
      <c r="AF453" s="879"/>
      <c r="AG453" s="879"/>
      <c r="AH453" s="879"/>
      <c r="AI453" s="879"/>
      <c r="AJ453" s="879"/>
      <c r="AK453" s="880"/>
    </row>
    <row r="454" spans="1:39" ht="14" thickBot="1" x14ac:dyDescent="0.2">
      <c r="A454" s="85"/>
      <c r="AK454" s="91"/>
    </row>
    <row r="455" spans="1:39" ht="25" customHeight="1" x14ac:dyDescent="0.15">
      <c r="A455" s="120"/>
      <c r="B455" s="121"/>
      <c r="C455" s="121"/>
      <c r="D455" s="881" t="s">
        <v>30</v>
      </c>
      <c r="E455" s="883" t="s">
        <v>142</v>
      </c>
      <c r="F455" s="122" t="s">
        <v>143</v>
      </c>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856" t="s">
        <v>144</v>
      </c>
      <c r="AL455" s="615" t="s">
        <v>72</v>
      </c>
      <c r="AM455" s="615" t="s">
        <v>73</v>
      </c>
    </row>
    <row r="456" spans="1:39" ht="15" customHeight="1" thickBot="1" x14ac:dyDescent="0.2">
      <c r="A456" s="96" t="s">
        <v>145</v>
      </c>
      <c r="B456" s="97"/>
      <c r="C456" s="97"/>
      <c r="D456" s="882"/>
      <c r="E456" s="882"/>
      <c r="F456" s="98">
        <f>A451</f>
        <v>45231</v>
      </c>
      <c r="G456" s="98">
        <f t="shared" ref="G456:AI456" si="58">F456+1</f>
        <v>45232</v>
      </c>
      <c r="H456" s="98">
        <f t="shared" si="58"/>
        <v>45233</v>
      </c>
      <c r="I456" s="98">
        <f t="shared" si="58"/>
        <v>45234</v>
      </c>
      <c r="J456" s="98">
        <f t="shared" si="58"/>
        <v>45235</v>
      </c>
      <c r="K456" s="98">
        <f t="shared" si="58"/>
        <v>45236</v>
      </c>
      <c r="L456" s="98">
        <f t="shared" si="58"/>
        <v>45237</v>
      </c>
      <c r="M456" s="98">
        <f t="shared" si="58"/>
        <v>45238</v>
      </c>
      <c r="N456" s="98">
        <f t="shared" si="58"/>
        <v>45239</v>
      </c>
      <c r="O456" s="98">
        <f t="shared" si="58"/>
        <v>45240</v>
      </c>
      <c r="P456" s="98">
        <f t="shared" si="58"/>
        <v>45241</v>
      </c>
      <c r="Q456" s="98">
        <f t="shared" si="58"/>
        <v>45242</v>
      </c>
      <c r="R456" s="98">
        <f t="shared" si="58"/>
        <v>45243</v>
      </c>
      <c r="S456" s="98">
        <f t="shared" si="58"/>
        <v>45244</v>
      </c>
      <c r="T456" s="98">
        <f t="shared" si="58"/>
        <v>45245</v>
      </c>
      <c r="U456" s="98">
        <f t="shared" si="58"/>
        <v>45246</v>
      </c>
      <c r="V456" s="98">
        <f t="shared" si="58"/>
        <v>45247</v>
      </c>
      <c r="W456" s="98">
        <f t="shared" si="58"/>
        <v>45248</v>
      </c>
      <c r="X456" s="98">
        <f t="shared" si="58"/>
        <v>45249</v>
      </c>
      <c r="Y456" s="98">
        <f t="shared" si="58"/>
        <v>45250</v>
      </c>
      <c r="Z456" s="98">
        <f t="shared" si="58"/>
        <v>45251</v>
      </c>
      <c r="AA456" s="98">
        <f t="shared" si="58"/>
        <v>45252</v>
      </c>
      <c r="AB456" s="98">
        <f t="shared" si="58"/>
        <v>45253</v>
      </c>
      <c r="AC456" s="98">
        <f t="shared" si="58"/>
        <v>45254</v>
      </c>
      <c r="AD456" s="98">
        <f t="shared" si="58"/>
        <v>45255</v>
      </c>
      <c r="AE456" s="98">
        <f t="shared" si="58"/>
        <v>45256</v>
      </c>
      <c r="AF456" s="98">
        <f t="shared" si="58"/>
        <v>45257</v>
      </c>
      <c r="AG456" s="98">
        <f t="shared" si="58"/>
        <v>45258</v>
      </c>
      <c r="AH456" s="98">
        <f t="shared" si="58"/>
        <v>45259</v>
      </c>
      <c r="AI456" s="98">
        <f t="shared" si="58"/>
        <v>45260</v>
      </c>
      <c r="AJ456" s="98"/>
      <c r="AK456" s="857"/>
      <c r="AL456" s="257"/>
      <c r="AM456" s="60"/>
    </row>
    <row r="457" spans="1:39" s="82" customFormat="1" ht="21" customHeight="1" thickBot="1" x14ac:dyDescent="0.2">
      <c r="A457" s="100" t="s">
        <v>146</v>
      </c>
      <c r="B457" s="101" t="s">
        <v>109</v>
      </c>
      <c r="C457" s="102" t="s">
        <v>147</v>
      </c>
      <c r="D457" s="101"/>
      <c r="E457" s="101"/>
      <c r="F457" s="174"/>
      <c r="G457" s="174"/>
      <c r="H457" s="174"/>
      <c r="I457" s="174"/>
      <c r="J457" s="174"/>
      <c r="K457" s="174"/>
      <c r="L457" s="174"/>
      <c r="M457" s="174"/>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03"/>
      <c r="AL457" s="257"/>
      <c r="AM457" s="60"/>
    </row>
    <row r="458" spans="1:39" s="82" customFormat="1" ht="20" customHeight="1" thickBot="1" x14ac:dyDescent="0.2">
      <c r="A458" s="858"/>
      <c r="B458" s="109" t="s">
        <v>66</v>
      </c>
      <c r="C458" s="186" t="s">
        <v>148</v>
      </c>
      <c r="D458" s="510"/>
      <c r="E458" s="435"/>
      <c r="F458" s="174"/>
      <c r="G458" s="174"/>
      <c r="H458" s="174"/>
      <c r="I458" s="174"/>
      <c r="J458" s="174"/>
      <c r="K458" s="174"/>
      <c r="L458" s="174"/>
      <c r="M458" s="174"/>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04"/>
      <c r="AL458" s="257"/>
      <c r="AM458" s="60"/>
    </row>
    <row r="459" spans="1:39" s="82" customFormat="1" ht="14" x14ac:dyDescent="0.15">
      <c r="A459" s="859"/>
      <c r="B459" s="183" t="s">
        <v>79</v>
      </c>
      <c r="C459" s="187" t="str">
        <f>VLOOKUP(B459,'AP Übersicht'!$A$8:$B$36,2,FALSE)</f>
        <v>Erstellung AP für FuE-Projekt</v>
      </c>
      <c r="D459" s="511"/>
      <c r="E459" s="430" t="s">
        <v>83</v>
      </c>
      <c r="F459" s="174"/>
      <c r="G459" s="174"/>
      <c r="H459" s="174"/>
      <c r="I459" s="174"/>
      <c r="J459" s="174"/>
      <c r="K459" s="174"/>
      <c r="L459" s="174"/>
      <c r="M459" s="174"/>
      <c r="N459" s="174"/>
      <c r="O459" s="174"/>
      <c r="P459" s="174"/>
      <c r="Q459" s="174"/>
      <c r="R459" s="174">
        <v>3.5</v>
      </c>
      <c r="S459" s="174">
        <v>4</v>
      </c>
      <c r="T459" s="174"/>
      <c r="U459" s="174"/>
      <c r="V459" s="174"/>
      <c r="W459" s="174"/>
      <c r="X459" s="174"/>
      <c r="Y459" s="174"/>
      <c r="Z459" s="174"/>
      <c r="AA459" s="174"/>
      <c r="AB459" s="174"/>
      <c r="AC459" s="174"/>
      <c r="AD459" s="174"/>
      <c r="AE459" s="174"/>
      <c r="AF459" s="174"/>
      <c r="AG459" s="174"/>
      <c r="AH459" s="174"/>
      <c r="AI459" s="174"/>
      <c r="AJ459" s="174"/>
      <c r="AK459" s="104">
        <f>SUM(G459:AJ459)</f>
        <v>7.5</v>
      </c>
      <c r="AL459" s="616">
        <f ca="1">VLOOKUP($B459,'AP Übersicht'!$A$8:$R$36,13,FALSE)</f>
        <v>7.5</v>
      </c>
      <c r="AM459" s="616">
        <f ca="1">VLOOKUP($B459,'AP Übersicht'!$A$8:$R$36,14,FALSE)</f>
        <v>-7.5</v>
      </c>
    </row>
    <row r="460" spans="1:39" s="82" customFormat="1" ht="14" x14ac:dyDescent="0.15">
      <c r="A460" s="859"/>
      <c r="B460" s="183"/>
      <c r="C460" s="187" t="e">
        <f>VLOOKUP(B460,'AP Übersicht'!$A$8:$B$36,2,FALSE)</f>
        <v>#N/A</v>
      </c>
      <c r="D460" s="511"/>
      <c r="E460" s="430"/>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c r="AB460" s="175"/>
      <c r="AC460" s="175"/>
      <c r="AD460" s="175"/>
      <c r="AE460" s="175"/>
      <c r="AF460" s="175"/>
      <c r="AG460" s="175"/>
      <c r="AH460" s="175"/>
      <c r="AI460" s="175"/>
      <c r="AJ460" s="176"/>
      <c r="AK460" s="104">
        <f t="shared" ref="AK460:AK470" si="59">SUM(F460:AJ460)</f>
        <v>0</v>
      </c>
      <c r="AL460" s="256"/>
      <c r="AM460" s="60"/>
    </row>
    <row r="461" spans="1:39" s="82" customFormat="1" ht="14" x14ac:dyDescent="0.15">
      <c r="A461" s="859"/>
      <c r="B461" s="183"/>
      <c r="C461" s="187" t="e">
        <f>VLOOKUP(B461,'AP Übersicht'!$A$8:$B$36,2,FALSE)</f>
        <v>#N/A</v>
      </c>
      <c r="D461" s="511"/>
      <c r="E461" s="430"/>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c r="AB461" s="175"/>
      <c r="AC461" s="175"/>
      <c r="AD461" s="175"/>
      <c r="AE461" s="175"/>
      <c r="AF461" s="175"/>
      <c r="AG461" s="175"/>
      <c r="AH461" s="175"/>
      <c r="AI461" s="175"/>
      <c r="AJ461" s="176"/>
      <c r="AK461" s="104">
        <f t="shared" si="59"/>
        <v>0</v>
      </c>
      <c r="AL461" s="256"/>
      <c r="AM461" s="60"/>
    </row>
    <row r="462" spans="1:39" s="82" customFormat="1" ht="14" x14ac:dyDescent="0.15">
      <c r="A462" s="859"/>
      <c r="B462" s="183"/>
      <c r="C462" s="187" t="e">
        <f>VLOOKUP(B462,'AP Übersicht'!$A$8:$B$36,2,FALSE)</f>
        <v>#N/A</v>
      </c>
      <c r="D462" s="511"/>
      <c r="E462" s="430"/>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6"/>
      <c r="AK462" s="104">
        <f t="shared" si="59"/>
        <v>0</v>
      </c>
      <c r="AL462" s="256"/>
      <c r="AM462" s="60"/>
    </row>
    <row r="463" spans="1:39" s="82" customFormat="1" ht="14" x14ac:dyDescent="0.15">
      <c r="A463" s="859"/>
      <c r="B463" s="183"/>
      <c r="C463" s="187" t="e">
        <f>VLOOKUP(B463,'AP Übersicht'!$A$8:$B$36,2,FALSE)</f>
        <v>#N/A</v>
      </c>
      <c r="D463" s="511"/>
      <c r="E463" s="430"/>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c r="AJ463" s="176"/>
      <c r="AK463" s="104">
        <f t="shared" si="59"/>
        <v>0</v>
      </c>
      <c r="AL463" s="256"/>
      <c r="AM463" s="60"/>
    </row>
    <row r="464" spans="1:39" s="82" customFormat="1" ht="14" x14ac:dyDescent="0.15">
      <c r="A464" s="859"/>
      <c r="B464" s="183"/>
      <c r="C464" s="187" t="e">
        <f>VLOOKUP(B464,'AP Übersicht'!$A$8:$B$36,2,FALSE)</f>
        <v>#N/A</v>
      </c>
      <c r="D464" s="511"/>
      <c r="E464" s="430"/>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6"/>
      <c r="AK464" s="104">
        <f t="shared" si="59"/>
        <v>0</v>
      </c>
      <c r="AL464" s="256"/>
      <c r="AM464" s="60"/>
    </row>
    <row r="465" spans="1:39" s="82" customFormat="1" ht="14" x14ac:dyDescent="0.15">
      <c r="A465" s="859"/>
      <c r="B465" s="183"/>
      <c r="C465" s="187" t="e">
        <f>VLOOKUP(B465,'AP Übersicht'!$A$8:$B$36,2,FALSE)</f>
        <v>#N/A</v>
      </c>
      <c r="D465" s="511"/>
      <c r="E465" s="430"/>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6"/>
      <c r="AK465" s="104">
        <f t="shared" si="59"/>
        <v>0</v>
      </c>
      <c r="AL465" s="256"/>
      <c r="AM465" s="60"/>
    </row>
    <row r="466" spans="1:39" s="82" customFormat="1" ht="14" x14ac:dyDescent="0.15">
      <c r="A466" s="859"/>
      <c r="B466" s="183"/>
      <c r="C466" s="187" t="e">
        <f>VLOOKUP(B466,'AP Übersicht'!$A$8:$B$36,2,FALSE)</f>
        <v>#N/A</v>
      </c>
      <c r="D466" s="511"/>
      <c r="E466" s="430"/>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c r="AH466" s="175"/>
      <c r="AI466" s="175"/>
      <c r="AJ466" s="176"/>
      <c r="AK466" s="104">
        <f t="shared" si="59"/>
        <v>0</v>
      </c>
      <c r="AL466" s="256"/>
      <c r="AM466" s="60"/>
    </row>
    <row r="467" spans="1:39" s="82" customFormat="1" ht="14" x14ac:dyDescent="0.15">
      <c r="A467" s="859"/>
      <c r="B467" s="183"/>
      <c r="C467" s="187" t="e">
        <f>VLOOKUP(B467,'AP Übersicht'!$A$8:$B$36,2,FALSE)</f>
        <v>#N/A</v>
      </c>
      <c r="D467" s="511"/>
      <c r="E467" s="430"/>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c r="AH467" s="175"/>
      <c r="AI467" s="175"/>
      <c r="AJ467" s="176"/>
      <c r="AK467" s="104">
        <f t="shared" si="59"/>
        <v>0</v>
      </c>
      <c r="AL467" s="256"/>
      <c r="AM467" s="60"/>
    </row>
    <row r="468" spans="1:39" s="82" customFormat="1" ht="14" x14ac:dyDescent="0.15">
      <c r="A468" s="859"/>
      <c r="B468" s="183"/>
      <c r="C468" s="187" t="e">
        <f>VLOOKUP(B468,'AP Übersicht'!$A$8:$B$36,2,FALSE)</f>
        <v>#N/A</v>
      </c>
      <c r="D468" s="511"/>
      <c r="E468" s="430"/>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c r="AH468" s="175"/>
      <c r="AI468" s="175"/>
      <c r="AJ468" s="176"/>
      <c r="AK468" s="104">
        <f t="shared" si="59"/>
        <v>0</v>
      </c>
      <c r="AL468" s="256"/>
      <c r="AM468" s="60"/>
    </row>
    <row r="469" spans="1:39" s="82" customFormat="1" ht="14" x14ac:dyDescent="0.15">
      <c r="A469" s="859"/>
      <c r="B469" s="183"/>
      <c r="C469" s="187" t="e">
        <f>VLOOKUP(B469,'AP Übersicht'!$A$8:$B$36,2,FALSE)</f>
        <v>#N/A</v>
      </c>
      <c r="D469" s="511"/>
      <c r="E469" s="430"/>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c r="AH469" s="175"/>
      <c r="AI469" s="175"/>
      <c r="AJ469" s="176"/>
      <c r="AK469" s="104">
        <f t="shared" si="59"/>
        <v>0</v>
      </c>
      <c r="AL469" s="256"/>
      <c r="AM469" s="60"/>
    </row>
    <row r="470" spans="1:39" s="82" customFormat="1" ht="15" thickBot="1" x14ac:dyDescent="0.2">
      <c r="A470" s="860"/>
      <c r="B470" s="184"/>
      <c r="C470" s="252" t="e">
        <f>VLOOKUP(B470,'AP Übersicht'!$A$8:$B$36,2,FALSE)</f>
        <v>#N/A</v>
      </c>
      <c r="D470" s="512"/>
      <c r="E470" s="438"/>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c r="AH470" s="177"/>
      <c r="AI470" s="177"/>
      <c r="AJ470" s="178"/>
      <c r="AK470" s="104">
        <f t="shared" si="59"/>
        <v>0</v>
      </c>
      <c r="AL470" s="256"/>
      <c r="AM470" s="60"/>
    </row>
    <row r="471" spans="1:39" s="82" customFormat="1" ht="18.5" customHeight="1" thickTop="1" thickBot="1" x14ac:dyDescent="0.2">
      <c r="A471" s="603"/>
      <c r="B471" s="604"/>
      <c r="C471" s="896" t="s">
        <v>149</v>
      </c>
      <c r="D471" s="606" t="s">
        <v>83</v>
      </c>
      <c r="E471" s="606"/>
      <c r="F471" s="607">
        <f>SUMIF($D459:$D470,$D471,F459:F470)</f>
        <v>0</v>
      </c>
      <c r="G471" s="607">
        <f>SUMIF($D459:$D470,$D471,G459:G470)</f>
        <v>0</v>
      </c>
      <c r="H471" s="607">
        <f t="shared" ref="H471:S471" si="60">SUMIF($D459:$D470,$D471,H459:H470)</f>
        <v>0</v>
      </c>
      <c r="I471" s="607">
        <f t="shared" si="60"/>
        <v>0</v>
      </c>
      <c r="J471" s="607">
        <f t="shared" si="60"/>
        <v>0</v>
      </c>
      <c r="K471" s="607">
        <f t="shared" si="60"/>
        <v>0</v>
      </c>
      <c r="L471" s="607">
        <f t="shared" si="60"/>
        <v>0</v>
      </c>
      <c r="M471" s="607">
        <f t="shared" si="60"/>
        <v>0</v>
      </c>
      <c r="N471" s="607">
        <f t="shared" si="60"/>
        <v>0</v>
      </c>
      <c r="O471" s="607">
        <f t="shared" si="60"/>
        <v>0</v>
      </c>
      <c r="P471" s="607">
        <f t="shared" si="60"/>
        <v>0</v>
      </c>
      <c r="Q471" s="607">
        <f t="shared" si="60"/>
        <v>0</v>
      </c>
      <c r="R471" s="607">
        <f t="shared" si="60"/>
        <v>0</v>
      </c>
      <c r="S471" s="607">
        <f t="shared" si="60"/>
        <v>0</v>
      </c>
      <c r="T471" s="607">
        <f>SUMIF($D459:$D470,$D471,T459:T470)</f>
        <v>0</v>
      </c>
      <c r="U471" s="607">
        <f t="shared" ref="U471:AI471" si="61">SUMIF($D459:$D470,$D471,U459:U470)</f>
        <v>0</v>
      </c>
      <c r="V471" s="607">
        <f t="shared" si="61"/>
        <v>0</v>
      </c>
      <c r="W471" s="607">
        <f t="shared" si="61"/>
        <v>0</v>
      </c>
      <c r="X471" s="607">
        <f t="shared" si="61"/>
        <v>0</v>
      </c>
      <c r="Y471" s="607">
        <f t="shared" si="61"/>
        <v>0</v>
      </c>
      <c r="Z471" s="607">
        <f t="shared" si="61"/>
        <v>0</v>
      </c>
      <c r="AA471" s="607">
        <f t="shared" si="61"/>
        <v>0</v>
      </c>
      <c r="AB471" s="607">
        <f t="shared" si="61"/>
        <v>0</v>
      </c>
      <c r="AC471" s="607">
        <f t="shared" si="61"/>
        <v>0</v>
      </c>
      <c r="AD471" s="607">
        <f t="shared" si="61"/>
        <v>0</v>
      </c>
      <c r="AE471" s="607">
        <f t="shared" si="61"/>
        <v>0</v>
      </c>
      <c r="AF471" s="607">
        <f t="shared" si="61"/>
        <v>0</v>
      </c>
      <c r="AG471" s="607">
        <f t="shared" si="61"/>
        <v>0</v>
      </c>
      <c r="AH471" s="607">
        <f t="shared" si="61"/>
        <v>0</v>
      </c>
      <c r="AI471" s="607">
        <f t="shared" si="61"/>
        <v>0</v>
      </c>
      <c r="AJ471" s="607">
        <f>SUMIF($D459:$D470,$D471,AJ459:AJ470)</f>
        <v>0</v>
      </c>
      <c r="AK471" s="608">
        <f>SUM(F471:AJ471)</f>
        <v>0</v>
      </c>
      <c r="AL471" s="256"/>
      <c r="AM471" s="60"/>
    </row>
    <row r="472" spans="1:39" s="82" customFormat="1" ht="18.5" customHeight="1" thickBot="1" x14ac:dyDescent="0.2">
      <c r="A472" s="609"/>
      <c r="B472" s="610"/>
      <c r="C472" s="897"/>
      <c r="D472" s="611"/>
      <c r="E472" s="611" t="s">
        <v>83</v>
      </c>
      <c r="F472" s="607">
        <f>SUMIF($E459:$E470,$E472,F459:F470)</f>
        <v>0</v>
      </c>
      <c r="G472" s="607">
        <f>SUMIF($E459:$E470,$E472,G459:G470)</f>
        <v>0</v>
      </c>
      <c r="H472" s="607">
        <f t="shared" ref="H472:AI472" si="62">SUMIF($E459:$E470,$E472,H459:H470)</f>
        <v>0</v>
      </c>
      <c r="I472" s="607">
        <f t="shared" si="62"/>
        <v>0</v>
      </c>
      <c r="J472" s="607">
        <f t="shared" si="62"/>
        <v>0</v>
      </c>
      <c r="K472" s="607">
        <f t="shared" si="62"/>
        <v>0</v>
      </c>
      <c r="L472" s="607">
        <f t="shared" si="62"/>
        <v>0</v>
      </c>
      <c r="M472" s="607">
        <f t="shared" si="62"/>
        <v>0</v>
      </c>
      <c r="N472" s="607">
        <f t="shared" si="62"/>
        <v>0</v>
      </c>
      <c r="O472" s="607">
        <f t="shared" si="62"/>
        <v>0</v>
      </c>
      <c r="P472" s="607">
        <f t="shared" si="62"/>
        <v>0</v>
      </c>
      <c r="Q472" s="607">
        <f t="shared" si="62"/>
        <v>0</v>
      </c>
      <c r="R472" s="607">
        <f t="shared" si="62"/>
        <v>3.5</v>
      </c>
      <c r="S472" s="607">
        <f t="shared" si="62"/>
        <v>4</v>
      </c>
      <c r="T472" s="607">
        <f t="shared" si="62"/>
        <v>0</v>
      </c>
      <c r="U472" s="607">
        <f t="shared" si="62"/>
        <v>0</v>
      </c>
      <c r="V472" s="607">
        <f t="shared" si="62"/>
        <v>0</v>
      </c>
      <c r="W472" s="607">
        <f t="shared" si="62"/>
        <v>0</v>
      </c>
      <c r="X472" s="607">
        <f t="shared" si="62"/>
        <v>0</v>
      </c>
      <c r="Y472" s="607">
        <f t="shared" si="62"/>
        <v>0</v>
      </c>
      <c r="Z472" s="607">
        <f t="shared" si="62"/>
        <v>0</v>
      </c>
      <c r="AA472" s="607">
        <f t="shared" si="62"/>
        <v>0</v>
      </c>
      <c r="AB472" s="607">
        <f t="shared" si="62"/>
        <v>0</v>
      </c>
      <c r="AC472" s="607">
        <f t="shared" si="62"/>
        <v>0</v>
      </c>
      <c r="AD472" s="607">
        <f t="shared" si="62"/>
        <v>0</v>
      </c>
      <c r="AE472" s="607">
        <f t="shared" si="62"/>
        <v>0</v>
      </c>
      <c r="AF472" s="607">
        <f t="shared" si="62"/>
        <v>0</v>
      </c>
      <c r="AG472" s="607">
        <f t="shared" si="62"/>
        <v>0</v>
      </c>
      <c r="AH472" s="607">
        <f t="shared" si="62"/>
        <v>0</v>
      </c>
      <c r="AI472" s="607">
        <f t="shared" si="62"/>
        <v>0</v>
      </c>
      <c r="AJ472" s="607">
        <f>SUMIF($E459:$E470,$E472,AJ459:AJ470)</f>
        <v>0</v>
      </c>
      <c r="AK472" s="612">
        <f>SUM(F472:AJ472)</f>
        <v>7.5</v>
      </c>
      <c r="AL472" s="256"/>
      <c r="AM472" s="60"/>
    </row>
    <row r="473" spans="1:39" s="82" customFormat="1" ht="20" customHeight="1" x14ac:dyDescent="0.15">
      <c r="A473" s="118" t="s">
        <v>150</v>
      </c>
      <c r="B473" s="99"/>
      <c r="C473" s="114" t="s">
        <v>164</v>
      </c>
      <c r="D473" s="511"/>
      <c r="E473" s="430"/>
      <c r="F473" s="175"/>
      <c r="G473" s="175">
        <v>8</v>
      </c>
      <c r="H473" s="175"/>
      <c r="I473" s="175"/>
      <c r="J473" s="175"/>
      <c r="K473" s="175"/>
      <c r="L473" s="175"/>
      <c r="M473" s="175"/>
      <c r="N473" s="175"/>
      <c r="O473" s="175"/>
      <c r="P473" s="175"/>
      <c r="Q473" s="175"/>
      <c r="R473" s="175">
        <v>4.5</v>
      </c>
      <c r="S473" s="175">
        <v>4</v>
      </c>
      <c r="T473" s="175">
        <v>8</v>
      </c>
      <c r="U473" s="175">
        <v>8</v>
      </c>
      <c r="V473" s="175">
        <v>8</v>
      </c>
      <c r="W473" s="175"/>
      <c r="X473" s="175"/>
      <c r="Y473" s="175">
        <v>8</v>
      </c>
      <c r="Z473" s="175">
        <v>8</v>
      </c>
      <c r="AA473" s="175">
        <v>8</v>
      </c>
      <c r="AB473" s="175">
        <v>8</v>
      </c>
      <c r="AC473" s="175">
        <v>8</v>
      </c>
      <c r="AD473" s="175"/>
      <c r="AE473" s="175"/>
      <c r="AF473" s="175">
        <v>8</v>
      </c>
      <c r="AG473" s="175">
        <v>8</v>
      </c>
      <c r="AH473" s="175">
        <v>8</v>
      </c>
      <c r="AI473" s="175"/>
      <c r="AJ473" s="179"/>
      <c r="AK473" s="110">
        <f>SUM(F473:AJ473)</f>
        <v>104.5</v>
      </c>
      <c r="AL473" s="256"/>
      <c r="AM473" s="60"/>
    </row>
    <row r="474" spans="1:39" s="82" customFormat="1" ht="20" customHeight="1" x14ac:dyDescent="0.15">
      <c r="A474" s="861" t="s">
        <v>152</v>
      </c>
      <c r="B474" s="95"/>
      <c r="C474" s="115" t="s">
        <v>153</v>
      </c>
      <c r="D474" s="511"/>
      <c r="E474" s="43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17">
        <f>SUM(E474:AJ474)</f>
        <v>0</v>
      </c>
      <c r="AL474" s="256"/>
      <c r="AM474" s="60"/>
    </row>
    <row r="475" spans="1:39" s="82" customFormat="1" ht="20" customHeight="1" x14ac:dyDescent="0.15">
      <c r="A475" s="862"/>
      <c r="B475" s="95"/>
      <c r="C475" s="116" t="s">
        <v>154</v>
      </c>
      <c r="D475" s="513"/>
      <c r="E475" s="430"/>
      <c r="F475" s="175"/>
      <c r="G475" s="175"/>
      <c r="H475" s="175">
        <v>8</v>
      </c>
      <c r="I475" s="175"/>
      <c r="J475" s="175"/>
      <c r="K475" s="175">
        <v>8</v>
      </c>
      <c r="L475" s="175">
        <v>8</v>
      </c>
      <c r="M475" s="175">
        <v>8</v>
      </c>
      <c r="N475" s="175">
        <v>8</v>
      </c>
      <c r="O475" s="175">
        <v>8</v>
      </c>
      <c r="P475" s="175"/>
      <c r="Q475" s="175"/>
      <c r="R475" s="175"/>
      <c r="S475" s="175"/>
      <c r="T475" s="175"/>
      <c r="U475" s="175"/>
      <c r="V475" s="175"/>
      <c r="W475" s="175"/>
      <c r="X475" s="175"/>
      <c r="Y475" s="175"/>
      <c r="Z475" s="175"/>
      <c r="AA475" s="175"/>
      <c r="AB475" s="175"/>
      <c r="AC475" s="175"/>
      <c r="AD475" s="175"/>
      <c r="AE475" s="175"/>
      <c r="AF475" s="175"/>
      <c r="AG475" s="175"/>
      <c r="AH475" s="175"/>
      <c r="AI475" s="175">
        <v>8</v>
      </c>
      <c r="AJ475" s="179"/>
      <c r="AK475" s="111">
        <f>SUM(F475:AJ475)</f>
        <v>56</v>
      </c>
      <c r="AL475" s="256"/>
      <c r="AM475" s="60"/>
    </row>
    <row r="476" spans="1:39" s="82" customFormat="1" ht="28" x14ac:dyDescent="0.15">
      <c r="A476" s="862"/>
      <c r="B476" s="95"/>
      <c r="C476" s="115" t="s">
        <v>155</v>
      </c>
      <c r="D476" s="511"/>
      <c r="E476" s="430"/>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c r="AH476" s="175"/>
      <c r="AI476" s="175"/>
      <c r="AJ476" s="179"/>
      <c r="AK476" s="111">
        <f>SUM(F476:AJ476)</f>
        <v>0</v>
      </c>
      <c r="AL476" s="64"/>
      <c r="AM476" s="60"/>
    </row>
    <row r="477" spans="1:39" s="82" customFormat="1" ht="29" thickBot="1" x14ac:dyDescent="0.2">
      <c r="A477" s="863"/>
      <c r="B477" s="105"/>
      <c r="C477" s="119" t="s">
        <v>156</v>
      </c>
      <c r="D477" s="514"/>
      <c r="E477" s="439"/>
      <c r="F477" s="181">
        <v>8</v>
      </c>
      <c r="G477" s="181"/>
      <c r="H477" s="181"/>
      <c r="I477" s="181"/>
      <c r="J477" s="181"/>
      <c r="K477" s="181"/>
      <c r="L477" s="181"/>
      <c r="M477" s="181"/>
      <c r="N477" s="181"/>
      <c r="O477" s="181"/>
      <c r="P477" s="181"/>
      <c r="Q477" s="181"/>
      <c r="R477" s="181"/>
      <c r="S477" s="181"/>
      <c r="T477" s="181"/>
      <c r="U477" s="181"/>
      <c r="V477" s="181"/>
      <c r="W477" s="181"/>
      <c r="X477" s="181"/>
      <c r="Y477" s="181"/>
      <c r="Z477" s="181"/>
      <c r="AA477" s="181"/>
      <c r="AB477" s="181"/>
      <c r="AC477" s="181"/>
      <c r="AD477" s="181"/>
      <c r="AE477" s="181"/>
      <c r="AF477" s="181"/>
      <c r="AG477" s="181"/>
      <c r="AH477" s="181"/>
      <c r="AI477" s="181"/>
      <c r="AJ477" s="182"/>
      <c r="AK477" s="112">
        <f>SUM(F477:AJ477)</f>
        <v>8</v>
      </c>
      <c r="AL477" s="64" t="s">
        <v>157</v>
      </c>
      <c r="AM477" s="60" t="s">
        <v>158</v>
      </c>
    </row>
    <row r="478" spans="1:39" s="82" customFormat="1" ht="14" x14ac:dyDescent="0.15">
      <c r="A478" s="123"/>
      <c r="B478" s="83"/>
      <c r="C478" s="83"/>
      <c r="D478" s="508"/>
      <c r="E478" s="508"/>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124"/>
      <c r="AL478" s="670">
        <f>SUM(AK471:AK477)</f>
        <v>176</v>
      </c>
      <c r="AM478" s="672">
        <f>NETWORKDAYS(F456,EOMONTH(A451,0))*8</f>
        <v>176</v>
      </c>
    </row>
    <row r="479" spans="1:39" s="82" customFormat="1" ht="18" customHeight="1" x14ac:dyDescent="0.15">
      <c r="A479" s="864" t="s">
        <v>159</v>
      </c>
      <c r="B479" s="865"/>
      <c r="C479" s="865"/>
      <c r="D479" s="865"/>
      <c r="E479" s="865"/>
      <c r="F479" s="865"/>
      <c r="G479" s="865"/>
      <c r="H479" s="865"/>
      <c r="I479" s="865"/>
      <c r="J479" s="865"/>
      <c r="K479" s="865"/>
      <c r="L479" s="865"/>
      <c r="M479" s="865"/>
      <c r="N479" s="865"/>
      <c r="O479" s="90"/>
      <c r="P479" s="90"/>
      <c r="Q479" s="90"/>
      <c r="R479" s="90"/>
      <c r="S479" s="90"/>
      <c r="T479" s="90"/>
      <c r="U479" s="90"/>
      <c r="V479" s="90"/>
      <c r="W479" s="90"/>
      <c r="X479" s="90"/>
      <c r="Y479" s="90"/>
      <c r="Z479" s="90"/>
      <c r="AA479" s="90"/>
      <c r="AB479" s="90"/>
      <c r="AC479" s="90"/>
      <c r="AD479" s="90"/>
      <c r="AE479" s="90"/>
      <c r="AF479" s="90"/>
      <c r="AG479" s="90"/>
      <c r="AH479" s="90"/>
      <c r="AI479" s="90"/>
      <c r="AJ479" s="83"/>
      <c r="AK479" s="125"/>
    </row>
    <row r="480" spans="1:39" s="82" customFormat="1" ht="18" customHeight="1" thickBot="1" x14ac:dyDescent="0.2">
      <c r="A480" s="866"/>
      <c r="B480" s="865"/>
      <c r="C480" s="865"/>
      <c r="D480" s="865"/>
      <c r="E480" s="865"/>
      <c r="F480" s="865"/>
      <c r="G480" s="865"/>
      <c r="H480" s="865"/>
      <c r="I480" s="865"/>
      <c r="J480" s="865"/>
      <c r="K480" s="865"/>
      <c r="L480" s="865"/>
      <c r="M480" s="865"/>
      <c r="N480" s="865"/>
      <c r="O480" s="90"/>
      <c r="P480" s="90"/>
      <c r="Q480" s="884">
        <f>IF(WEEKDAY(EOMONTH(A451,0),2)=7,EOMONTH(A451,0)-2,IF(WEEKDAY(EOMONTH(11,0),2)=6,EOMONTH(A451,0)-1,EOMONTH(A451,0)))</f>
        <v>45260</v>
      </c>
      <c r="R480" s="884"/>
      <c r="S480" s="90"/>
      <c r="T480" s="90"/>
      <c r="U480" s="90"/>
      <c r="V480" s="90"/>
      <c r="W480" s="90"/>
      <c r="X480" s="90"/>
      <c r="Y480" s="90"/>
      <c r="Z480" s="90"/>
      <c r="AA480" s="90"/>
      <c r="AB480" s="90"/>
      <c r="AC480" s="90"/>
      <c r="AD480" s="90"/>
      <c r="AE480" s="90"/>
      <c r="AF480" s="90"/>
      <c r="AG480" s="90"/>
      <c r="AH480" s="90"/>
      <c r="AI480" s="90"/>
      <c r="AJ480" s="83"/>
      <c r="AK480" s="125"/>
    </row>
    <row r="481" spans="1:37" s="82" customFormat="1" ht="14" customHeight="1" x14ac:dyDescent="0.15">
      <c r="A481" s="866"/>
      <c r="B481" s="865"/>
      <c r="C481" s="865"/>
      <c r="D481" s="865"/>
      <c r="E481" s="865"/>
      <c r="F481" s="865"/>
      <c r="G481" s="865"/>
      <c r="H481" s="865"/>
      <c r="I481" s="865"/>
      <c r="J481" s="865"/>
      <c r="K481" s="865"/>
      <c r="L481" s="865"/>
      <c r="M481" s="865"/>
      <c r="N481" s="865"/>
      <c r="O481" s="90"/>
      <c r="P481" s="90"/>
      <c r="Q481" s="867" t="s">
        <v>160</v>
      </c>
      <c r="R481" s="867"/>
      <c r="S481" s="867"/>
      <c r="T481" s="867"/>
      <c r="U481" s="867"/>
      <c r="V481" s="867"/>
      <c r="W481" s="867"/>
      <c r="X481" s="867"/>
      <c r="Y481" s="867"/>
      <c r="Z481" s="867"/>
      <c r="AA481" s="867"/>
      <c r="AB481" s="867"/>
      <c r="AC481" s="867"/>
      <c r="AD481" s="867"/>
      <c r="AE481" s="867"/>
      <c r="AF481" s="867"/>
      <c r="AG481" s="867"/>
      <c r="AH481" s="867"/>
      <c r="AI481" s="867"/>
      <c r="AJ481" s="867"/>
      <c r="AK481" s="125"/>
    </row>
    <row r="482" spans="1:37" s="82" customFormat="1" ht="35.25" customHeight="1" thickBot="1" x14ac:dyDescent="0.2">
      <c r="A482" s="864" t="s">
        <v>161</v>
      </c>
      <c r="B482" s="868"/>
      <c r="C482" s="868"/>
      <c r="D482" s="868"/>
      <c r="E482" s="868"/>
      <c r="F482" s="868"/>
      <c r="G482" s="868"/>
      <c r="H482" s="868"/>
      <c r="I482" s="868"/>
      <c r="J482" s="868"/>
      <c r="K482" s="868"/>
      <c r="L482" s="868"/>
      <c r="M482" s="868"/>
      <c r="N482" s="868"/>
      <c r="O482" s="90"/>
      <c r="P482" s="90"/>
      <c r="Q482" s="884">
        <f>Q480</f>
        <v>45260</v>
      </c>
      <c r="R482" s="884"/>
      <c r="S482" s="90"/>
      <c r="T482" s="90"/>
      <c r="U482" s="90"/>
      <c r="V482" s="90"/>
      <c r="W482" s="90"/>
      <c r="X482" s="90"/>
      <c r="Y482" s="90"/>
      <c r="Z482" s="90"/>
      <c r="AA482" s="90"/>
      <c r="AB482" s="90"/>
      <c r="AC482" s="90"/>
      <c r="AD482" s="90"/>
      <c r="AE482" s="90"/>
      <c r="AF482" s="90"/>
      <c r="AG482" s="90"/>
      <c r="AH482" s="90"/>
      <c r="AI482" s="90"/>
      <c r="AJ482" s="90"/>
      <c r="AK482" s="125"/>
    </row>
    <row r="483" spans="1:37" s="82" customFormat="1" ht="14" x14ac:dyDescent="0.15">
      <c r="A483" s="864"/>
      <c r="B483" s="868"/>
      <c r="C483" s="868"/>
      <c r="D483" s="868"/>
      <c r="E483" s="868"/>
      <c r="F483" s="868"/>
      <c r="G483" s="868"/>
      <c r="H483" s="868"/>
      <c r="I483" s="868"/>
      <c r="J483" s="868"/>
      <c r="K483" s="868"/>
      <c r="L483" s="868"/>
      <c r="M483" s="868"/>
      <c r="N483" s="868"/>
      <c r="O483" s="83"/>
      <c r="P483" s="83"/>
      <c r="Q483" s="867" t="s">
        <v>162</v>
      </c>
      <c r="R483" s="867"/>
      <c r="S483" s="867"/>
      <c r="T483" s="867"/>
      <c r="U483" s="867"/>
      <c r="V483" s="867"/>
      <c r="W483" s="867"/>
      <c r="X483" s="867"/>
      <c r="Y483" s="867"/>
      <c r="Z483" s="867"/>
      <c r="AA483" s="867"/>
      <c r="AB483" s="867"/>
      <c r="AC483" s="867"/>
      <c r="AD483" s="867"/>
      <c r="AE483" s="867"/>
      <c r="AF483" s="867"/>
      <c r="AG483" s="867"/>
      <c r="AH483" s="867"/>
      <c r="AI483" s="867"/>
      <c r="AJ483" s="867"/>
      <c r="AK483" s="125"/>
    </row>
    <row r="484" spans="1:37" s="82" customFormat="1" ht="14.5" customHeight="1" thickBot="1" x14ac:dyDescent="0.2">
      <c r="A484" s="126"/>
      <c r="B484" s="127"/>
      <c r="C484" s="127"/>
      <c r="D484" s="509"/>
      <c r="E484" s="509"/>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c r="AE484" s="127"/>
      <c r="AF484" s="127"/>
      <c r="AG484" s="127"/>
      <c r="AH484" s="127"/>
      <c r="AI484" s="127"/>
      <c r="AJ484" s="127"/>
      <c r="AK484" s="128"/>
    </row>
    <row r="485" spans="1:37" x14ac:dyDescent="0.15">
      <c r="A485" s="82"/>
      <c r="B485" s="82"/>
      <c r="C485" s="82"/>
      <c r="D485" s="507"/>
      <c r="E485" s="507"/>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row>
    <row r="486" spans="1:37" s="60" customFormat="1" ht="30" customHeight="1" x14ac:dyDescent="0.15">
      <c r="A486" s="423"/>
      <c r="B486" s="433"/>
      <c r="C486" s="433"/>
      <c r="D486" s="424"/>
      <c r="E486" s="424"/>
      <c r="F486" s="425"/>
      <c r="G486" s="425"/>
      <c r="H486" s="425"/>
      <c r="I486" s="425"/>
      <c r="J486" s="425"/>
      <c r="K486" s="425"/>
      <c r="L486" s="425"/>
      <c r="M486" s="444"/>
      <c r="N486" s="426"/>
      <c r="O486" s="426"/>
      <c r="P486" s="426"/>
      <c r="Q486" s="426"/>
      <c r="R486" s="426"/>
      <c r="S486" s="426"/>
      <c r="T486" s="426"/>
      <c r="U486" s="426"/>
      <c r="V486" s="426"/>
      <c r="W486" s="891" t="s">
        <v>133</v>
      </c>
      <c r="X486" s="891"/>
      <c r="Y486" s="891"/>
      <c r="Z486" s="891"/>
      <c r="AA486" s="892"/>
      <c r="AB486" s="875" t="str">
        <f>Nav!$C$6</f>
        <v>DS200424</v>
      </c>
      <c r="AC486" s="876"/>
      <c r="AD486" s="876"/>
      <c r="AE486" s="876"/>
      <c r="AF486" s="876"/>
      <c r="AG486" s="876"/>
      <c r="AH486" s="876"/>
      <c r="AI486" s="877"/>
      <c r="AJ486" s="426"/>
      <c r="AK486" s="432"/>
    </row>
    <row r="487" spans="1:37" s="60" customFormat="1" ht="18" customHeight="1" x14ac:dyDescent="0.15">
      <c r="A487" s="445"/>
      <c r="B487" s="446"/>
      <c r="C487" s="446"/>
      <c r="D487" s="447"/>
      <c r="E487" s="447"/>
      <c r="F487" s="448"/>
      <c r="G487" s="448"/>
      <c r="H487" s="448"/>
      <c r="I487" s="448"/>
      <c r="J487" s="448"/>
      <c r="K487" s="448"/>
      <c r="L487" s="448"/>
      <c r="M487" s="449"/>
      <c r="AK487" s="434"/>
    </row>
    <row r="488" spans="1:37" ht="23" x14ac:dyDescent="0.25">
      <c r="A488" s="445"/>
      <c r="B488" s="446"/>
      <c r="C488" s="446"/>
      <c r="D488" s="447"/>
      <c r="E488" s="447"/>
      <c r="F488" s="448"/>
      <c r="G488" s="448"/>
      <c r="H488" s="448"/>
      <c r="I488" s="448"/>
      <c r="J488" s="448"/>
      <c r="K488" s="448"/>
      <c r="L488" s="448"/>
      <c r="M488" s="449"/>
      <c r="N488" s="443"/>
      <c r="O488" s="893" t="s">
        <v>134</v>
      </c>
      <c r="P488" s="894"/>
      <c r="Q488" s="894"/>
      <c r="R488" s="894"/>
      <c r="S488" s="894"/>
      <c r="T488" s="894"/>
      <c r="U488" s="894"/>
      <c r="V488" s="894"/>
      <c r="W488" s="894"/>
      <c r="X488" s="894"/>
      <c r="Y488" s="894"/>
      <c r="Z488" s="894"/>
      <c r="AA488" s="894"/>
      <c r="AB488" s="894"/>
      <c r="AC488" s="894"/>
      <c r="AD488" s="894"/>
      <c r="AE488" s="894"/>
      <c r="AF488" s="894"/>
      <c r="AG488" s="894"/>
      <c r="AH488" s="894"/>
      <c r="AI488" s="894"/>
      <c r="AJ488" s="894"/>
      <c r="AK488" s="895"/>
    </row>
    <row r="489" spans="1:37" ht="16" x14ac:dyDescent="0.2">
      <c r="A489" s="445"/>
      <c r="B489" s="446"/>
      <c r="C489" s="446"/>
      <c r="D489" s="447"/>
      <c r="E489" s="447"/>
      <c r="F489" s="448"/>
      <c r="G489" s="448"/>
      <c r="H489" s="448"/>
      <c r="I489" s="448"/>
      <c r="J489" s="448"/>
      <c r="K489" s="448"/>
      <c r="L489" s="448"/>
      <c r="M489" s="449"/>
      <c r="N489" s="442"/>
      <c r="O489" s="730" t="s">
        <v>163</v>
      </c>
      <c r="P489" s="731"/>
      <c r="Q489" s="731"/>
      <c r="R489" s="731"/>
      <c r="S489" s="731"/>
      <c r="T489" s="731"/>
      <c r="U489" s="731"/>
      <c r="V489" s="731"/>
      <c r="W489" s="731"/>
      <c r="X489" s="731"/>
      <c r="Y489" s="731"/>
      <c r="Z489" s="731"/>
      <c r="AA489" s="731"/>
      <c r="AB489" s="731"/>
      <c r="AC489" s="731"/>
      <c r="AD489" s="731"/>
      <c r="AE489" s="731"/>
      <c r="AF489" s="731"/>
      <c r="AG489" s="731"/>
      <c r="AH489" s="731"/>
      <c r="AI489" s="731"/>
      <c r="AJ489" s="731"/>
      <c r="AK489" s="732"/>
    </row>
    <row r="490" spans="1:37" ht="18" customHeight="1" x14ac:dyDescent="0.15">
      <c r="A490" s="885" t="s">
        <v>136</v>
      </c>
      <c r="B490" s="886"/>
      <c r="C490" s="886"/>
      <c r="D490" s="886"/>
      <c r="E490" s="886"/>
      <c r="F490" s="886"/>
      <c r="G490" s="886"/>
      <c r="H490" s="886"/>
      <c r="I490" s="886"/>
      <c r="J490" s="886"/>
      <c r="K490" s="886"/>
      <c r="L490" s="886"/>
      <c r="M490" s="887"/>
      <c r="O490" s="888" t="s">
        <v>137</v>
      </c>
      <c r="P490" s="889"/>
      <c r="Q490" s="889"/>
      <c r="R490" s="889"/>
      <c r="S490" s="889"/>
      <c r="T490" s="889"/>
      <c r="U490" s="889"/>
      <c r="V490" s="889"/>
      <c r="W490" s="889"/>
      <c r="X490" s="889"/>
      <c r="Y490" s="889"/>
      <c r="Z490" s="889"/>
      <c r="AA490" s="889"/>
      <c r="AB490" s="889"/>
      <c r="AC490" s="889"/>
      <c r="AD490" s="889"/>
      <c r="AE490" s="889"/>
      <c r="AF490" s="889"/>
      <c r="AG490" s="889"/>
      <c r="AH490" s="889"/>
      <c r="AI490" s="889"/>
      <c r="AJ490" s="889"/>
      <c r="AK490" s="890"/>
    </row>
    <row r="491" spans="1:37" ht="26.25" customHeight="1" x14ac:dyDescent="0.15">
      <c r="A491" s="84" t="s">
        <v>138</v>
      </c>
      <c r="B491" s="60"/>
      <c r="C491" s="516"/>
      <c r="D491" s="428"/>
      <c r="E491" s="428"/>
      <c r="F491" s="94"/>
      <c r="G491" s="94"/>
      <c r="H491" s="94"/>
      <c r="I491" s="94"/>
      <c r="J491" s="94"/>
      <c r="K491" s="94"/>
      <c r="L491" s="94"/>
      <c r="O491" s="869"/>
      <c r="P491" s="869"/>
      <c r="Q491" s="869"/>
      <c r="R491" s="869"/>
      <c r="S491" s="869"/>
      <c r="T491" s="869"/>
      <c r="AK491" s="91"/>
    </row>
    <row r="492" spans="1:37" ht="30" customHeight="1" x14ac:dyDescent="0.15">
      <c r="A492" s="870" t="str">
        <f>Nav!$C$3</f>
        <v>Durchführbarkeitsstudie "BioInk"</v>
      </c>
      <c r="B492" s="871"/>
      <c r="C492" s="871"/>
      <c r="D492" s="871"/>
      <c r="E492" s="871"/>
      <c r="F492" s="871"/>
      <c r="G492" s="871"/>
      <c r="H492" s="871"/>
      <c r="I492" s="871"/>
      <c r="J492" s="871"/>
      <c r="K492" s="871"/>
      <c r="L492" s="871"/>
      <c r="M492" s="871"/>
      <c r="N492" s="871"/>
      <c r="O492" s="871"/>
      <c r="P492" s="871"/>
      <c r="Q492" s="871"/>
      <c r="R492" s="871"/>
      <c r="S492" s="871"/>
      <c r="T492" s="871"/>
      <c r="U492" s="871"/>
      <c r="V492" s="871"/>
      <c r="W492" s="871"/>
      <c r="X492" s="871"/>
      <c r="Y492" s="871"/>
      <c r="Z492" s="871"/>
      <c r="AA492" s="871"/>
      <c r="AB492" s="871"/>
      <c r="AC492" s="871"/>
      <c r="AD492" s="871"/>
      <c r="AE492" s="871"/>
      <c r="AF492" s="871"/>
      <c r="AG492" s="871"/>
      <c r="AH492" s="871"/>
      <c r="AI492" s="871"/>
      <c r="AJ492" s="871"/>
      <c r="AK492" s="872"/>
    </row>
    <row r="493" spans="1:37" ht="18" customHeight="1" x14ac:dyDescent="0.15">
      <c r="A493" s="85"/>
      <c r="AK493" s="91"/>
    </row>
    <row r="494" spans="1:37" s="87" customFormat="1" ht="14" x14ac:dyDescent="0.15">
      <c r="A494" s="86" t="s">
        <v>139</v>
      </c>
      <c r="D494" s="428"/>
      <c r="E494" s="428"/>
      <c r="G494" s="83"/>
      <c r="H494" s="83"/>
      <c r="I494" s="83"/>
      <c r="J494" s="83"/>
      <c r="K494" s="83"/>
      <c r="L494" s="83"/>
      <c r="M494" s="88"/>
      <c r="N494" s="87" t="s">
        <v>140</v>
      </c>
      <c r="AI494" s="83"/>
      <c r="AJ494" s="83"/>
      <c r="AK494" s="92"/>
    </row>
    <row r="495" spans="1:37" ht="27" customHeight="1" x14ac:dyDescent="0.15">
      <c r="A495" s="873">
        <f>A451+30</f>
        <v>45261</v>
      </c>
      <c r="B495" s="874"/>
      <c r="C495" s="874"/>
      <c r="D495" s="520"/>
      <c r="E495" s="429"/>
      <c r="N495" s="875" t="str">
        <f>N451</f>
        <v>Socha, Pawel</v>
      </c>
      <c r="O495" s="876"/>
      <c r="P495" s="876"/>
      <c r="Q495" s="876"/>
      <c r="R495" s="876"/>
      <c r="S495" s="876"/>
      <c r="T495" s="876"/>
      <c r="U495" s="876"/>
      <c r="V495" s="876"/>
      <c r="W495" s="877"/>
      <c r="X495" s="89"/>
      <c r="Y495" s="89"/>
      <c r="Z495" s="89"/>
      <c r="AA495" s="89"/>
      <c r="AB495" s="89"/>
      <c r="AC495" s="89"/>
      <c r="AD495" s="89"/>
      <c r="AE495" s="89"/>
      <c r="AF495" s="89"/>
      <c r="AG495" s="89"/>
      <c r="AH495" s="89"/>
      <c r="AK495" s="93"/>
    </row>
    <row r="496" spans="1:37" x14ac:dyDescent="0.15">
      <c r="A496" s="85"/>
      <c r="AK496" s="91"/>
    </row>
    <row r="497" spans="1:39" ht="30" customHeight="1" x14ac:dyDescent="0.15">
      <c r="A497" s="878" t="s">
        <v>141</v>
      </c>
      <c r="B497" s="879"/>
      <c r="C497" s="879"/>
      <c r="D497" s="879"/>
      <c r="E497" s="879"/>
      <c r="F497" s="879"/>
      <c r="G497" s="879"/>
      <c r="H497" s="879"/>
      <c r="I497" s="879"/>
      <c r="J497" s="879"/>
      <c r="K497" s="879"/>
      <c r="L497" s="879"/>
      <c r="M497" s="879"/>
      <c r="N497" s="879"/>
      <c r="O497" s="879"/>
      <c r="P497" s="879"/>
      <c r="Q497" s="879"/>
      <c r="R497" s="879"/>
      <c r="S497" s="879"/>
      <c r="T497" s="879"/>
      <c r="U497" s="879"/>
      <c r="V497" s="879"/>
      <c r="W497" s="879"/>
      <c r="X497" s="879"/>
      <c r="Y497" s="879"/>
      <c r="Z497" s="879"/>
      <c r="AA497" s="879"/>
      <c r="AB497" s="879"/>
      <c r="AC497" s="879"/>
      <c r="AD497" s="879"/>
      <c r="AE497" s="879"/>
      <c r="AF497" s="879"/>
      <c r="AG497" s="879"/>
      <c r="AH497" s="879"/>
      <c r="AI497" s="879"/>
      <c r="AJ497" s="879"/>
      <c r="AK497" s="880"/>
    </row>
    <row r="498" spans="1:39" ht="14" thickBot="1" x14ac:dyDescent="0.2">
      <c r="A498" s="85"/>
      <c r="AK498" s="91"/>
    </row>
    <row r="499" spans="1:39" ht="25" customHeight="1" x14ac:dyDescent="0.15">
      <c r="A499" s="120"/>
      <c r="B499" s="121"/>
      <c r="C499" s="121"/>
      <c r="D499" s="881" t="s">
        <v>30</v>
      </c>
      <c r="E499" s="883" t="s">
        <v>142</v>
      </c>
      <c r="F499" s="122" t="s">
        <v>143</v>
      </c>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856" t="s">
        <v>144</v>
      </c>
      <c r="AL499" s="615" t="s">
        <v>72</v>
      </c>
      <c r="AM499" s="615" t="s">
        <v>73</v>
      </c>
    </row>
    <row r="500" spans="1:39" ht="15" customHeight="1" thickBot="1" x14ac:dyDescent="0.2">
      <c r="A500" s="96" t="s">
        <v>145</v>
      </c>
      <c r="B500" s="97"/>
      <c r="C500" s="97"/>
      <c r="D500" s="882"/>
      <c r="E500" s="882"/>
      <c r="F500" s="98">
        <f>A495</f>
        <v>45261</v>
      </c>
      <c r="G500" s="98">
        <f t="shared" ref="G500:AJ500" si="63">F500+1</f>
        <v>45262</v>
      </c>
      <c r="H500" s="98">
        <f t="shared" si="63"/>
        <v>45263</v>
      </c>
      <c r="I500" s="98">
        <f t="shared" si="63"/>
        <v>45264</v>
      </c>
      <c r="J500" s="98">
        <f t="shared" si="63"/>
        <v>45265</v>
      </c>
      <c r="K500" s="98">
        <f t="shared" si="63"/>
        <v>45266</v>
      </c>
      <c r="L500" s="98">
        <f t="shared" si="63"/>
        <v>45267</v>
      </c>
      <c r="M500" s="98">
        <f t="shared" si="63"/>
        <v>45268</v>
      </c>
      <c r="N500" s="98">
        <f t="shared" si="63"/>
        <v>45269</v>
      </c>
      <c r="O500" s="98">
        <f t="shared" si="63"/>
        <v>45270</v>
      </c>
      <c r="P500" s="98">
        <f t="shared" si="63"/>
        <v>45271</v>
      </c>
      <c r="Q500" s="98">
        <f t="shared" si="63"/>
        <v>45272</v>
      </c>
      <c r="R500" s="98">
        <f t="shared" si="63"/>
        <v>45273</v>
      </c>
      <c r="S500" s="98">
        <f t="shared" si="63"/>
        <v>45274</v>
      </c>
      <c r="T500" s="98">
        <f t="shared" si="63"/>
        <v>45275</v>
      </c>
      <c r="U500" s="98">
        <f t="shared" si="63"/>
        <v>45276</v>
      </c>
      <c r="V500" s="98">
        <f t="shared" si="63"/>
        <v>45277</v>
      </c>
      <c r="W500" s="98">
        <f t="shared" si="63"/>
        <v>45278</v>
      </c>
      <c r="X500" s="98">
        <f t="shared" si="63"/>
        <v>45279</v>
      </c>
      <c r="Y500" s="98">
        <f t="shared" si="63"/>
        <v>45280</v>
      </c>
      <c r="Z500" s="98">
        <f t="shared" si="63"/>
        <v>45281</v>
      </c>
      <c r="AA500" s="98">
        <f t="shared" si="63"/>
        <v>45282</v>
      </c>
      <c r="AB500" s="98">
        <f t="shared" si="63"/>
        <v>45283</v>
      </c>
      <c r="AC500" s="98">
        <f t="shared" si="63"/>
        <v>45284</v>
      </c>
      <c r="AD500" s="98">
        <f t="shared" si="63"/>
        <v>45285</v>
      </c>
      <c r="AE500" s="98">
        <f t="shared" si="63"/>
        <v>45286</v>
      </c>
      <c r="AF500" s="98">
        <f t="shared" si="63"/>
        <v>45287</v>
      </c>
      <c r="AG500" s="98">
        <f t="shared" si="63"/>
        <v>45288</v>
      </c>
      <c r="AH500" s="98">
        <f t="shared" si="63"/>
        <v>45289</v>
      </c>
      <c r="AI500" s="98">
        <f t="shared" si="63"/>
        <v>45290</v>
      </c>
      <c r="AJ500" s="98">
        <f t="shared" si="63"/>
        <v>45291</v>
      </c>
      <c r="AK500" s="857"/>
      <c r="AL500" s="257"/>
      <c r="AM500" s="60"/>
    </row>
    <row r="501" spans="1:39" s="82" customFormat="1" ht="21" customHeight="1" thickBot="1" x14ac:dyDescent="0.2">
      <c r="A501" s="100" t="s">
        <v>146</v>
      </c>
      <c r="B501" s="101" t="s">
        <v>109</v>
      </c>
      <c r="C501" s="102" t="s">
        <v>147</v>
      </c>
      <c r="D501" s="101"/>
      <c r="E501" s="101"/>
      <c r="F501" s="174"/>
      <c r="G501" s="174"/>
      <c r="H501" s="174"/>
      <c r="I501" s="174"/>
      <c r="J501" s="174"/>
      <c r="K501" s="174"/>
      <c r="L501" s="174"/>
      <c r="M501" s="174"/>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03"/>
      <c r="AL501" s="257"/>
      <c r="AM501" s="60"/>
    </row>
    <row r="502" spans="1:39" s="82" customFormat="1" ht="20" customHeight="1" thickBot="1" x14ac:dyDescent="0.2">
      <c r="A502" s="858"/>
      <c r="B502" s="109" t="s">
        <v>66</v>
      </c>
      <c r="C502" s="186" t="s">
        <v>148</v>
      </c>
      <c r="D502" s="510"/>
      <c r="E502" s="435"/>
      <c r="F502" s="174"/>
      <c r="G502" s="174"/>
      <c r="H502" s="174"/>
      <c r="I502" s="174"/>
      <c r="J502" s="174"/>
      <c r="K502" s="174"/>
      <c r="L502" s="174"/>
      <c r="M502" s="174"/>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04"/>
      <c r="AL502" s="257"/>
      <c r="AM502" s="60"/>
    </row>
    <row r="503" spans="1:39" s="82" customFormat="1" ht="14" x14ac:dyDescent="0.15">
      <c r="A503" s="859"/>
      <c r="B503" s="183"/>
      <c r="C503" s="187" t="e">
        <f>VLOOKUP(B503,'AP Übersicht'!$A$8:$B$36,2,FALSE)</f>
        <v>#N/A</v>
      </c>
      <c r="D503" s="511"/>
      <c r="E503" s="430" t="s">
        <v>83</v>
      </c>
      <c r="F503" s="174"/>
      <c r="G503" s="174"/>
      <c r="H503" s="174"/>
      <c r="I503" s="174"/>
      <c r="J503" s="174"/>
      <c r="K503" s="174"/>
      <c r="L503" s="174"/>
      <c r="M503" s="174"/>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04">
        <f t="shared" ref="AK503:AK514" si="64">SUM(F503:AJ503)</f>
        <v>0</v>
      </c>
      <c r="AL503" s="616" t="e">
        <f>VLOOKUP($B503,'AP Übersicht'!$A$8:$R$36,13,FALSE)</f>
        <v>#N/A</v>
      </c>
      <c r="AM503" s="616" t="e">
        <f>VLOOKUP($B503,'AP Übersicht'!$A$8:$R$36,14,FALSE)</f>
        <v>#N/A</v>
      </c>
    </row>
    <row r="504" spans="1:39" s="82" customFormat="1" ht="14" x14ac:dyDescent="0.15">
      <c r="A504" s="859"/>
      <c r="B504" s="183"/>
      <c r="C504" s="187" t="e">
        <f>VLOOKUP(B504,'AP Übersicht'!$A$8:$B$36,2,FALSE)</f>
        <v>#N/A</v>
      </c>
      <c r="D504" s="511"/>
      <c r="E504" s="430"/>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c r="AJ504" s="176"/>
      <c r="AK504" s="104">
        <f t="shared" si="64"/>
        <v>0</v>
      </c>
      <c r="AL504" s="256"/>
      <c r="AM504" s="60"/>
    </row>
    <row r="505" spans="1:39" s="82" customFormat="1" ht="14" x14ac:dyDescent="0.15">
      <c r="A505" s="859"/>
      <c r="B505" s="183"/>
      <c r="C505" s="187" t="e">
        <f>VLOOKUP(B505,'AP Übersicht'!$A$8:$B$36,2,FALSE)</f>
        <v>#N/A</v>
      </c>
      <c r="D505" s="511"/>
      <c r="E505" s="430"/>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6"/>
      <c r="AK505" s="104">
        <f t="shared" si="64"/>
        <v>0</v>
      </c>
      <c r="AL505" s="256"/>
      <c r="AM505" s="60"/>
    </row>
    <row r="506" spans="1:39" s="82" customFormat="1" ht="14" x14ac:dyDescent="0.15">
      <c r="A506" s="859"/>
      <c r="B506" s="183"/>
      <c r="C506" s="187" t="e">
        <f>VLOOKUP(B506,'AP Übersicht'!$A$8:$B$36,2,FALSE)</f>
        <v>#N/A</v>
      </c>
      <c r="D506" s="511"/>
      <c r="E506" s="430"/>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c r="AJ506" s="176"/>
      <c r="AK506" s="104">
        <f t="shared" si="64"/>
        <v>0</v>
      </c>
      <c r="AL506" s="256"/>
      <c r="AM506" s="60"/>
    </row>
    <row r="507" spans="1:39" s="82" customFormat="1" ht="14" x14ac:dyDescent="0.15">
      <c r="A507" s="859"/>
      <c r="B507" s="183"/>
      <c r="C507" s="187" t="e">
        <f>VLOOKUP(B507,'AP Übersicht'!$A$8:$B$36,2,FALSE)</f>
        <v>#N/A</v>
      </c>
      <c r="D507" s="511"/>
      <c r="E507" s="430"/>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6"/>
      <c r="AK507" s="104">
        <f t="shared" si="64"/>
        <v>0</v>
      </c>
      <c r="AL507" s="256"/>
      <c r="AM507" s="60"/>
    </row>
    <row r="508" spans="1:39" s="82" customFormat="1" ht="14" x14ac:dyDescent="0.15">
      <c r="A508" s="859"/>
      <c r="B508" s="183"/>
      <c r="C508" s="187" t="e">
        <f>VLOOKUP(B508,'AP Übersicht'!$A$8:$B$36,2,FALSE)</f>
        <v>#N/A</v>
      </c>
      <c r="D508" s="511"/>
      <c r="E508" s="430"/>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6"/>
      <c r="AK508" s="104">
        <f t="shared" si="64"/>
        <v>0</v>
      </c>
      <c r="AL508" s="256"/>
      <c r="AM508" s="60"/>
    </row>
    <row r="509" spans="1:39" s="82" customFormat="1" ht="14" x14ac:dyDescent="0.15">
      <c r="A509" s="859"/>
      <c r="B509" s="183"/>
      <c r="C509" s="187" t="e">
        <f>VLOOKUP(B509,'AP Übersicht'!$A$8:$B$36,2,FALSE)</f>
        <v>#N/A</v>
      </c>
      <c r="D509" s="511"/>
      <c r="E509" s="430"/>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6"/>
      <c r="AK509" s="104">
        <f t="shared" si="64"/>
        <v>0</v>
      </c>
      <c r="AL509" s="256"/>
      <c r="AM509" s="60"/>
    </row>
    <row r="510" spans="1:39" s="82" customFormat="1" ht="14" x14ac:dyDescent="0.15">
      <c r="A510" s="859"/>
      <c r="B510" s="183"/>
      <c r="C510" s="187" t="e">
        <f>VLOOKUP(B510,'AP Übersicht'!$A$8:$B$36,2,FALSE)</f>
        <v>#N/A</v>
      </c>
      <c r="D510" s="511"/>
      <c r="E510" s="430"/>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c r="AH510" s="175"/>
      <c r="AI510" s="175"/>
      <c r="AJ510" s="176"/>
      <c r="AK510" s="104">
        <f t="shared" si="64"/>
        <v>0</v>
      </c>
      <c r="AL510" s="256"/>
      <c r="AM510" s="60"/>
    </row>
    <row r="511" spans="1:39" s="82" customFormat="1" ht="14" x14ac:dyDescent="0.15">
      <c r="A511" s="859"/>
      <c r="B511" s="183"/>
      <c r="C511" s="187" t="e">
        <f>VLOOKUP(B511,'AP Übersicht'!$A$8:$B$36,2,FALSE)</f>
        <v>#N/A</v>
      </c>
      <c r="D511" s="511"/>
      <c r="E511" s="430"/>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c r="AH511" s="175"/>
      <c r="AI511" s="175"/>
      <c r="AJ511" s="176"/>
      <c r="AK511" s="104">
        <f t="shared" si="64"/>
        <v>0</v>
      </c>
      <c r="AL511" s="256"/>
      <c r="AM511" s="60"/>
    </row>
    <row r="512" spans="1:39" s="82" customFormat="1" ht="14" x14ac:dyDescent="0.15">
      <c r="A512" s="859"/>
      <c r="B512" s="183"/>
      <c r="C512" s="187" t="e">
        <f>VLOOKUP(B512,'AP Übersicht'!$A$8:$B$36,2,FALSE)</f>
        <v>#N/A</v>
      </c>
      <c r="D512" s="511"/>
      <c r="E512" s="430"/>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c r="AH512" s="175"/>
      <c r="AI512" s="175"/>
      <c r="AJ512" s="176"/>
      <c r="AK512" s="104">
        <f t="shared" si="64"/>
        <v>0</v>
      </c>
      <c r="AL512" s="256"/>
      <c r="AM512" s="60"/>
    </row>
    <row r="513" spans="1:39" s="82" customFormat="1" ht="14" x14ac:dyDescent="0.15">
      <c r="A513" s="859"/>
      <c r="B513" s="183"/>
      <c r="C513" s="187" t="e">
        <f>VLOOKUP(B513,'AP Übersicht'!$A$8:$B$36,2,FALSE)</f>
        <v>#N/A</v>
      </c>
      <c r="D513" s="511"/>
      <c r="E513" s="430"/>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c r="AH513" s="175"/>
      <c r="AI513" s="175"/>
      <c r="AJ513" s="176"/>
      <c r="AK513" s="104">
        <f t="shared" si="64"/>
        <v>0</v>
      </c>
      <c r="AL513" s="256"/>
      <c r="AM513" s="60"/>
    </row>
    <row r="514" spans="1:39" s="82" customFormat="1" ht="15" thickBot="1" x14ac:dyDescent="0.2">
      <c r="A514" s="860"/>
      <c r="B514" s="184"/>
      <c r="C514" s="252" t="e">
        <f>VLOOKUP(B514,'AP Übersicht'!$A$8:$B$36,2,FALSE)</f>
        <v>#N/A</v>
      </c>
      <c r="D514" s="512"/>
      <c r="E514" s="438"/>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c r="AG514" s="177"/>
      <c r="AH514" s="177"/>
      <c r="AI514" s="177"/>
      <c r="AJ514" s="178"/>
      <c r="AK514" s="104">
        <f t="shared" si="64"/>
        <v>0</v>
      </c>
      <c r="AL514" s="256"/>
      <c r="AM514" s="60"/>
    </row>
    <row r="515" spans="1:39" s="82" customFormat="1" ht="18.5" customHeight="1" thickTop="1" thickBot="1" x14ac:dyDescent="0.2">
      <c r="A515" s="603"/>
      <c r="B515" s="604"/>
      <c r="C515" s="896" t="s">
        <v>149</v>
      </c>
      <c r="D515" s="606" t="s">
        <v>83</v>
      </c>
      <c r="E515" s="606"/>
      <c r="F515" s="607">
        <f>SUMIF($D503:$D514,$D515,F503:F514)</f>
        <v>0</v>
      </c>
      <c r="G515" s="607">
        <f t="shared" ref="G515:S515" si="65">SUMIF($D503:$D514,$D515,G503:G514)</f>
        <v>0</v>
      </c>
      <c r="H515" s="607">
        <f t="shared" si="65"/>
        <v>0</v>
      </c>
      <c r="I515" s="607">
        <f t="shared" si="65"/>
        <v>0</v>
      </c>
      <c r="J515" s="607">
        <f t="shared" si="65"/>
        <v>0</v>
      </c>
      <c r="K515" s="607">
        <f t="shared" si="65"/>
        <v>0</v>
      </c>
      <c r="L515" s="607">
        <f t="shared" si="65"/>
        <v>0</v>
      </c>
      <c r="M515" s="607">
        <f t="shared" si="65"/>
        <v>0</v>
      </c>
      <c r="N515" s="607">
        <f t="shared" si="65"/>
        <v>0</v>
      </c>
      <c r="O515" s="607">
        <f t="shared" si="65"/>
        <v>0</v>
      </c>
      <c r="P515" s="607">
        <f t="shared" si="65"/>
        <v>0</v>
      </c>
      <c r="Q515" s="607">
        <f t="shared" si="65"/>
        <v>0</v>
      </c>
      <c r="R515" s="607">
        <f t="shared" si="65"/>
        <v>0</v>
      </c>
      <c r="S515" s="607">
        <f t="shared" si="65"/>
        <v>0</v>
      </c>
      <c r="T515" s="607">
        <f>SUMIF($D503:$D514,$D515,T503:T514)</f>
        <v>0</v>
      </c>
      <c r="U515" s="607">
        <f t="shared" ref="U515:AF515" si="66">SUMIF($D503:$D514,$D515,U503:U514)</f>
        <v>0</v>
      </c>
      <c r="V515" s="607">
        <f t="shared" si="66"/>
        <v>0</v>
      </c>
      <c r="W515" s="607">
        <f t="shared" si="66"/>
        <v>0</v>
      </c>
      <c r="X515" s="607">
        <f t="shared" si="66"/>
        <v>0</v>
      </c>
      <c r="Y515" s="607">
        <f t="shared" si="66"/>
        <v>0</v>
      </c>
      <c r="Z515" s="607">
        <f t="shared" si="66"/>
        <v>0</v>
      </c>
      <c r="AA515" s="607">
        <f t="shared" si="66"/>
        <v>0</v>
      </c>
      <c r="AB515" s="607">
        <f t="shared" si="66"/>
        <v>0</v>
      </c>
      <c r="AC515" s="607">
        <f t="shared" si="66"/>
        <v>0</v>
      </c>
      <c r="AD515" s="607">
        <f t="shared" si="66"/>
        <v>0</v>
      </c>
      <c r="AE515" s="607">
        <f t="shared" si="66"/>
        <v>0</v>
      </c>
      <c r="AF515" s="607">
        <f t="shared" si="66"/>
        <v>0</v>
      </c>
      <c r="AG515" s="607">
        <f>SUMIF($D503:$D514,$D515,AG503:AG514)</f>
        <v>0</v>
      </c>
      <c r="AH515" s="607">
        <f>SUMIF($D503:$D514,$D515,AH503:AH514)</f>
        <v>0</v>
      </c>
      <c r="AI515" s="607">
        <f>SUMIF($D503:$D514,$D515,AI503:AI514)</f>
        <v>0</v>
      </c>
      <c r="AJ515" s="607">
        <f>SUMIF($D503:$D514,$D515,AJ503:AJ514)</f>
        <v>0</v>
      </c>
      <c r="AK515" s="608">
        <f>SUM(F515:AJ515)</f>
        <v>0</v>
      </c>
      <c r="AL515" s="256"/>
      <c r="AM515" s="60"/>
    </row>
    <row r="516" spans="1:39" s="82" customFormat="1" ht="18.5" customHeight="1" thickBot="1" x14ac:dyDescent="0.2">
      <c r="A516" s="609"/>
      <c r="B516" s="610"/>
      <c r="C516" s="897"/>
      <c r="D516" s="611"/>
      <c r="E516" s="611" t="s">
        <v>83</v>
      </c>
      <c r="F516" s="607">
        <f>SUMIF($E503:$E514,$E516,F503:F514)</f>
        <v>0</v>
      </c>
      <c r="G516" s="607">
        <f t="shared" ref="G516:AI516" si="67">SUMIF($E503:$E514,$E516,G503:G514)</f>
        <v>0</v>
      </c>
      <c r="H516" s="607">
        <f t="shared" si="67"/>
        <v>0</v>
      </c>
      <c r="I516" s="607">
        <f t="shared" si="67"/>
        <v>0</v>
      </c>
      <c r="J516" s="607">
        <f t="shared" si="67"/>
        <v>0</v>
      </c>
      <c r="K516" s="607">
        <f t="shared" si="67"/>
        <v>0</v>
      </c>
      <c r="L516" s="607">
        <f t="shared" si="67"/>
        <v>0</v>
      </c>
      <c r="M516" s="607">
        <f t="shared" si="67"/>
        <v>0</v>
      </c>
      <c r="N516" s="607">
        <f t="shared" si="67"/>
        <v>0</v>
      </c>
      <c r="O516" s="607">
        <f t="shared" si="67"/>
        <v>0</v>
      </c>
      <c r="P516" s="607">
        <f t="shared" si="67"/>
        <v>0</v>
      </c>
      <c r="Q516" s="607">
        <f t="shared" si="67"/>
        <v>0</v>
      </c>
      <c r="R516" s="607">
        <f t="shared" si="67"/>
        <v>0</v>
      </c>
      <c r="S516" s="607">
        <f t="shared" si="67"/>
        <v>0</v>
      </c>
      <c r="T516" s="607">
        <f t="shared" si="67"/>
        <v>0</v>
      </c>
      <c r="U516" s="607">
        <f t="shared" si="67"/>
        <v>0</v>
      </c>
      <c r="V516" s="607">
        <f t="shared" si="67"/>
        <v>0</v>
      </c>
      <c r="W516" s="607">
        <f t="shared" si="67"/>
        <v>0</v>
      </c>
      <c r="X516" s="607">
        <f t="shared" si="67"/>
        <v>0</v>
      </c>
      <c r="Y516" s="607">
        <f t="shared" si="67"/>
        <v>0</v>
      </c>
      <c r="Z516" s="607">
        <f t="shared" si="67"/>
        <v>0</v>
      </c>
      <c r="AA516" s="607">
        <f t="shared" si="67"/>
        <v>0</v>
      </c>
      <c r="AB516" s="607">
        <f t="shared" si="67"/>
        <v>0</v>
      </c>
      <c r="AC516" s="607">
        <f t="shared" si="67"/>
        <v>0</v>
      </c>
      <c r="AD516" s="607">
        <f t="shared" si="67"/>
        <v>0</v>
      </c>
      <c r="AE516" s="607">
        <f t="shared" si="67"/>
        <v>0</v>
      </c>
      <c r="AF516" s="607">
        <f t="shared" si="67"/>
        <v>0</v>
      </c>
      <c r="AG516" s="607">
        <f t="shared" si="67"/>
        <v>0</v>
      </c>
      <c r="AH516" s="607">
        <f t="shared" si="67"/>
        <v>0</v>
      </c>
      <c r="AI516" s="607">
        <f t="shared" si="67"/>
        <v>0</v>
      </c>
      <c r="AJ516" s="607">
        <f>SUMIF($E503:$E514,$E516,AJ503:AJ514)</f>
        <v>0</v>
      </c>
      <c r="AK516" s="612">
        <f>SUM(F516:AJ516)</f>
        <v>0</v>
      </c>
      <c r="AL516" s="256"/>
      <c r="AM516" s="60"/>
    </row>
    <row r="517" spans="1:39" s="82" customFormat="1" ht="20" customHeight="1" x14ac:dyDescent="0.15">
      <c r="A517" s="118" t="s">
        <v>150</v>
      </c>
      <c r="B517" s="99"/>
      <c r="C517" s="114" t="s">
        <v>164</v>
      </c>
      <c r="D517" s="511"/>
      <c r="E517" s="430"/>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c r="AH517" s="175"/>
      <c r="AI517" s="175"/>
      <c r="AJ517" s="179"/>
      <c r="AK517" s="110">
        <f>SUM(F517:AJ517)</f>
        <v>0</v>
      </c>
      <c r="AL517" s="256"/>
      <c r="AM517" s="60"/>
    </row>
    <row r="518" spans="1:39" s="82" customFormat="1" ht="20" customHeight="1" x14ac:dyDescent="0.15">
      <c r="A518" s="861" t="s">
        <v>152</v>
      </c>
      <c r="B518" s="95"/>
      <c r="C518" s="115" t="s">
        <v>153</v>
      </c>
      <c r="D518" s="511"/>
      <c r="E518" s="43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17">
        <f>SUM(E518:AJ518)</f>
        <v>0</v>
      </c>
      <c r="AL518" s="256"/>
      <c r="AM518" s="60"/>
    </row>
    <row r="519" spans="1:39" s="82" customFormat="1" ht="20" customHeight="1" x14ac:dyDescent="0.15">
      <c r="A519" s="862"/>
      <c r="B519" s="95"/>
      <c r="C519" s="116" t="s">
        <v>154</v>
      </c>
      <c r="D519" s="513"/>
      <c r="E519" s="430"/>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c r="AH519" s="175"/>
      <c r="AI519" s="175"/>
      <c r="AJ519" s="179"/>
      <c r="AK519" s="111">
        <f>SUM(F519:AJ519)</f>
        <v>0</v>
      </c>
      <c r="AL519" s="256"/>
      <c r="AM519" s="60"/>
    </row>
    <row r="520" spans="1:39" s="82" customFormat="1" ht="28" x14ac:dyDescent="0.15">
      <c r="A520" s="862"/>
      <c r="B520" s="95"/>
      <c r="C520" s="115" t="s">
        <v>155</v>
      </c>
      <c r="D520" s="511"/>
      <c r="E520" s="430"/>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c r="AH520" s="175"/>
      <c r="AI520" s="175"/>
      <c r="AJ520" s="179"/>
      <c r="AK520" s="111">
        <f>SUM(F520:AJ520)</f>
        <v>0</v>
      </c>
      <c r="AL520" s="64"/>
      <c r="AM520" s="60"/>
    </row>
    <row r="521" spans="1:39" s="82" customFormat="1" ht="29" thickBot="1" x14ac:dyDescent="0.2">
      <c r="A521" s="863"/>
      <c r="B521" s="105"/>
      <c r="C521" s="119" t="s">
        <v>156</v>
      </c>
      <c r="D521" s="514"/>
      <c r="E521" s="439"/>
      <c r="F521" s="181"/>
      <c r="G521" s="181"/>
      <c r="H521" s="181"/>
      <c r="I521" s="181"/>
      <c r="J521" s="181"/>
      <c r="K521" s="181"/>
      <c r="L521" s="181"/>
      <c r="M521" s="181"/>
      <c r="N521" s="181"/>
      <c r="O521" s="181"/>
      <c r="P521" s="181"/>
      <c r="Q521" s="181"/>
      <c r="R521" s="181"/>
      <c r="S521" s="181"/>
      <c r="T521" s="181"/>
      <c r="U521" s="181"/>
      <c r="V521" s="181"/>
      <c r="W521" s="181"/>
      <c r="X521" s="181"/>
      <c r="Y521" s="181"/>
      <c r="Z521" s="181"/>
      <c r="AA521" s="181"/>
      <c r="AB521" s="181"/>
      <c r="AC521" s="181"/>
      <c r="AD521" s="181"/>
      <c r="AE521" s="181"/>
      <c r="AF521" s="181"/>
      <c r="AG521" s="181"/>
      <c r="AH521" s="181"/>
      <c r="AI521" s="181"/>
      <c r="AJ521" s="182"/>
      <c r="AK521" s="112">
        <f>SUM(F521:AJ521)</f>
        <v>0</v>
      </c>
      <c r="AL521" s="64" t="s">
        <v>157</v>
      </c>
      <c r="AM521" s="60" t="s">
        <v>158</v>
      </c>
    </row>
    <row r="522" spans="1:39" s="82" customFormat="1" ht="14" x14ac:dyDescent="0.15">
      <c r="A522" s="123"/>
      <c r="B522" s="83"/>
      <c r="C522" s="83"/>
      <c r="D522" s="508"/>
      <c r="E522" s="508"/>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124"/>
      <c r="AL522" s="670">
        <f>SUM(AK515:AK521)</f>
        <v>0</v>
      </c>
      <c r="AM522" s="672">
        <f>NETWORKDAYS(F500,EOMONTH(A495,0))*8</f>
        <v>168</v>
      </c>
    </row>
    <row r="523" spans="1:39" s="82" customFormat="1" ht="18" customHeight="1" x14ac:dyDescent="0.15">
      <c r="A523" s="864" t="s">
        <v>159</v>
      </c>
      <c r="B523" s="865"/>
      <c r="C523" s="865"/>
      <c r="D523" s="865"/>
      <c r="E523" s="865"/>
      <c r="F523" s="865"/>
      <c r="G523" s="865"/>
      <c r="H523" s="865"/>
      <c r="I523" s="865"/>
      <c r="J523" s="865"/>
      <c r="K523" s="865"/>
      <c r="L523" s="865"/>
      <c r="M523" s="865"/>
      <c r="N523" s="865"/>
      <c r="O523" s="90"/>
      <c r="P523" s="90"/>
      <c r="Q523" s="90"/>
      <c r="R523" s="90"/>
      <c r="S523" s="90"/>
      <c r="T523" s="90"/>
      <c r="U523" s="90"/>
      <c r="V523" s="90"/>
      <c r="W523" s="90"/>
      <c r="X523" s="90"/>
      <c r="Y523" s="90"/>
      <c r="Z523" s="90"/>
      <c r="AA523" s="90"/>
      <c r="AB523" s="90"/>
      <c r="AC523" s="90"/>
      <c r="AD523" s="90"/>
      <c r="AE523" s="90"/>
      <c r="AF523" s="90"/>
      <c r="AG523" s="90"/>
      <c r="AH523" s="90"/>
      <c r="AI523" s="90"/>
      <c r="AJ523" s="83"/>
      <c r="AK523" s="125"/>
    </row>
    <row r="524" spans="1:39" s="82" customFormat="1" ht="18" customHeight="1" thickBot="1" x14ac:dyDescent="0.2">
      <c r="A524" s="866"/>
      <c r="B524" s="865"/>
      <c r="C524" s="865"/>
      <c r="D524" s="865"/>
      <c r="E524" s="865"/>
      <c r="F524" s="865"/>
      <c r="G524" s="865"/>
      <c r="H524" s="865"/>
      <c r="I524" s="865"/>
      <c r="J524" s="865"/>
      <c r="K524" s="865"/>
      <c r="L524" s="865"/>
      <c r="M524" s="865"/>
      <c r="N524" s="865"/>
      <c r="O524" s="90"/>
      <c r="P524" s="90"/>
      <c r="Q524" s="884">
        <f>IF(WEEKDAY(EOMONTH(A495,0),2)=7,EOMONTH(A495,0)-2,IF(WEEKDAY(EOMONTH(11,0),2)=6,EOMONTH(A495,0)-1,EOMONTH(A495,0)))</f>
        <v>45289</v>
      </c>
      <c r="R524" s="884"/>
      <c r="S524" s="90"/>
      <c r="T524" s="90"/>
      <c r="U524" s="90"/>
      <c r="V524" s="90"/>
      <c r="W524" s="90"/>
      <c r="X524" s="90"/>
      <c r="Y524" s="90"/>
      <c r="Z524" s="90"/>
      <c r="AA524" s="90"/>
      <c r="AB524" s="90"/>
      <c r="AC524" s="90"/>
      <c r="AD524" s="90"/>
      <c r="AE524" s="90"/>
      <c r="AF524" s="90"/>
      <c r="AG524" s="90"/>
      <c r="AH524" s="90"/>
      <c r="AI524" s="90"/>
      <c r="AJ524" s="83"/>
      <c r="AK524" s="125"/>
    </row>
    <row r="525" spans="1:39" s="82" customFormat="1" ht="14" customHeight="1" x14ac:dyDescent="0.15">
      <c r="A525" s="866"/>
      <c r="B525" s="865"/>
      <c r="C525" s="865"/>
      <c r="D525" s="865"/>
      <c r="E525" s="865"/>
      <c r="F525" s="865"/>
      <c r="G525" s="865"/>
      <c r="H525" s="865"/>
      <c r="I525" s="865"/>
      <c r="J525" s="865"/>
      <c r="K525" s="865"/>
      <c r="L525" s="865"/>
      <c r="M525" s="865"/>
      <c r="N525" s="865"/>
      <c r="O525" s="90"/>
      <c r="P525" s="90"/>
      <c r="Q525" s="867" t="s">
        <v>160</v>
      </c>
      <c r="R525" s="867"/>
      <c r="S525" s="867"/>
      <c r="T525" s="867"/>
      <c r="U525" s="867"/>
      <c r="V525" s="867"/>
      <c r="W525" s="867"/>
      <c r="X525" s="867"/>
      <c r="Y525" s="867"/>
      <c r="Z525" s="867"/>
      <c r="AA525" s="867"/>
      <c r="AB525" s="867"/>
      <c r="AC525" s="867"/>
      <c r="AD525" s="867"/>
      <c r="AE525" s="867"/>
      <c r="AF525" s="867"/>
      <c r="AG525" s="867"/>
      <c r="AH525" s="867"/>
      <c r="AI525" s="867"/>
      <c r="AJ525" s="867"/>
      <c r="AK525" s="125"/>
    </row>
    <row r="526" spans="1:39" s="82" customFormat="1" ht="35.25" customHeight="1" thickBot="1" x14ac:dyDescent="0.2">
      <c r="A526" s="864" t="s">
        <v>161</v>
      </c>
      <c r="B526" s="868"/>
      <c r="C526" s="868"/>
      <c r="D526" s="868"/>
      <c r="E526" s="868"/>
      <c r="F526" s="868"/>
      <c r="G526" s="868"/>
      <c r="H526" s="868"/>
      <c r="I526" s="868"/>
      <c r="J526" s="868"/>
      <c r="K526" s="868"/>
      <c r="L526" s="868"/>
      <c r="M526" s="868"/>
      <c r="N526" s="868"/>
      <c r="O526" s="90"/>
      <c r="P526" s="90"/>
      <c r="Q526" s="884">
        <f>Q524</f>
        <v>45289</v>
      </c>
      <c r="R526" s="884"/>
      <c r="S526" s="90"/>
      <c r="T526" s="90"/>
      <c r="U526" s="90"/>
      <c r="V526" s="90"/>
      <c r="W526" s="90"/>
      <c r="X526" s="90"/>
      <c r="Y526" s="90"/>
      <c r="Z526" s="90"/>
      <c r="AA526" s="90"/>
      <c r="AB526" s="90"/>
      <c r="AC526" s="90"/>
      <c r="AD526" s="90"/>
      <c r="AE526" s="90"/>
      <c r="AF526" s="90"/>
      <c r="AG526" s="90"/>
      <c r="AH526" s="90"/>
      <c r="AI526" s="90"/>
      <c r="AJ526" s="90"/>
      <c r="AK526" s="125"/>
    </row>
    <row r="527" spans="1:39" s="82" customFormat="1" ht="14" x14ac:dyDescent="0.15">
      <c r="A527" s="864"/>
      <c r="B527" s="868"/>
      <c r="C527" s="868"/>
      <c r="D527" s="868"/>
      <c r="E527" s="868"/>
      <c r="F527" s="868"/>
      <c r="G527" s="868"/>
      <c r="H527" s="868"/>
      <c r="I527" s="868"/>
      <c r="J527" s="868"/>
      <c r="K527" s="868"/>
      <c r="L527" s="868"/>
      <c r="M527" s="868"/>
      <c r="N527" s="868"/>
      <c r="O527" s="83"/>
      <c r="P527" s="83"/>
      <c r="Q527" s="867" t="s">
        <v>162</v>
      </c>
      <c r="R527" s="867"/>
      <c r="S527" s="867"/>
      <c r="T527" s="867"/>
      <c r="U527" s="867"/>
      <c r="V527" s="867"/>
      <c r="W527" s="867"/>
      <c r="X527" s="867"/>
      <c r="Y527" s="867"/>
      <c r="Z527" s="867"/>
      <c r="AA527" s="867"/>
      <c r="AB527" s="867"/>
      <c r="AC527" s="867"/>
      <c r="AD527" s="867"/>
      <c r="AE527" s="867"/>
      <c r="AF527" s="867"/>
      <c r="AG527" s="867"/>
      <c r="AH527" s="867"/>
      <c r="AI527" s="867"/>
      <c r="AJ527" s="867"/>
      <c r="AK527" s="125"/>
    </row>
    <row r="528" spans="1:39" s="82" customFormat="1" ht="14.5" customHeight="1" thickBot="1" x14ac:dyDescent="0.2">
      <c r="A528" s="126"/>
      <c r="B528" s="127"/>
      <c r="C528" s="127"/>
      <c r="D528" s="509"/>
      <c r="E528" s="509"/>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c r="AD528" s="127"/>
      <c r="AE528" s="127"/>
      <c r="AF528" s="127"/>
      <c r="AG528" s="127"/>
      <c r="AH528" s="127"/>
      <c r="AI528" s="127"/>
      <c r="AJ528" s="127"/>
      <c r="AK528" s="128"/>
    </row>
  </sheetData>
  <mergeCells count="268">
    <mergeCell ref="C31:C32"/>
    <mergeCell ref="C75:C76"/>
    <mergeCell ref="C119:C120"/>
    <mergeCell ref="C163:C164"/>
    <mergeCell ref="C207:C208"/>
    <mergeCell ref="C251:C252"/>
    <mergeCell ref="C295:C296"/>
    <mergeCell ref="C339:C340"/>
    <mergeCell ref="C383:C384"/>
    <mergeCell ref="A187:C187"/>
    <mergeCell ref="A321:AK321"/>
    <mergeCell ref="AK323:AK324"/>
    <mergeCell ref="A360:AK360"/>
    <mergeCell ref="W354:AA354"/>
    <mergeCell ref="AB354:AI354"/>
    <mergeCell ref="A350:N351"/>
    <mergeCell ref="Q351:AJ351"/>
    <mergeCell ref="D323:D324"/>
    <mergeCell ref="D367:D368"/>
    <mergeCell ref="A55:C55"/>
    <mergeCell ref="N55:W55"/>
    <mergeCell ref="A34:A37"/>
    <mergeCell ref="A39:N41"/>
    <mergeCell ref="Q41:AJ41"/>
    <mergeCell ref="E323:E324"/>
    <mergeCell ref="E367:E368"/>
    <mergeCell ref="E411:E412"/>
    <mergeCell ref="E455:E456"/>
    <mergeCell ref="E499:E500"/>
    <mergeCell ref="A140:AK140"/>
    <mergeCell ref="A143:C143"/>
    <mergeCell ref="N143:W143"/>
    <mergeCell ref="A145:AK145"/>
    <mergeCell ref="AK147:AK148"/>
    <mergeCell ref="A150:A162"/>
    <mergeCell ref="N187:W187"/>
    <mergeCell ref="O225:AK225"/>
    <mergeCell ref="A226:M226"/>
    <mergeCell ref="O226:AK226"/>
    <mergeCell ref="A218:N219"/>
    <mergeCell ref="Q219:AJ219"/>
    <mergeCell ref="W222:AA222"/>
    <mergeCell ref="AB222:AI222"/>
    <mergeCell ref="A189:AK189"/>
    <mergeCell ref="AK191:AK192"/>
    <mergeCell ref="A194:A206"/>
    <mergeCell ref="A210:A213"/>
    <mergeCell ref="A215:N217"/>
    <mergeCell ref="A8:AK8"/>
    <mergeCell ref="A11:C11"/>
    <mergeCell ref="N11:W11"/>
    <mergeCell ref="A13:AK13"/>
    <mergeCell ref="AK15:AK16"/>
    <mergeCell ref="A18:A30"/>
    <mergeCell ref="W2:AA2"/>
    <mergeCell ref="AB2:AI2"/>
    <mergeCell ref="O7:T7"/>
    <mergeCell ref="O4:AK4"/>
    <mergeCell ref="O5:AK5"/>
    <mergeCell ref="A6:M6"/>
    <mergeCell ref="O6:AK6"/>
    <mergeCell ref="D15:D16"/>
    <mergeCell ref="E15:E16"/>
    <mergeCell ref="A42:N43"/>
    <mergeCell ref="Q43:AJ43"/>
    <mergeCell ref="W46:AA46"/>
    <mergeCell ref="AB46:AI46"/>
    <mergeCell ref="O48:AK48"/>
    <mergeCell ref="O49:AK49"/>
    <mergeCell ref="A50:M50"/>
    <mergeCell ref="O50:AK50"/>
    <mergeCell ref="O93:AK93"/>
    <mergeCell ref="E59:E60"/>
    <mergeCell ref="O51:T51"/>
    <mergeCell ref="A52:AK52"/>
    <mergeCell ref="A94:M94"/>
    <mergeCell ref="O94:AK94"/>
    <mergeCell ref="A86:N87"/>
    <mergeCell ref="Q87:AJ87"/>
    <mergeCell ref="W90:AA90"/>
    <mergeCell ref="AB90:AI90"/>
    <mergeCell ref="A57:AK57"/>
    <mergeCell ref="AK59:AK60"/>
    <mergeCell ref="A62:A74"/>
    <mergeCell ref="A78:A81"/>
    <mergeCell ref="A83:N85"/>
    <mergeCell ref="Q85:AJ85"/>
    <mergeCell ref="O92:AK92"/>
    <mergeCell ref="D59:D60"/>
    <mergeCell ref="AK103:AK104"/>
    <mergeCell ref="A106:A118"/>
    <mergeCell ref="A122:A125"/>
    <mergeCell ref="A127:N129"/>
    <mergeCell ref="Q129:AJ129"/>
    <mergeCell ref="A130:N131"/>
    <mergeCell ref="Q131:AJ131"/>
    <mergeCell ref="O95:T95"/>
    <mergeCell ref="A96:AK96"/>
    <mergeCell ref="A99:C99"/>
    <mergeCell ref="N99:W99"/>
    <mergeCell ref="A101:AK101"/>
    <mergeCell ref="D103:D104"/>
    <mergeCell ref="E103:E104"/>
    <mergeCell ref="AB134:AI134"/>
    <mergeCell ref="O139:T139"/>
    <mergeCell ref="O136:AK136"/>
    <mergeCell ref="O137:AK137"/>
    <mergeCell ref="A138:M138"/>
    <mergeCell ref="O138:AK138"/>
    <mergeCell ref="D147:D148"/>
    <mergeCell ref="O183:T183"/>
    <mergeCell ref="A184:AK184"/>
    <mergeCell ref="E147:E148"/>
    <mergeCell ref="W134:AA134"/>
    <mergeCell ref="A166:A169"/>
    <mergeCell ref="A171:N173"/>
    <mergeCell ref="Q173:AJ173"/>
    <mergeCell ref="A174:N175"/>
    <mergeCell ref="Q175:AJ175"/>
    <mergeCell ref="W178:AA178"/>
    <mergeCell ref="AB178:AI178"/>
    <mergeCell ref="O180:AK180"/>
    <mergeCell ref="O181:AK181"/>
    <mergeCell ref="A182:M182"/>
    <mergeCell ref="O182:AK182"/>
    <mergeCell ref="Q217:AJ217"/>
    <mergeCell ref="O224:AK224"/>
    <mergeCell ref="D191:D192"/>
    <mergeCell ref="E191:E192"/>
    <mergeCell ref="AK235:AK236"/>
    <mergeCell ref="A238:A250"/>
    <mergeCell ref="A254:A257"/>
    <mergeCell ref="A259:N261"/>
    <mergeCell ref="Q261:AJ261"/>
    <mergeCell ref="Q216:R216"/>
    <mergeCell ref="Q218:R218"/>
    <mergeCell ref="A262:N263"/>
    <mergeCell ref="Q263:AJ263"/>
    <mergeCell ref="O227:T227"/>
    <mergeCell ref="A228:AK228"/>
    <mergeCell ref="A231:C231"/>
    <mergeCell ref="N231:W231"/>
    <mergeCell ref="A233:AK233"/>
    <mergeCell ref="D235:D236"/>
    <mergeCell ref="E235:E236"/>
    <mergeCell ref="Q260:R260"/>
    <mergeCell ref="Q262:R262"/>
    <mergeCell ref="W266:AA266"/>
    <mergeCell ref="AB266:AI266"/>
    <mergeCell ref="O271:T271"/>
    <mergeCell ref="A282:A294"/>
    <mergeCell ref="Q307:AJ307"/>
    <mergeCell ref="A298:A301"/>
    <mergeCell ref="A303:N305"/>
    <mergeCell ref="Q305:AJ305"/>
    <mergeCell ref="A306:N307"/>
    <mergeCell ref="O268:AK268"/>
    <mergeCell ref="D279:D280"/>
    <mergeCell ref="E279:E280"/>
    <mergeCell ref="Q304:R304"/>
    <mergeCell ref="Q306:R306"/>
    <mergeCell ref="O315:T315"/>
    <mergeCell ref="A272:AK272"/>
    <mergeCell ref="A275:C275"/>
    <mergeCell ref="N275:W275"/>
    <mergeCell ref="A277:AK277"/>
    <mergeCell ref="AK279:AK280"/>
    <mergeCell ref="W310:AA310"/>
    <mergeCell ref="AB310:AI310"/>
    <mergeCell ref="O400:AK400"/>
    <mergeCell ref="AB398:AI398"/>
    <mergeCell ref="A363:C363"/>
    <mergeCell ref="N363:W363"/>
    <mergeCell ref="A365:AK365"/>
    <mergeCell ref="AK367:AK368"/>
    <mergeCell ref="A370:A382"/>
    <mergeCell ref="A386:A389"/>
    <mergeCell ref="A391:N393"/>
    <mergeCell ref="Q393:AJ393"/>
    <mergeCell ref="A394:N395"/>
    <mergeCell ref="Q395:AJ395"/>
    <mergeCell ref="W398:AA398"/>
    <mergeCell ref="A316:AK316"/>
    <mergeCell ref="A319:C319"/>
    <mergeCell ref="N319:W319"/>
    <mergeCell ref="A430:A433"/>
    <mergeCell ref="A435:N437"/>
    <mergeCell ref="Q437:AJ437"/>
    <mergeCell ref="D411:D412"/>
    <mergeCell ref="Q481:AJ481"/>
    <mergeCell ref="A482:N483"/>
    <mergeCell ref="Q483:AJ483"/>
    <mergeCell ref="W486:AA486"/>
    <mergeCell ref="AB486:AI486"/>
    <mergeCell ref="A438:N439"/>
    <mergeCell ref="Q439:AJ439"/>
    <mergeCell ref="W442:AA442"/>
    <mergeCell ref="AB442:AI442"/>
    <mergeCell ref="O446:AK446"/>
    <mergeCell ref="O444:AK444"/>
    <mergeCell ref="O445:AK445"/>
    <mergeCell ref="A446:M446"/>
    <mergeCell ref="A453:AK453"/>
    <mergeCell ref="C471:C472"/>
    <mergeCell ref="D455:D456"/>
    <mergeCell ref="A523:N525"/>
    <mergeCell ref="Q525:AJ525"/>
    <mergeCell ref="A526:N527"/>
    <mergeCell ref="Q527:AJ527"/>
    <mergeCell ref="O491:T491"/>
    <mergeCell ref="A492:AK492"/>
    <mergeCell ref="A495:C495"/>
    <mergeCell ref="N495:W495"/>
    <mergeCell ref="A497:AK497"/>
    <mergeCell ref="AK499:AK500"/>
    <mergeCell ref="A502:A514"/>
    <mergeCell ref="A518:A521"/>
    <mergeCell ref="C515:C516"/>
    <mergeCell ref="D499:D500"/>
    <mergeCell ref="Q526:R526"/>
    <mergeCell ref="A490:M490"/>
    <mergeCell ref="O490:AK490"/>
    <mergeCell ref="O269:AK269"/>
    <mergeCell ref="A270:M270"/>
    <mergeCell ref="O270:AK270"/>
    <mergeCell ref="O312:AK312"/>
    <mergeCell ref="O313:AK313"/>
    <mergeCell ref="A314:M314"/>
    <mergeCell ref="O314:AK314"/>
    <mergeCell ref="O356:AK356"/>
    <mergeCell ref="O357:AK357"/>
    <mergeCell ref="O447:T447"/>
    <mergeCell ref="A451:C451"/>
    <mergeCell ref="N451:W451"/>
    <mergeCell ref="A326:A338"/>
    <mergeCell ref="A342:A345"/>
    <mergeCell ref="A347:N349"/>
    <mergeCell ref="Q349:AJ349"/>
    <mergeCell ref="AK455:AK456"/>
    <mergeCell ref="A458:A470"/>
    <mergeCell ref="A474:A477"/>
    <mergeCell ref="A479:N481"/>
    <mergeCell ref="O359:T359"/>
    <mergeCell ref="A358:M358"/>
    <mergeCell ref="Q348:R348"/>
    <mergeCell ref="Q350:R350"/>
    <mergeCell ref="Q392:R392"/>
    <mergeCell ref="Q394:R394"/>
    <mergeCell ref="Q436:R436"/>
    <mergeCell ref="Q438:R438"/>
    <mergeCell ref="Q480:R480"/>
    <mergeCell ref="Q482:R482"/>
    <mergeCell ref="Q524:R524"/>
    <mergeCell ref="O488:AK488"/>
    <mergeCell ref="O489:AK489"/>
    <mergeCell ref="O358:AK358"/>
    <mergeCell ref="A448:AK448"/>
    <mergeCell ref="O401:AK401"/>
    <mergeCell ref="A402:M402"/>
    <mergeCell ref="O402:AK402"/>
    <mergeCell ref="O403:T403"/>
    <mergeCell ref="A404:AK404"/>
    <mergeCell ref="A407:C407"/>
    <mergeCell ref="N407:W407"/>
    <mergeCell ref="A409:AK409"/>
    <mergeCell ref="AK411:AK412"/>
    <mergeCell ref="C427:C428"/>
    <mergeCell ref="A414:A426"/>
  </mergeCells>
  <conditionalFormatting sqref="C19:D30">
    <cfRule type="expression" dxfId="1446" priority="291">
      <formula>ISERROR(C19)</formula>
    </cfRule>
  </conditionalFormatting>
  <conditionalFormatting sqref="C63:D74">
    <cfRule type="expression" dxfId="1445" priority="284">
      <formula>ISERROR(C63)</formula>
    </cfRule>
  </conditionalFormatting>
  <conditionalFormatting sqref="C107:D118">
    <cfRule type="expression" dxfId="1444" priority="277">
      <formula>ISERROR(C107)</formula>
    </cfRule>
  </conditionalFormatting>
  <conditionalFormatting sqref="C151:D162">
    <cfRule type="expression" dxfId="1443" priority="270">
      <formula>ISERROR(C151)</formula>
    </cfRule>
  </conditionalFormatting>
  <conditionalFormatting sqref="C195:D206">
    <cfRule type="expression" dxfId="1442" priority="263">
      <formula>ISERROR(C195)</formula>
    </cfRule>
  </conditionalFormatting>
  <conditionalFormatting sqref="C239:D250">
    <cfRule type="expression" dxfId="1441" priority="256">
      <formula>ISERROR(C239)</formula>
    </cfRule>
  </conditionalFormatting>
  <conditionalFormatting sqref="C283:D294">
    <cfRule type="expression" dxfId="1440" priority="249">
      <formula>ISERROR(C283)</formula>
    </cfRule>
  </conditionalFormatting>
  <conditionalFormatting sqref="C327:D338">
    <cfRule type="expression" dxfId="1439" priority="242">
      <formula>ISERROR(C327)</formula>
    </cfRule>
  </conditionalFormatting>
  <conditionalFormatting sqref="C371:D382">
    <cfRule type="expression" dxfId="1438" priority="235">
      <formula>ISERROR(C371)</formula>
    </cfRule>
  </conditionalFormatting>
  <conditionalFormatting sqref="C415:D426">
    <cfRule type="expression" dxfId="1437" priority="228">
      <formula>ISERROR(C415)</formula>
    </cfRule>
  </conditionalFormatting>
  <conditionalFormatting sqref="C459:D470">
    <cfRule type="expression" dxfId="1436" priority="221">
      <formula>ISERROR(C459)</formula>
    </cfRule>
  </conditionalFormatting>
  <conditionalFormatting sqref="C503:D514">
    <cfRule type="expression" dxfId="1435" priority="214">
      <formula>ISERROR(C503)</formula>
    </cfRule>
  </conditionalFormatting>
  <conditionalFormatting sqref="F16:AJ16">
    <cfRule type="expression" dxfId="1434" priority="293">
      <formula>WEEKDAY(F16,2)&gt;5</formula>
    </cfRule>
  </conditionalFormatting>
  <conditionalFormatting sqref="F60:AJ60">
    <cfRule type="expression" dxfId="1433" priority="286">
      <formula>WEEKDAY(F60,2)&gt;5</formula>
    </cfRule>
  </conditionalFormatting>
  <conditionalFormatting sqref="F104:AJ104">
    <cfRule type="expression" dxfId="1432" priority="279">
      <formula>WEEKDAY(F104,2)&gt;5</formula>
    </cfRule>
  </conditionalFormatting>
  <conditionalFormatting sqref="F148:AJ148">
    <cfRule type="expression" dxfId="1431" priority="272">
      <formula>WEEKDAY(F148,2)&gt;5</formula>
    </cfRule>
  </conditionalFormatting>
  <conditionalFormatting sqref="F192:AJ192">
    <cfRule type="expression" dxfId="1430" priority="265">
      <formula>WEEKDAY(F192,2)&gt;5</formula>
    </cfRule>
  </conditionalFormatting>
  <conditionalFormatting sqref="F214:AJ214">
    <cfRule type="cellIs" dxfId="1429" priority="10" stopIfTrue="1" operator="greaterThan">
      <formula>4</formula>
    </cfRule>
    <cfRule type="cellIs" dxfId="1428" priority="9" stopIfTrue="1" operator="lessThan">
      <formula>4</formula>
    </cfRule>
    <cfRule type="cellIs" dxfId="1427" priority="8" stopIfTrue="1" operator="equal">
      <formula>0</formula>
    </cfRule>
    <cfRule type="cellIs" dxfId="1426" priority="7" stopIfTrue="1" operator="equal">
      <formula>4</formula>
    </cfRule>
    <cfRule type="cellIs" dxfId="1425" priority="6" stopIfTrue="1" operator="equal">
      <formula>8</formula>
    </cfRule>
  </conditionalFormatting>
  <conditionalFormatting sqref="F236:AJ236">
    <cfRule type="expression" dxfId="1424" priority="258">
      <formula>WEEKDAY(F236,2)&gt;5</formula>
    </cfRule>
  </conditionalFormatting>
  <conditionalFormatting sqref="F258:AJ258">
    <cfRule type="cellIs" dxfId="1423" priority="14" stopIfTrue="1" operator="lessThan">
      <formula>4</formula>
    </cfRule>
    <cfRule type="cellIs" dxfId="1422" priority="13" stopIfTrue="1" operator="equal">
      <formula>0</formula>
    </cfRule>
    <cfRule type="cellIs" dxfId="1421" priority="12" stopIfTrue="1" operator="equal">
      <formula>4</formula>
    </cfRule>
    <cfRule type="cellIs" dxfId="1420" priority="11" stopIfTrue="1" operator="equal">
      <formula>8</formula>
    </cfRule>
    <cfRule type="cellIs" dxfId="1419" priority="15" stopIfTrue="1" operator="greaterThan">
      <formula>4</formula>
    </cfRule>
  </conditionalFormatting>
  <conditionalFormatting sqref="F280:AJ280">
    <cfRule type="expression" dxfId="1418" priority="251">
      <formula>WEEKDAY(F280,2)&gt;5</formula>
    </cfRule>
  </conditionalFormatting>
  <conditionalFormatting sqref="F302:AJ302">
    <cfRule type="cellIs" dxfId="1417" priority="1" stopIfTrue="1" operator="equal">
      <formula>8</formula>
    </cfRule>
    <cfRule type="cellIs" dxfId="1416" priority="2" stopIfTrue="1" operator="equal">
      <formula>4</formula>
    </cfRule>
    <cfRule type="cellIs" dxfId="1415" priority="3" stopIfTrue="1" operator="equal">
      <formula>0</formula>
    </cfRule>
    <cfRule type="cellIs" dxfId="1414" priority="4" stopIfTrue="1" operator="lessThan">
      <formula>4</formula>
    </cfRule>
    <cfRule type="cellIs" dxfId="1413" priority="5" stopIfTrue="1" operator="greaterThan">
      <formula>4</formula>
    </cfRule>
  </conditionalFormatting>
  <conditionalFormatting sqref="F324:AJ324">
    <cfRule type="expression" dxfId="1412" priority="244">
      <formula>WEEKDAY(F324,2)&gt;5</formula>
    </cfRule>
  </conditionalFormatting>
  <conditionalFormatting sqref="F368:AJ368">
    <cfRule type="expression" dxfId="1411" priority="237">
      <formula>WEEKDAY(F368,2)&gt;5</formula>
    </cfRule>
  </conditionalFormatting>
  <conditionalFormatting sqref="F412:AJ412">
    <cfRule type="expression" dxfId="1410" priority="230">
      <formula>WEEKDAY(F412,2)&gt;5</formula>
    </cfRule>
  </conditionalFormatting>
  <conditionalFormatting sqref="F456:AJ456">
    <cfRule type="expression" dxfId="1409" priority="223">
      <formula>WEEKDAY(F456,2)&gt;5</formula>
    </cfRule>
  </conditionalFormatting>
  <conditionalFormatting sqref="F500:AJ500">
    <cfRule type="expression" dxfId="1408" priority="216">
      <formula>WEEKDAY(F500,2)&gt;5</formula>
    </cfRule>
  </conditionalFormatting>
  <conditionalFormatting sqref="AL16:AL35">
    <cfRule type="expression" dxfId="1407" priority="61">
      <formula>ISERROR(AL16)</formula>
    </cfRule>
  </conditionalFormatting>
  <conditionalFormatting sqref="AL60:AL79">
    <cfRule type="expression" dxfId="1406" priority="48">
      <formula>ISERROR(AL60)</formula>
    </cfRule>
  </conditionalFormatting>
  <conditionalFormatting sqref="AL104:AL123">
    <cfRule type="expression" dxfId="1405" priority="52">
      <formula>ISERROR(AL104)</formula>
    </cfRule>
  </conditionalFormatting>
  <conditionalFormatting sqref="AL148:AL167">
    <cfRule type="expression" dxfId="1404" priority="56">
      <formula>ISERROR(AL148)</formula>
    </cfRule>
  </conditionalFormatting>
  <conditionalFormatting sqref="AL192:AL211">
    <cfRule type="expression" dxfId="1403" priority="81">
      <formula>ISERROR(AL192)</formula>
    </cfRule>
  </conditionalFormatting>
  <conditionalFormatting sqref="AL236:AL255">
    <cfRule type="expression" dxfId="1402" priority="44">
      <formula>ISERROR(AL236)</formula>
    </cfRule>
  </conditionalFormatting>
  <conditionalFormatting sqref="AL280:AL299">
    <cfRule type="expression" dxfId="1401" priority="40">
      <formula>ISERROR(AL280)</formula>
    </cfRule>
  </conditionalFormatting>
  <conditionalFormatting sqref="AL324:AL343">
    <cfRule type="expression" dxfId="1400" priority="36">
      <formula>ISERROR(AL324)</formula>
    </cfRule>
  </conditionalFormatting>
  <conditionalFormatting sqref="AL368:AL387">
    <cfRule type="expression" dxfId="1399" priority="32">
      <formula>ISERROR(AL368)</formula>
    </cfRule>
  </conditionalFormatting>
  <conditionalFormatting sqref="AL412:AL431">
    <cfRule type="expression" dxfId="1398" priority="28">
      <formula>ISERROR(AL412)</formula>
    </cfRule>
  </conditionalFormatting>
  <conditionalFormatting sqref="AL456:AL475">
    <cfRule type="expression" dxfId="1397" priority="24">
      <formula>ISERROR(AL456)</formula>
    </cfRule>
  </conditionalFormatting>
  <conditionalFormatting sqref="AL500:AL519">
    <cfRule type="expression" dxfId="1396" priority="20">
      <formula>ISERROR(AL500)</formula>
    </cfRule>
  </conditionalFormatting>
  <conditionalFormatting sqref="AM19">
    <cfRule type="cellIs" dxfId="1395" priority="63" operator="greaterThan">
      <formula>0</formula>
    </cfRule>
    <cfRule type="expression" dxfId="1394" priority="64">
      <formula>ISERROR(AM19)</formula>
    </cfRule>
    <cfRule type="cellIs" dxfId="1393" priority="62" operator="lessThan">
      <formula>0</formula>
    </cfRule>
  </conditionalFormatting>
  <conditionalFormatting sqref="AM38">
    <cfRule type="cellIs" dxfId="1392" priority="60" operator="equal">
      <formula>"&lt;&lt;&lt;"</formula>
    </cfRule>
  </conditionalFormatting>
  <conditionalFormatting sqref="AM63">
    <cfRule type="expression" dxfId="1391" priority="51">
      <formula>ISERROR(AM63)</formula>
    </cfRule>
    <cfRule type="cellIs" dxfId="1390" priority="50" operator="greaterThan">
      <formula>0</formula>
    </cfRule>
    <cfRule type="cellIs" dxfId="1389" priority="49" operator="lessThan">
      <formula>0</formula>
    </cfRule>
  </conditionalFormatting>
  <conditionalFormatting sqref="AM82">
    <cfRule type="cellIs" dxfId="1388" priority="65" operator="equal">
      <formula>"&lt;&lt;&lt;"</formula>
    </cfRule>
  </conditionalFormatting>
  <conditionalFormatting sqref="AM107">
    <cfRule type="cellIs" dxfId="1387" priority="54" operator="greaterThan">
      <formula>0</formula>
    </cfRule>
    <cfRule type="expression" dxfId="1386" priority="55">
      <formula>ISERROR(AM107)</formula>
    </cfRule>
    <cfRule type="cellIs" dxfId="1385" priority="53" operator="lessThan">
      <formula>0</formula>
    </cfRule>
  </conditionalFormatting>
  <conditionalFormatting sqref="AM126">
    <cfRule type="cellIs" dxfId="1384" priority="70" operator="equal">
      <formula>"&lt;&lt;&lt;"</formula>
    </cfRule>
  </conditionalFormatting>
  <conditionalFormatting sqref="AM151">
    <cfRule type="cellIs" dxfId="1383" priority="58" operator="greaterThan">
      <formula>0</formula>
    </cfRule>
    <cfRule type="cellIs" dxfId="1382" priority="57" operator="lessThan">
      <formula>0</formula>
    </cfRule>
    <cfRule type="expression" dxfId="1381" priority="59">
      <formula>ISERROR(AM151)</formula>
    </cfRule>
  </conditionalFormatting>
  <conditionalFormatting sqref="AM170">
    <cfRule type="cellIs" dxfId="1380" priority="75" operator="equal">
      <formula>"&lt;&lt;&lt;"</formula>
    </cfRule>
  </conditionalFormatting>
  <conditionalFormatting sqref="AM195">
    <cfRule type="cellIs" dxfId="1379" priority="82" operator="lessThan">
      <formula>0</formula>
    </cfRule>
    <cfRule type="cellIs" dxfId="1378" priority="83" operator="greaterThan">
      <formula>0</formula>
    </cfRule>
    <cfRule type="expression" dxfId="1377" priority="84">
      <formula>ISERROR(AM195)</formula>
    </cfRule>
  </conditionalFormatting>
  <conditionalFormatting sqref="AM214">
    <cfRule type="cellIs" dxfId="1376" priority="80" operator="equal">
      <formula>"&lt;&lt;&lt;"</formula>
    </cfRule>
  </conditionalFormatting>
  <conditionalFormatting sqref="AM239">
    <cfRule type="cellIs" dxfId="1375" priority="46" operator="greaterThan">
      <formula>0</formula>
    </cfRule>
    <cfRule type="cellIs" dxfId="1374" priority="45" operator="lessThan">
      <formula>0</formula>
    </cfRule>
    <cfRule type="expression" dxfId="1373" priority="47">
      <formula>ISERROR(AM239)</formula>
    </cfRule>
  </conditionalFormatting>
  <conditionalFormatting sqref="AM258">
    <cfRule type="cellIs" dxfId="1372" priority="85" operator="equal">
      <formula>"&lt;&lt;&lt;"</formula>
    </cfRule>
  </conditionalFormatting>
  <conditionalFormatting sqref="AM283:AM284">
    <cfRule type="cellIs" dxfId="1371" priority="41" operator="lessThan">
      <formula>0</formula>
    </cfRule>
    <cfRule type="cellIs" dxfId="1370" priority="42" operator="greaterThan">
      <formula>0</formula>
    </cfRule>
    <cfRule type="expression" dxfId="1369" priority="43">
      <formula>ISERROR(AM283)</formula>
    </cfRule>
  </conditionalFormatting>
  <conditionalFormatting sqref="AM302">
    <cfRule type="cellIs" dxfId="1368" priority="90" operator="equal">
      <formula>"&lt;&lt;&lt;"</formula>
    </cfRule>
  </conditionalFormatting>
  <conditionalFormatting sqref="AM327">
    <cfRule type="cellIs" dxfId="1367" priority="37" operator="lessThan">
      <formula>0</formula>
    </cfRule>
    <cfRule type="cellIs" dxfId="1366" priority="38" operator="greaterThan">
      <formula>0</formula>
    </cfRule>
    <cfRule type="expression" dxfId="1365" priority="39">
      <formula>ISERROR(AM327)</formula>
    </cfRule>
  </conditionalFormatting>
  <conditionalFormatting sqref="AM346">
    <cfRule type="cellIs" dxfId="1364" priority="95" operator="equal">
      <formula>"&lt;&lt;&lt;"</formula>
    </cfRule>
  </conditionalFormatting>
  <conditionalFormatting sqref="AM371:AM372">
    <cfRule type="expression" dxfId="1363" priority="35">
      <formula>ISERROR(AM371)</formula>
    </cfRule>
    <cfRule type="cellIs" dxfId="1362" priority="34" operator="greaterThan">
      <formula>0</formula>
    </cfRule>
    <cfRule type="cellIs" dxfId="1361" priority="33" operator="lessThan">
      <formula>0</formula>
    </cfRule>
  </conditionalFormatting>
  <conditionalFormatting sqref="AM390">
    <cfRule type="cellIs" dxfId="1360" priority="100" operator="equal">
      <formula>"&lt;&lt;&lt;"</formula>
    </cfRule>
  </conditionalFormatting>
  <conditionalFormatting sqref="AM415:AM416">
    <cfRule type="cellIs" dxfId="1359" priority="29" operator="lessThan">
      <formula>0</formula>
    </cfRule>
    <cfRule type="cellIs" dxfId="1358" priority="30" operator="greaterThan">
      <formula>0</formula>
    </cfRule>
    <cfRule type="expression" dxfId="1357" priority="31">
      <formula>ISERROR(AM415)</formula>
    </cfRule>
  </conditionalFormatting>
  <conditionalFormatting sqref="AM434">
    <cfRule type="cellIs" dxfId="1356" priority="105" operator="equal">
      <formula>"&lt;&lt;&lt;"</formula>
    </cfRule>
  </conditionalFormatting>
  <conditionalFormatting sqref="AM459">
    <cfRule type="expression" dxfId="1355" priority="27">
      <formula>ISERROR(AM459)</formula>
    </cfRule>
    <cfRule type="cellIs" dxfId="1354" priority="26" operator="greaterThan">
      <formula>0</formula>
    </cfRule>
    <cfRule type="cellIs" dxfId="1353" priority="25" operator="lessThan">
      <formula>0</formula>
    </cfRule>
  </conditionalFormatting>
  <conditionalFormatting sqref="AM478">
    <cfRule type="cellIs" dxfId="1352" priority="110" operator="equal">
      <formula>"&lt;&lt;&lt;"</formula>
    </cfRule>
  </conditionalFormatting>
  <conditionalFormatting sqref="AM503">
    <cfRule type="expression" dxfId="1351" priority="23">
      <formula>ISERROR(AM503)</formula>
    </cfRule>
    <cfRule type="cellIs" dxfId="1350" priority="22" operator="greaterThan">
      <formula>0</formula>
    </cfRule>
    <cfRule type="cellIs" dxfId="1349" priority="21" operator="lessThan">
      <formula>0</formula>
    </cfRule>
  </conditionalFormatting>
  <conditionalFormatting sqref="AM522">
    <cfRule type="cellIs" dxfId="1348" priority="115" operator="equal">
      <formula>"&lt;&lt;&lt;"</formula>
    </cfRule>
  </conditionalFormatting>
  <printOptions horizontalCentered="1" verticalCentered="1"/>
  <pageMargins left="0.23622047244094488" right="0.23622047244094488" top="0.19685039370078741" bottom="0.15748031496062992" header="0" footer="0"/>
  <pageSetup paperSize="9" scale="52" orientation="landscape" r:id="rId1"/>
  <headerFooter alignWithMargins="0"/>
  <rowBreaks count="11" manualBreakCount="11">
    <brk id="44" max="16383" man="1"/>
    <brk id="88" max="16383" man="1"/>
    <brk id="132" max="16383" man="1"/>
    <brk id="176" max="16383" man="1"/>
    <brk id="220" max="16383" man="1"/>
    <brk id="264" max="16383" man="1"/>
    <brk id="308" max="16383" man="1"/>
    <brk id="352" max="16383" man="1"/>
    <brk id="396" max="16383" man="1"/>
    <brk id="440" max="16383" man="1"/>
    <brk id="484"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C7C1-1D6E-456F-AF45-048941684F09}">
  <sheetPr codeName="Tabelle7">
    <tabColor theme="8" tint="0.59999389629810485"/>
    <pageSetUpPr fitToPage="1"/>
  </sheetPr>
  <dimension ref="A1:AM528"/>
  <sheetViews>
    <sheetView showWhiteSpace="0" view="pageLayout" topLeftCell="A402" zoomScale="120" zoomScaleNormal="60" zoomScalePageLayoutView="120" workbookViewId="0">
      <selection activeCell="W429" sqref="W429"/>
    </sheetView>
  </sheetViews>
  <sheetFormatPr baseColWidth="10" defaultColWidth="11.5" defaultRowHeight="13" x14ac:dyDescent="0.15"/>
  <cols>
    <col min="1" max="1" width="7" style="83" customWidth="1"/>
    <col min="2" max="2" width="7.5" style="83" bestFit="1" customWidth="1"/>
    <col min="3" max="3" width="37.33203125" style="83" bestFit="1" customWidth="1"/>
    <col min="4" max="5" width="4.1640625" style="508" customWidth="1"/>
    <col min="6" max="36" width="5.33203125" style="83" customWidth="1"/>
    <col min="37" max="37" width="8.6640625" style="83" bestFit="1" customWidth="1"/>
    <col min="38" max="38" width="11.5" style="64"/>
    <col min="39" max="16384" width="11.5" style="83"/>
  </cols>
  <sheetData>
    <row r="1" spans="1:39" ht="12" x14ac:dyDescent="0.15">
      <c r="A1" s="82"/>
      <c r="B1" s="82"/>
      <c r="C1" s="82"/>
      <c r="D1" s="507"/>
      <c r="E1" s="507"/>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3"/>
    </row>
    <row r="2" spans="1:39" s="60" customFormat="1" ht="30" customHeight="1" x14ac:dyDescent="0.15">
      <c r="A2" s="423"/>
      <c r="B2" s="433"/>
      <c r="C2" s="433"/>
      <c r="D2" s="424"/>
      <c r="E2" s="424"/>
      <c r="F2" s="425"/>
      <c r="G2" s="425"/>
      <c r="H2" s="425"/>
      <c r="I2" s="425"/>
      <c r="J2" s="425"/>
      <c r="K2" s="425"/>
      <c r="L2" s="425"/>
      <c r="M2" s="444"/>
      <c r="N2" s="426"/>
      <c r="O2" s="426"/>
      <c r="P2" s="426"/>
      <c r="Q2" s="426"/>
      <c r="R2" s="426"/>
      <c r="S2" s="426"/>
      <c r="T2" s="426"/>
      <c r="U2" s="426"/>
      <c r="V2" s="426"/>
      <c r="W2" s="891" t="s">
        <v>133</v>
      </c>
      <c r="X2" s="891"/>
      <c r="Y2" s="891"/>
      <c r="Z2" s="891"/>
      <c r="AA2" s="892"/>
      <c r="AB2" s="875" t="str">
        <f>Nav!$C$6</f>
        <v>DS200424</v>
      </c>
      <c r="AC2" s="876"/>
      <c r="AD2" s="876"/>
      <c r="AE2" s="876"/>
      <c r="AF2" s="876"/>
      <c r="AG2" s="876"/>
      <c r="AH2" s="876"/>
      <c r="AI2" s="877"/>
      <c r="AJ2" s="426"/>
      <c r="AK2" s="432"/>
    </row>
    <row r="3" spans="1:39" s="60" customFormat="1" ht="18" customHeight="1" x14ac:dyDescent="0.15">
      <c r="A3" s="445"/>
      <c r="B3" s="446"/>
      <c r="C3" s="446"/>
      <c r="D3" s="447"/>
      <c r="E3" s="447"/>
      <c r="F3" s="448"/>
      <c r="G3" s="448"/>
      <c r="H3" s="448"/>
      <c r="I3" s="448"/>
      <c r="J3" s="448"/>
      <c r="K3" s="448"/>
      <c r="L3" s="448"/>
      <c r="M3" s="449"/>
      <c r="AK3" s="434"/>
    </row>
    <row r="4" spans="1:39" ht="23" x14ac:dyDescent="0.25">
      <c r="A4" s="445"/>
      <c r="B4" s="446"/>
      <c r="C4" s="446"/>
      <c r="D4" s="447"/>
      <c r="E4" s="447"/>
      <c r="F4" s="448"/>
      <c r="G4" s="448"/>
      <c r="H4" s="448"/>
      <c r="I4" s="448"/>
      <c r="J4" s="448"/>
      <c r="K4" s="448"/>
      <c r="L4" s="448"/>
      <c r="M4" s="449"/>
      <c r="N4" s="443"/>
      <c r="O4" s="893" t="s">
        <v>134</v>
      </c>
      <c r="P4" s="894"/>
      <c r="Q4" s="894"/>
      <c r="R4" s="894"/>
      <c r="S4" s="894"/>
      <c r="T4" s="894"/>
      <c r="U4" s="894"/>
      <c r="V4" s="894"/>
      <c r="W4" s="894"/>
      <c r="X4" s="894"/>
      <c r="Y4" s="894"/>
      <c r="Z4" s="894"/>
      <c r="AA4" s="894"/>
      <c r="AB4" s="894"/>
      <c r="AC4" s="894"/>
      <c r="AD4" s="894"/>
      <c r="AE4" s="894"/>
      <c r="AF4" s="894"/>
      <c r="AG4" s="894"/>
      <c r="AH4" s="894"/>
      <c r="AI4" s="894"/>
      <c r="AJ4" s="894"/>
      <c r="AK4" s="895"/>
      <c r="AL4"/>
      <c r="AM4"/>
    </row>
    <row r="5" spans="1:39" ht="16" x14ac:dyDescent="0.2">
      <c r="A5" s="445"/>
      <c r="B5" s="446"/>
      <c r="C5" s="446"/>
      <c r="D5" s="447"/>
      <c r="E5" s="447"/>
      <c r="F5" s="448"/>
      <c r="G5" s="448"/>
      <c r="H5" s="448"/>
      <c r="I5" s="448"/>
      <c r="J5" s="448"/>
      <c r="K5" s="448"/>
      <c r="L5" s="448"/>
      <c r="M5" s="449"/>
      <c r="N5" s="442"/>
      <c r="O5" s="730" t="s">
        <v>163</v>
      </c>
      <c r="P5" s="731"/>
      <c r="Q5" s="731"/>
      <c r="R5" s="731"/>
      <c r="S5" s="731"/>
      <c r="T5" s="731"/>
      <c r="U5" s="731"/>
      <c r="V5" s="731"/>
      <c r="W5" s="731"/>
      <c r="X5" s="731"/>
      <c r="Y5" s="731"/>
      <c r="Z5" s="731"/>
      <c r="AA5" s="731"/>
      <c r="AB5" s="731"/>
      <c r="AC5" s="731"/>
      <c r="AD5" s="731"/>
      <c r="AE5" s="731"/>
      <c r="AF5" s="731"/>
      <c r="AG5" s="731"/>
      <c r="AH5" s="731"/>
      <c r="AI5" s="731"/>
      <c r="AJ5" s="731"/>
      <c r="AK5" s="732"/>
      <c r="AL5"/>
      <c r="AM5"/>
    </row>
    <row r="6" spans="1:39" ht="18" customHeight="1" x14ac:dyDescent="0.2">
      <c r="A6" s="885" t="s">
        <v>136</v>
      </c>
      <c r="B6" s="886"/>
      <c r="C6" s="886"/>
      <c r="D6" s="886"/>
      <c r="E6" s="886"/>
      <c r="F6" s="886"/>
      <c r="G6" s="886"/>
      <c r="H6" s="886"/>
      <c r="I6" s="886"/>
      <c r="J6" s="886"/>
      <c r="K6" s="886"/>
      <c r="L6" s="886"/>
      <c r="M6" s="887"/>
      <c r="O6" s="888" t="s">
        <v>137</v>
      </c>
      <c r="P6" s="889"/>
      <c r="Q6" s="889"/>
      <c r="R6" s="889"/>
      <c r="S6" s="889"/>
      <c r="T6" s="889"/>
      <c r="U6" s="889"/>
      <c r="V6" s="889"/>
      <c r="W6" s="889"/>
      <c r="X6" s="889"/>
      <c r="Y6" s="889"/>
      <c r="Z6" s="889"/>
      <c r="AA6" s="889"/>
      <c r="AB6" s="889"/>
      <c r="AC6" s="889"/>
      <c r="AD6" s="889"/>
      <c r="AE6" s="889"/>
      <c r="AF6" s="889"/>
      <c r="AG6" s="889"/>
      <c r="AH6" s="889"/>
      <c r="AI6" s="889"/>
      <c r="AJ6" s="889"/>
      <c r="AK6" s="890"/>
      <c r="AL6"/>
      <c r="AM6"/>
    </row>
    <row r="7" spans="1:39" ht="26.25" customHeight="1" x14ac:dyDescent="0.15">
      <c r="A7" s="84" t="s">
        <v>138</v>
      </c>
      <c r="B7" s="60"/>
      <c r="C7" s="516"/>
      <c r="D7" s="428"/>
      <c r="E7" s="428"/>
      <c r="F7" s="94"/>
      <c r="G7" s="94"/>
      <c r="H7" s="94"/>
      <c r="I7" s="94"/>
      <c r="J7" s="94"/>
      <c r="K7" s="94"/>
      <c r="L7" s="94"/>
      <c r="O7" s="869"/>
      <c r="P7" s="869"/>
      <c r="Q7" s="869"/>
      <c r="R7" s="869"/>
      <c r="S7" s="869"/>
      <c r="T7" s="869"/>
      <c r="AK7" s="91"/>
      <c r="AM7" s="60"/>
    </row>
    <row r="8" spans="1:39"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1"/>
      <c r="AK8" s="872"/>
      <c r="AM8" s="60"/>
    </row>
    <row r="9" spans="1:39" ht="18" customHeight="1" x14ac:dyDescent="0.15">
      <c r="A9" s="85"/>
      <c r="AK9" s="91"/>
      <c r="AM9" s="60"/>
    </row>
    <row r="10" spans="1:39" s="87" customFormat="1" ht="14" x14ac:dyDescent="0.15">
      <c r="A10" s="86" t="s">
        <v>139</v>
      </c>
      <c r="D10" s="428"/>
      <c r="E10" s="428"/>
      <c r="G10" s="83"/>
      <c r="H10" s="83"/>
      <c r="I10" s="83"/>
      <c r="J10" s="83"/>
      <c r="K10" s="83"/>
      <c r="L10" s="83"/>
      <c r="M10" s="88"/>
      <c r="N10" s="87" t="s">
        <v>140</v>
      </c>
      <c r="AI10" s="83"/>
      <c r="AJ10" s="83"/>
      <c r="AK10" s="92"/>
      <c r="AL10" s="68"/>
      <c r="AM10" s="60"/>
    </row>
    <row r="11" spans="1:39" ht="27" customHeight="1" x14ac:dyDescent="0.15">
      <c r="A11" s="873">
        <f>DATE(YEAR(Nav!$L$4),1,1)</f>
        <v>44927</v>
      </c>
      <c r="B11" s="874"/>
      <c r="C11" s="874"/>
      <c r="D11" s="520"/>
      <c r="E11" s="429"/>
      <c r="N11" s="875" t="str">
        <f>'Planung Personal'!$B$13</f>
        <v>Tippl, Karen</v>
      </c>
      <c r="O11" s="876"/>
      <c r="P11" s="876"/>
      <c r="Q11" s="876"/>
      <c r="R11" s="876"/>
      <c r="S11" s="876"/>
      <c r="T11" s="876"/>
      <c r="U11" s="876"/>
      <c r="V11" s="876"/>
      <c r="W11" s="877"/>
      <c r="X11" s="89"/>
      <c r="Y11" s="89"/>
      <c r="Z11" s="89"/>
      <c r="AA11" s="89"/>
      <c r="AB11" s="89"/>
      <c r="AC11" s="89"/>
      <c r="AD11" s="89"/>
      <c r="AE11" s="89"/>
      <c r="AF11" s="89"/>
      <c r="AG11" s="89"/>
      <c r="AH11" s="89"/>
      <c r="AK11" s="93"/>
      <c r="AM11" s="60"/>
    </row>
    <row r="12" spans="1:39" ht="14" x14ac:dyDescent="0.15">
      <c r="A12" s="85"/>
      <c r="AK12" s="91"/>
      <c r="AM12" s="60"/>
    </row>
    <row r="13" spans="1:39"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79"/>
      <c r="AK13" s="880"/>
      <c r="AM13" s="60"/>
    </row>
    <row r="14" spans="1:39" ht="15" thickBot="1" x14ac:dyDescent="0.2">
      <c r="A14" s="85"/>
      <c r="AK14" s="91"/>
      <c r="AM14" s="60"/>
    </row>
    <row r="15" spans="1:39" ht="25" customHeight="1" x14ac:dyDescent="0.15">
      <c r="A15" s="120"/>
      <c r="B15" s="121"/>
      <c r="C15" s="121"/>
      <c r="D15" s="881" t="s">
        <v>30</v>
      </c>
      <c r="E15" s="883" t="s">
        <v>142</v>
      </c>
      <c r="F15" s="122" t="s">
        <v>143</v>
      </c>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856" t="s">
        <v>144</v>
      </c>
      <c r="AL15" s="615" t="s">
        <v>72</v>
      </c>
      <c r="AM15" s="615" t="s">
        <v>73</v>
      </c>
    </row>
    <row r="16" spans="1:39" ht="15" customHeight="1" thickBot="1" x14ac:dyDescent="0.2">
      <c r="A16" s="96" t="s">
        <v>145</v>
      </c>
      <c r="B16" s="97"/>
      <c r="C16" s="97"/>
      <c r="D16" s="882"/>
      <c r="E16" s="882"/>
      <c r="F16" s="98">
        <f>A11</f>
        <v>44927</v>
      </c>
      <c r="G16" s="98">
        <f>F16+1</f>
        <v>44928</v>
      </c>
      <c r="H16" s="98">
        <f t="shared" ref="H16:AJ16" si="0">G16+1</f>
        <v>44929</v>
      </c>
      <c r="I16" s="98">
        <f t="shared" si="0"/>
        <v>44930</v>
      </c>
      <c r="J16" s="98">
        <f t="shared" si="0"/>
        <v>44931</v>
      </c>
      <c r="K16" s="98">
        <f t="shared" si="0"/>
        <v>44932</v>
      </c>
      <c r="L16" s="98">
        <f t="shared" si="0"/>
        <v>44933</v>
      </c>
      <c r="M16" s="98">
        <f t="shared" si="0"/>
        <v>44934</v>
      </c>
      <c r="N16" s="98">
        <f t="shared" si="0"/>
        <v>44935</v>
      </c>
      <c r="O16" s="98">
        <f t="shared" si="0"/>
        <v>44936</v>
      </c>
      <c r="P16" s="98">
        <f t="shared" si="0"/>
        <v>44937</v>
      </c>
      <c r="Q16" s="98">
        <f t="shared" si="0"/>
        <v>44938</v>
      </c>
      <c r="R16" s="98">
        <f t="shared" si="0"/>
        <v>44939</v>
      </c>
      <c r="S16" s="98">
        <f t="shared" si="0"/>
        <v>44940</v>
      </c>
      <c r="T16" s="98">
        <f t="shared" si="0"/>
        <v>44941</v>
      </c>
      <c r="U16" s="98">
        <f t="shared" si="0"/>
        <v>44942</v>
      </c>
      <c r="V16" s="98">
        <f t="shared" si="0"/>
        <v>44943</v>
      </c>
      <c r="W16" s="98">
        <f t="shared" si="0"/>
        <v>44944</v>
      </c>
      <c r="X16" s="98">
        <f t="shared" si="0"/>
        <v>44945</v>
      </c>
      <c r="Y16" s="98">
        <f t="shared" si="0"/>
        <v>44946</v>
      </c>
      <c r="Z16" s="98">
        <f t="shared" si="0"/>
        <v>44947</v>
      </c>
      <c r="AA16" s="98">
        <f t="shared" si="0"/>
        <v>44948</v>
      </c>
      <c r="AB16" s="98">
        <f t="shared" si="0"/>
        <v>44949</v>
      </c>
      <c r="AC16" s="98">
        <f t="shared" si="0"/>
        <v>44950</v>
      </c>
      <c r="AD16" s="98">
        <f t="shared" si="0"/>
        <v>44951</v>
      </c>
      <c r="AE16" s="98">
        <f t="shared" si="0"/>
        <v>44952</v>
      </c>
      <c r="AF16" s="98">
        <f t="shared" si="0"/>
        <v>44953</v>
      </c>
      <c r="AG16" s="98">
        <f t="shared" si="0"/>
        <v>44954</v>
      </c>
      <c r="AH16" s="98">
        <f t="shared" si="0"/>
        <v>44955</v>
      </c>
      <c r="AI16" s="98">
        <f t="shared" si="0"/>
        <v>44956</v>
      </c>
      <c r="AJ16" s="98">
        <f t="shared" si="0"/>
        <v>44957</v>
      </c>
      <c r="AK16" s="857"/>
      <c r="AL16" s="257"/>
      <c r="AM16" s="60"/>
    </row>
    <row r="17" spans="1:39" s="82" customFormat="1" ht="21" customHeight="1" thickBot="1" x14ac:dyDescent="0.2">
      <c r="A17" s="100" t="s">
        <v>146</v>
      </c>
      <c r="B17" s="101" t="s">
        <v>109</v>
      </c>
      <c r="C17" s="102" t="s">
        <v>147</v>
      </c>
      <c r="D17" s="101"/>
      <c r="E17" s="101"/>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03"/>
      <c r="AL17" s="257"/>
      <c r="AM17" s="60"/>
    </row>
    <row r="18" spans="1:39" s="82" customFormat="1" ht="20" customHeight="1" thickBot="1" x14ac:dyDescent="0.2">
      <c r="A18" s="858"/>
      <c r="B18" s="109" t="s">
        <v>66</v>
      </c>
      <c r="C18" s="186" t="s">
        <v>148</v>
      </c>
      <c r="D18" s="510"/>
      <c r="E18" s="435"/>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04"/>
      <c r="AL18" s="257"/>
      <c r="AM18" s="60"/>
    </row>
    <row r="19" spans="1:39" s="82" customFormat="1" ht="27.75" customHeight="1" x14ac:dyDescent="0.15">
      <c r="A19" s="859"/>
      <c r="B19" s="183"/>
      <c r="C19" s="187" t="e">
        <f>VLOOKUP(B19,'AP Übersicht'!$A$8:$B$36,2,FALSE)</f>
        <v>#N/A</v>
      </c>
      <c r="D19" s="511"/>
      <c r="E19" s="430"/>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04">
        <f t="shared" ref="AK19:AK30" si="1">SUM(F19:AJ19)</f>
        <v>0</v>
      </c>
      <c r="AL19" s="616" t="e">
        <f>VLOOKUP($B19,'AP Übersicht'!$A$8:$R$36,17,FALSE)</f>
        <v>#N/A</v>
      </c>
      <c r="AM19" s="616" t="e">
        <f>VLOOKUP($B19,'AP Übersicht'!$A$8:$R$36,18,FALSE)</f>
        <v>#N/A</v>
      </c>
    </row>
    <row r="20" spans="1:39" s="82" customFormat="1" ht="27.75" customHeight="1" x14ac:dyDescent="0.15">
      <c r="A20" s="859"/>
      <c r="B20" s="183"/>
      <c r="C20" s="187" t="e">
        <f>VLOOKUP(B20,'AP Übersicht'!$A$8:$B$36,2,FALSE)</f>
        <v>#N/A</v>
      </c>
      <c r="D20" s="511"/>
      <c r="E20" s="430"/>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6"/>
      <c r="AK20" s="104">
        <f t="shared" si="1"/>
        <v>0</v>
      </c>
      <c r="AL20" s="616" t="e">
        <f>VLOOKUP($B20,'AP Übersicht'!$A$8:$R$36,17,FALSE)</f>
        <v>#N/A</v>
      </c>
      <c r="AM20" s="616" t="e">
        <f>VLOOKUP($B20,'AP Übersicht'!$A$8:$R$36,18,FALSE)</f>
        <v>#N/A</v>
      </c>
    </row>
    <row r="21" spans="1:39" s="82" customFormat="1" ht="20" customHeight="1" x14ac:dyDescent="0.15">
      <c r="A21" s="859"/>
      <c r="B21" s="183"/>
      <c r="C21" s="187" t="e">
        <f>VLOOKUP(B21,'AP Übersicht'!$A$8:$B$36,2,FALSE)</f>
        <v>#N/A</v>
      </c>
      <c r="D21" s="511"/>
      <c r="E21" s="430"/>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6"/>
      <c r="AK21" s="104">
        <f t="shared" si="1"/>
        <v>0</v>
      </c>
      <c r="AL21" s="256"/>
      <c r="AM21" s="60"/>
    </row>
    <row r="22" spans="1:39" s="82" customFormat="1" ht="20" customHeight="1" x14ac:dyDescent="0.15">
      <c r="A22" s="859"/>
      <c r="B22" s="183"/>
      <c r="C22" s="187" t="e">
        <f>VLOOKUP(B22,'AP Übersicht'!$A$8:$B$36,2,FALSE)</f>
        <v>#N/A</v>
      </c>
      <c r="D22" s="511"/>
      <c r="E22" s="430"/>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6"/>
      <c r="AK22" s="104">
        <f t="shared" si="1"/>
        <v>0</v>
      </c>
      <c r="AL22" s="256"/>
      <c r="AM22" s="60"/>
    </row>
    <row r="23" spans="1:39" s="82" customFormat="1" ht="20" customHeight="1" x14ac:dyDescent="0.15">
      <c r="A23" s="859"/>
      <c r="B23" s="183"/>
      <c r="C23" s="187" t="e">
        <f>VLOOKUP(B23,'AP Übersicht'!$A$8:$B$36,2,FALSE)</f>
        <v>#N/A</v>
      </c>
      <c r="D23" s="511"/>
      <c r="E23" s="430"/>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6"/>
      <c r="AK23" s="104">
        <f t="shared" si="1"/>
        <v>0</v>
      </c>
      <c r="AL23" s="256"/>
      <c r="AM23" s="60"/>
    </row>
    <row r="24" spans="1:39" s="82" customFormat="1" ht="20" customHeight="1" x14ac:dyDescent="0.15">
      <c r="A24" s="859"/>
      <c r="B24" s="183"/>
      <c r="C24" s="187" t="e">
        <f>VLOOKUP(B24,'AP Übersicht'!$A$8:$B$36,2,FALSE)</f>
        <v>#N/A</v>
      </c>
      <c r="D24" s="511"/>
      <c r="E24" s="430"/>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6"/>
      <c r="AK24" s="104">
        <f t="shared" si="1"/>
        <v>0</v>
      </c>
      <c r="AL24" s="256"/>
      <c r="AM24" s="60"/>
    </row>
    <row r="25" spans="1:39" s="82" customFormat="1" ht="20" customHeight="1" x14ac:dyDescent="0.15">
      <c r="A25" s="859"/>
      <c r="B25" s="183"/>
      <c r="C25" s="187" t="e">
        <f>VLOOKUP(B25,'AP Übersicht'!$A$8:$B$36,2,FALSE)</f>
        <v>#N/A</v>
      </c>
      <c r="D25" s="511"/>
      <c r="E25" s="430"/>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6"/>
      <c r="AK25" s="104">
        <f t="shared" si="1"/>
        <v>0</v>
      </c>
      <c r="AL25" s="256"/>
      <c r="AM25" s="60"/>
    </row>
    <row r="26" spans="1:39" s="82" customFormat="1" ht="20" customHeight="1" x14ac:dyDescent="0.15">
      <c r="A26" s="859"/>
      <c r="B26" s="183"/>
      <c r="C26" s="187" t="e">
        <f>VLOOKUP(B26,'AP Übersicht'!$A$8:$B$36,2,FALSE)</f>
        <v>#N/A</v>
      </c>
      <c r="D26" s="511"/>
      <c r="E26" s="430"/>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6"/>
      <c r="AK26" s="104">
        <f t="shared" si="1"/>
        <v>0</v>
      </c>
      <c r="AL26" s="256"/>
      <c r="AM26" s="60"/>
    </row>
    <row r="27" spans="1:39" s="82" customFormat="1" ht="20" customHeight="1" x14ac:dyDescent="0.15">
      <c r="A27" s="859"/>
      <c r="B27" s="183"/>
      <c r="C27" s="187" t="e">
        <f>VLOOKUP(B27,'AP Übersicht'!$A$8:$B$36,2,FALSE)</f>
        <v>#N/A</v>
      </c>
      <c r="D27" s="511"/>
      <c r="E27" s="430"/>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6"/>
      <c r="AK27" s="104">
        <f t="shared" si="1"/>
        <v>0</v>
      </c>
      <c r="AL27" s="256"/>
      <c r="AM27" s="60"/>
    </row>
    <row r="28" spans="1:39" s="82" customFormat="1" ht="20" customHeight="1" x14ac:dyDescent="0.15">
      <c r="A28" s="859"/>
      <c r="B28" s="183"/>
      <c r="C28" s="187" t="e">
        <f>VLOOKUP(B28,'AP Übersicht'!$A$8:$B$36,2,FALSE)</f>
        <v>#N/A</v>
      </c>
      <c r="D28" s="511"/>
      <c r="E28" s="430"/>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6"/>
      <c r="AK28" s="104">
        <f t="shared" si="1"/>
        <v>0</v>
      </c>
      <c r="AL28" s="256"/>
      <c r="AM28" s="60"/>
    </row>
    <row r="29" spans="1:39" s="82" customFormat="1" ht="20" customHeight="1" x14ac:dyDescent="0.15">
      <c r="A29" s="859"/>
      <c r="B29" s="183"/>
      <c r="C29" s="187" t="e">
        <f>VLOOKUP(B29,'AP Übersicht'!$A$8:$B$36,2,FALSE)</f>
        <v>#N/A</v>
      </c>
      <c r="D29" s="511"/>
      <c r="E29" s="430"/>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6"/>
      <c r="AK29" s="104">
        <f t="shared" si="1"/>
        <v>0</v>
      </c>
      <c r="AL29" s="256"/>
      <c r="AM29" s="60"/>
    </row>
    <row r="30" spans="1:39" s="82" customFormat="1" ht="20" customHeight="1" thickBot="1" x14ac:dyDescent="0.2">
      <c r="A30" s="860"/>
      <c r="B30" s="184"/>
      <c r="C30" s="252" t="e">
        <f>VLOOKUP(B30,'AP Übersicht'!$A$8:$B$36,2,FALSE)</f>
        <v>#N/A</v>
      </c>
      <c r="D30" s="512"/>
      <c r="E30" s="438"/>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8"/>
      <c r="AK30" s="104">
        <f t="shared" si="1"/>
        <v>0</v>
      </c>
      <c r="AL30" s="256"/>
      <c r="AM30" s="60"/>
    </row>
    <row r="31" spans="1:39" s="82" customFormat="1" ht="18.5" customHeight="1" thickTop="1" thickBot="1" x14ac:dyDescent="0.2">
      <c r="A31" s="900"/>
      <c r="B31" s="901"/>
      <c r="C31" s="898" t="s">
        <v>149</v>
      </c>
      <c r="D31" s="437" t="s">
        <v>83</v>
      </c>
      <c r="E31" s="437"/>
      <c r="F31" s="607">
        <f>SUMIF($D19:$D30,$D31,F19:F30)</f>
        <v>0</v>
      </c>
      <c r="G31" s="607">
        <f t="shared" ref="G31" si="2">SUMIF($D19:$D30,$D31,G19:G30)</f>
        <v>0</v>
      </c>
      <c r="H31" s="607">
        <f t="shared" ref="H31" si="3">SUMIF($D19:$D30,$D31,H19:H30)</f>
        <v>0</v>
      </c>
      <c r="I31" s="607">
        <f t="shared" ref="I31" si="4">SUMIF($D19:$D30,$D31,I19:I30)</f>
        <v>0</v>
      </c>
      <c r="J31" s="607">
        <f t="shared" ref="J31" si="5">SUMIF($D19:$D30,$D31,J19:J30)</f>
        <v>0</v>
      </c>
      <c r="K31" s="607">
        <f t="shared" ref="K31" si="6">SUMIF($D19:$D30,$D31,K19:K30)</f>
        <v>0</v>
      </c>
      <c r="L31" s="607">
        <f t="shared" ref="L31" si="7">SUMIF($D19:$D30,$D31,L19:L30)</f>
        <v>0</v>
      </c>
      <c r="M31" s="607">
        <f t="shared" ref="M31" si="8">SUMIF($D19:$D30,$D31,M19:M30)</f>
        <v>0</v>
      </c>
      <c r="N31" s="607">
        <f t="shared" ref="N31" si="9">SUMIF($D19:$D30,$D31,N19:N30)</f>
        <v>0</v>
      </c>
      <c r="O31" s="607">
        <f t="shared" ref="O31" si="10">SUMIF($D19:$D30,$D31,O19:O30)</f>
        <v>0</v>
      </c>
      <c r="P31" s="607">
        <f t="shared" ref="P31" si="11">SUMIF($D19:$D30,$D31,P19:P30)</f>
        <v>0</v>
      </c>
      <c r="Q31" s="607">
        <f t="shared" ref="Q31" si="12">SUMIF($D19:$D30,$D31,Q19:Q30)</f>
        <v>0</v>
      </c>
      <c r="R31" s="607">
        <f t="shared" ref="R31" si="13">SUMIF($D19:$D30,$D31,R19:R30)</f>
        <v>0</v>
      </c>
      <c r="S31" s="607">
        <f t="shared" ref="S31" si="14">SUMIF($D19:$D30,$D31,S19:S30)</f>
        <v>0</v>
      </c>
      <c r="T31" s="607">
        <f t="shared" ref="T31" si="15">SUMIF($D19:$D30,$D31,T19:T30)</f>
        <v>0</v>
      </c>
      <c r="U31" s="607">
        <f t="shared" ref="U31" si="16">SUMIF($D19:$D30,$D31,U19:U30)</f>
        <v>0</v>
      </c>
      <c r="V31" s="607">
        <f t="shared" ref="V31" si="17">SUMIF($D19:$D30,$D31,V19:V30)</f>
        <v>0</v>
      </c>
      <c r="W31" s="607">
        <f t="shared" ref="W31" si="18">SUMIF($D19:$D30,$D31,W19:W30)</f>
        <v>0</v>
      </c>
      <c r="X31" s="607">
        <f t="shared" ref="X31" si="19">SUMIF($D19:$D30,$D31,X19:X30)</f>
        <v>0</v>
      </c>
      <c r="Y31" s="607">
        <f t="shared" ref="Y31" si="20">SUMIF($D19:$D30,$D31,Y19:Y30)</f>
        <v>0</v>
      </c>
      <c r="Z31" s="607">
        <f t="shared" ref="Z31" si="21">SUMIF($D19:$D30,$D31,Z19:Z30)</f>
        <v>0</v>
      </c>
      <c r="AA31" s="607">
        <f t="shared" ref="AA31" si="22">SUMIF($D19:$D30,$D31,AA19:AA30)</f>
        <v>0</v>
      </c>
      <c r="AB31" s="607">
        <f t="shared" ref="AB31" si="23">SUMIF($D19:$D30,$D31,AB19:AB30)</f>
        <v>0</v>
      </c>
      <c r="AC31" s="607">
        <f t="shared" ref="AC31" si="24">SUMIF($D19:$D30,$D31,AC19:AC30)</f>
        <v>0</v>
      </c>
      <c r="AD31" s="607">
        <f t="shared" ref="AD31" si="25">SUMIF($D19:$D30,$D31,AD19:AD30)</f>
        <v>0</v>
      </c>
      <c r="AE31" s="607">
        <f t="shared" ref="AE31" si="26">SUMIF($D19:$D30,$D31,AE19:AE30)</f>
        <v>0</v>
      </c>
      <c r="AF31" s="607">
        <f t="shared" ref="AF31" si="27">SUMIF($D19:$D30,$D31,AF19:AF30)</f>
        <v>0</v>
      </c>
      <c r="AG31" s="607">
        <f t="shared" ref="AG31" si="28">SUMIF($D19:$D30,$D31,AG19:AG30)</f>
        <v>0</v>
      </c>
      <c r="AH31" s="607">
        <f t="shared" ref="AH31" si="29">SUMIF($D19:$D30,$D31,AH19:AH30)</f>
        <v>0</v>
      </c>
      <c r="AI31" s="607">
        <f t="shared" ref="AI31" si="30">SUMIF($D19:$D30,$D31,AI19:AI30)</f>
        <v>0</v>
      </c>
      <c r="AJ31" s="607">
        <f t="shared" ref="AJ31" si="31">SUMIF($D19:$D30,$D31,AJ19:AJ30)</f>
        <v>0</v>
      </c>
      <c r="AK31" s="106">
        <f>SUM(F31:AJ31)</f>
        <v>0</v>
      </c>
      <c r="AL31" s="256"/>
      <c r="AM31" s="60"/>
    </row>
    <row r="32" spans="1:39" s="82" customFormat="1" ht="18.5" customHeight="1" thickBot="1" x14ac:dyDescent="0.2">
      <c r="A32" s="902"/>
      <c r="B32" s="903"/>
      <c r="C32" s="897"/>
      <c r="D32" s="611"/>
      <c r="E32" s="611" t="s">
        <v>83</v>
      </c>
      <c r="F32" s="607">
        <f>SUMIF($E19:$E30,$E32,F19:F30)</f>
        <v>0</v>
      </c>
      <c r="G32" s="607">
        <f t="shared" ref="G32:AJ32" si="32">SUMIF($E19:$E30,$E32,G19:G30)</f>
        <v>0</v>
      </c>
      <c r="H32" s="607">
        <f t="shared" si="32"/>
        <v>0</v>
      </c>
      <c r="I32" s="607">
        <f t="shared" si="32"/>
        <v>0</v>
      </c>
      <c r="J32" s="607">
        <f t="shared" si="32"/>
        <v>0</v>
      </c>
      <c r="K32" s="607">
        <f t="shared" si="32"/>
        <v>0</v>
      </c>
      <c r="L32" s="607">
        <f t="shared" si="32"/>
        <v>0</v>
      </c>
      <c r="M32" s="607">
        <f t="shared" si="32"/>
        <v>0</v>
      </c>
      <c r="N32" s="607">
        <f t="shared" si="32"/>
        <v>0</v>
      </c>
      <c r="O32" s="607">
        <f t="shared" si="32"/>
        <v>0</v>
      </c>
      <c r="P32" s="607">
        <f t="shared" si="32"/>
        <v>0</v>
      </c>
      <c r="Q32" s="607">
        <f t="shared" si="32"/>
        <v>0</v>
      </c>
      <c r="R32" s="607">
        <f t="shared" si="32"/>
        <v>0</v>
      </c>
      <c r="S32" s="607">
        <f t="shared" si="32"/>
        <v>0</v>
      </c>
      <c r="T32" s="607">
        <f t="shared" si="32"/>
        <v>0</v>
      </c>
      <c r="U32" s="607">
        <f t="shared" si="32"/>
        <v>0</v>
      </c>
      <c r="V32" s="607">
        <f t="shared" si="32"/>
        <v>0</v>
      </c>
      <c r="W32" s="607">
        <f t="shared" si="32"/>
        <v>0</v>
      </c>
      <c r="X32" s="607">
        <f t="shared" si="32"/>
        <v>0</v>
      </c>
      <c r="Y32" s="607">
        <f t="shared" si="32"/>
        <v>0</v>
      </c>
      <c r="Z32" s="607">
        <f t="shared" si="32"/>
        <v>0</v>
      </c>
      <c r="AA32" s="607">
        <f t="shared" si="32"/>
        <v>0</v>
      </c>
      <c r="AB32" s="607">
        <f t="shared" si="32"/>
        <v>0</v>
      </c>
      <c r="AC32" s="607">
        <f t="shared" si="32"/>
        <v>0</v>
      </c>
      <c r="AD32" s="607">
        <f t="shared" si="32"/>
        <v>0</v>
      </c>
      <c r="AE32" s="607">
        <f t="shared" si="32"/>
        <v>0</v>
      </c>
      <c r="AF32" s="607">
        <f t="shared" si="32"/>
        <v>0</v>
      </c>
      <c r="AG32" s="607">
        <f t="shared" si="32"/>
        <v>0</v>
      </c>
      <c r="AH32" s="607">
        <f t="shared" si="32"/>
        <v>0</v>
      </c>
      <c r="AI32" s="607">
        <f t="shared" si="32"/>
        <v>0</v>
      </c>
      <c r="AJ32" s="607">
        <f t="shared" si="32"/>
        <v>0</v>
      </c>
      <c r="AK32" s="612">
        <f>SUM(F32:AJ32)</f>
        <v>0</v>
      </c>
      <c r="AL32" s="256"/>
      <c r="AM32" s="60"/>
    </row>
    <row r="33" spans="1:39" s="82" customFormat="1" ht="20" customHeight="1" x14ac:dyDescent="0.15">
      <c r="A33" s="118" t="s">
        <v>150</v>
      </c>
      <c r="B33" s="99"/>
      <c r="C33" s="114" t="s">
        <v>164</v>
      </c>
      <c r="D33" s="511"/>
      <c r="E33" s="430"/>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9"/>
      <c r="AK33" s="110">
        <f>SUM(F33:AJ33)</f>
        <v>0</v>
      </c>
      <c r="AL33" s="256"/>
      <c r="AM33" s="60"/>
    </row>
    <row r="34" spans="1:39" s="82" customFormat="1" ht="20" customHeight="1" x14ac:dyDescent="0.15">
      <c r="A34" s="861" t="s">
        <v>152</v>
      </c>
      <c r="B34" s="95"/>
      <c r="C34" s="115" t="s">
        <v>153</v>
      </c>
      <c r="D34" s="511"/>
      <c r="E34" s="43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0"/>
      <c r="AI34" s="180"/>
      <c r="AJ34" s="180"/>
      <c r="AK34" s="117">
        <f>SUM(E34:AJ34)</f>
        <v>0</v>
      </c>
      <c r="AL34" s="256"/>
      <c r="AM34" s="60"/>
    </row>
    <row r="35" spans="1:39" s="82" customFormat="1" ht="20" customHeight="1" x14ac:dyDescent="0.15">
      <c r="A35" s="862"/>
      <c r="B35" s="95"/>
      <c r="C35" s="116" t="s">
        <v>154</v>
      </c>
      <c r="D35" s="513"/>
      <c r="E35" s="430"/>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9"/>
      <c r="AK35" s="111">
        <f>SUM(F35:AJ35)</f>
        <v>0</v>
      </c>
      <c r="AL35" s="256"/>
      <c r="AM35" s="60"/>
    </row>
    <row r="36" spans="1:39" s="82" customFormat="1" ht="28" x14ac:dyDescent="0.15">
      <c r="A36" s="862"/>
      <c r="B36" s="95"/>
      <c r="C36" s="115" t="s">
        <v>155</v>
      </c>
      <c r="D36" s="511"/>
      <c r="E36" s="430"/>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9"/>
      <c r="AK36" s="111">
        <f>SUM(F36:AJ36)</f>
        <v>0</v>
      </c>
      <c r="AL36" s="64"/>
      <c r="AM36" s="60"/>
    </row>
    <row r="37" spans="1:39" s="82" customFormat="1" ht="29" thickBot="1" x14ac:dyDescent="0.2">
      <c r="A37" s="863"/>
      <c r="B37" s="105"/>
      <c r="C37" s="119" t="s">
        <v>156</v>
      </c>
      <c r="D37" s="514"/>
      <c r="E37" s="439"/>
      <c r="F37" s="181"/>
      <c r="G37" s="181"/>
      <c r="H37" s="181"/>
      <c r="I37" s="181"/>
      <c r="J37" s="181"/>
      <c r="K37" s="181"/>
      <c r="L37" s="181"/>
      <c r="M37" s="181"/>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2"/>
      <c r="AK37" s="112">
        <f>SUM(F37:AJ37)</f>
        <v>0</v>
      </c>
      <c r="AL37" s="64" t="s">
        <v>157</v>
      </c>
      <c r="AM37" s="60" t="s">
        <v>158</v>
      </c>
    </row>
    <row r="38" spans="1:39" s="82" customFormat="1" ht="14" x14ac:dyDescent="0.15">
      <c r="A38" s="123"/>
      <c r="B38" s="83"/>
      <c r="C38" s="83"/>
      <c r="D38" s="508"/>
      <c r="E38" s="508"/>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124"/>
      <c r="AL38" s="670">
        <f>SUM(AK31:AK37)</f>
        <v>0</v>
      </c>
      <c r="AM38" s="672">
        <f>NETWORKDAYS(F16,EOMONTH(A11,0))*8</f>
        <v>176</v>
      </c>
    </row>
    <row r="39" spans="1:39" s="82" customFormat="1" ht="18" customHeight="1" x14ac:dyDescent="0.15">
      <c r="A39" s="864" t="s">
        <v>159</v>
      </c>
      <c r="B39" s="865"/>
      <c r="C39" s="865"/>
      <c r="D39" s="865"/>
      <c r="E39" s="865"/>
      <c r="F39" s="865"/>
      <c r="G39" s="865"/>
      <c r="H39" s="865"/>
      <c r="I39" s="865"/>
      <c r="J39" s="865"/>
      <c r="K39" s="865"/>
      <c r="L39" s="865"/>
      <c r="M39" s="865"/>
      <c r="N39" s="865"/>
      <c r="O39" s="90"/>
      <c r="P39" s="90"/>
      <c r="Q39" s="90"/>
      <c r="R39" s="90"/>
      <c r="S39" s="90"/>
      <c r="T39" s="90"/>
      <c r="U39" s="90"/>
      <c r="V39" s="90"/>
      <c r="W39" s="90"/>
      <c r="X39" s="90"/>
      <c r="Y39" s="90"/>
      <c r="Z39" s="90"/>
      <c r="AA39" s="90"/>
      <c r="AB39" s="90"/>
      <c r="AC39" s="90"/>
      <c r="AD39" s="90"/>
      <c r="AE39" s="90"/>
      <c r="AF39" s="90"/>
      <c r="AG39" s="90"/>
      <c r="AH39" s="90"/>
      <c r="AI39" s="90"/>
      <c r="AJ39" s="83"/>
      <c r="AK39" s="125"/>
      <c r="AL39" s="64"/>
      <c r="AM39" s="60"/>
    </row>
    <row r="40" spans="1:39" s="82" customFormat="1" ht="18" customHeight="1" thickBot="1" x14ac:dyDescent="0.2">
      <c r="A40" s="866"/>
      <c r="B40" s="865"/>
      <c r="C40" s="865"/>
      <c r="D40" s="865"/>
      <c r="E40" s="865"/>
      <c r="F40" s="865"/>
      <c r="G40" s="865"/>
      <c r="H40" s="865"/>
      <c r="I40" s="865"/>
      <c r="J40" s="865"/>
      <c r="K40" s="865"/>
      <c r="L40" s="865"/>
      <c r="M40" s="865"/>
      <c r="N40" s="865"/>
      <c r="O40" s="90"/>
      <c r="P40" s="90"/>
      <c r="Q40" s="884">
        <f>IF(WEEKDAY(EOMONTH(A11,0),2)=7,EOMONTH(A11,0)-2,IF(WEEKDAY(EOMONTH(11,0),2)=6,EOMONTH(A11,0)-1,EOMONTH(A11,0)))</f>
        <v>44957</v>
      </c>
      <c r="R40" s="884"/>
      <c r="S40" s="90"/>
      <c r="T40" s="90"/>
      <c r="U40" s="90"/>
      <c r="V40" s="90"/>
      <c r="W40" s="90"/>
      <c r="X40" s="90"/>
      <c r="Y40" s="90"/>
      <c r="Z40" s="90"/>
      <c r="AA40" s="90"/>
      <c r="AB40" s="90"/>
      <c r="AC40" s="90"/>
      <c r="AD40" s="90"/>
      <c r="AE40" s="90"/>
      <c r="AF40" s="90"/>
      <c r="AG40" s="90"/>
      <c r="AH40" s="90"/>
      <c r="AI40" s="90"/>
      <c r="AJ40" s="83"/>
      <c r="AK40" s="125"/>
      <c r="AL40" s="64"/>
      <c r="AM40" s="60"/>
    </row>
    <row r="41" spans="1:39" s="82" customFormat="1" ht="14" customHeight="1" x14ac:dyDescent="0.15">
      <c r="A41" s="866"/>
      <c r="B41" s="865"/>
      <c r="C41" s="865"/>
      <c r="D41" s="865"/>
      <c r="E41" s="865"/>
      <c r="F41" s="865"/>
      <c r="G41" s="865"/>
      <c r="H41" s="865"/>
      <c r="I41" s="865"/>
      <c r="J41" s="865"/>
      <c r="K41" s="865"/>
      <c r="L41" s="865"/>
      <c r="M41" s="865"/>
      <c r="N41" s="865"/>
      <c r="O41" s="90"/>
      <c r="P41" s="90"/>
      <c r="Q41" s="867" t="s">
        <v>160</v>
      </c>
      <c r="R41" s="867"/>
      <c r="S41" s="867"/>
      <c r="T41" s="867"/>
      <c r="U41" s="867"/>
      <c r="V41" s="867"/>
      <c r="W41" s="867"/>
      <c r="X41" s="867"/>
      <c r="Y41" s="867"/>
      <c r="Z41" s="867"/>
      <c r="AA41" s="867"/>
      <c r="AB41" s="867"/>
      <c r="AC41" s="867"/>
      <c r="AD41" s="867"/>
      <c r="AE41" s="867"/>
      <c r="AF41" s="867"/>
      <c r="AG41" s="867"/>
      <c r="AH41" s="867"/>
      <c r="AI41" s="867"/>
      <c r="AJ41" s="867"/>
      <c r="AK41" s="125"/>
      <c r="AL41" s="64"/>
      <c r="AM41" s="60"/>
    </row>
    <row r="42" spans="1:39" s="82" customFormat="1" ht="35.25" customHeight="1" thickBot="1" x14ac:dyDescent="0.2">
      <c r="A42" s="864" t="s">
        <v>161</v>
      </c>
      <c r="B42" s="868"/>
      <c r="C42" s="868"/>
      <c r="D42" s="868"/>
      <c r="E42" s="868"/>
      <c r="F42" s="868"/>
      <c r="G42" s="868"/>
      <c r="H42" s="868"/>
      <c r="I42" s="868"/>
      <c r="J42" s="868"/>
      <c r="K42" s="868"/>
      <c r="L42" s="868"/>
      <c r="M42" s="868"/>
      <c r="N42" s="868"/>
      <c r="O42" s="90"/>
      <c r="P42" s="90"/>
      <c r="Q42" s="884">
        <f>Q40</f>
        <v>44957</v>
      </c>
      <c r="R42" s="884"/>
      <c r="S42" s="90"/>
      <c r="T42" s="90"/>
      <c r="U42" s="90"/>
      <c r="V42" s="90"/>
      <c r="W42" s="90"/>
      <c r="X42" s="90"/>
      <c r="Y42" s="90"/>
      <c r="Z42" s="90"/>
      <c r="AA42" s="90"/>
      <c r="AB42" s="90"/>
      <c r="AC42" s="90"/>
      <c r="AD42" s="90"/>
      <c r="AE42" s="90"/>
      <c r="AF42" s="90"/>
      <c r="AG42" s="90"/>
      <c r="AH42" s="90"/>
      <c r="AI42" s="90"/>
      <c r="AJ42" s="90"/>
      <c r="AK42" s="125"/>
      <c r="AL42" s="64"/>
      <c r="AM42" s="60"/>
    </row>
    <row r="43" spans="1:39" s="82" customFormat="1" ht="14" x14ac:dyDescent="0.15">
      <c r="A43" s="864"/>
      <c r="B43" s="868"/>
      <c r="C43" s="868"/>
      <c r="D43" s="868"/>
      <c r="E43" s="868"/>
      <c r="F43" s="868"/>
      <c r="G43" s="868"/>
      <c r="H43" s="868"/>
      <c r="I43" s="868"/>
      <c r="J43" s="868"/>
      <c r="K43" s="868"/>
      <c r="L43" s="868"/>
      <c r="M43" s="868"/>
      <c r="N43" s="868"/>
      <c r="O43" s="83"/>
      <c r="P43" s="83"/>
      <c r="Q43" s="867" t="s">
        <v>162</v>
      </c>
      <c r="R43" s="867"/>
      <c r="S43" s="867"/>
      <c r="T43" s="867"/>
      <c r="U43" s="867"/>
      <c r="V43" s="867"/>
      <c r="W43" s="867"/>
      <c r="X43" s="867"/>
      <c r="Y43" s="867"/>
      <c r="Z43" s="867"/>
      <c r="AA43" s="867"/>
      <c r="AB43" s="867"/>
      <c r="AC43" s="867"/>
      <c r="AD43" s="867"/>
      <c r="AE43" s="867"/>
      <c r="AF43" s="867"/>
      <c r="AG43" s="867"/>
      <c r="AH43" s="867"/>
      <c r="AI43" s="867"/>
      <c r="AJ43" s="867"/>
      <c r="AK43" s="125"/>
      <c r="AL43" s="64"/>
      <c r="AM43" s="60"/>
    </row>
    <row r="44" spans="1:39" s="82" customFormat="1" ht="14.5" customHeight="1" thickBot="1" x14ac:dyDescent="0.2">
      <c r="A44" s="126"/>
      <c r="B44" s="127"/>
      <c r="C44" s="127"/>
      <c r="D44" s="509"/>
      <c r="E44" s="509"/>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8"/>
      <c r="AL44" s="64"/>
      <c r="AM44" s="60"/>
    </row>
    <row r="45" spans="1:39" ht="12" x14ac:dyDescent="0.15">
      <c r="A45" s="82"/>
      <c r="B45" s="82"/>
      <c r="C45" s="82"/>
      <c r="D45" s="507"/>
      <c r="E45" s="507"/>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3"/>
    </row>
    <row r="46" spans="1:39" s="60" customFormat="1" ht="30" customHeight="1" x14ac:dyDescent="0.15">
      <c r="A46" s="423"/>
      <c r="B46" s="433"/>
      <c r="C46" s="433"/>
      <c r="D46" s="424"/>
      <c r="E46" s="424"/>
      <c r="F46" s="425"/>
      <c r="G46" s="425"/>
      <c r="H46" s="425"/>
      <c r="I46" s="425"/>
      <c r="J46" s="425"/>
      <c r="K46" s="425"/>
      <c r="L46" s="425"/>
      <c r="M46" s="444"/>
      <c r="N46" s="426"/>
      <c r="O46" s="426"/>
      <c r="P46" s="426"/>
      <c r="Q46" s="426"/>
      <c r="R46" s="426"/>
      <c r="S46" s="426"/>
      <c r="T46" s="426"/>
      <c r="U46" s="426"/>
      <c r="V46" s="426"/>
      <c r="W46" s="891" t="s">
        <v>133</v>
      </c>
      <c r="X46" s="891"/>
      <c r="Y46" s="891"/>
      <c r="Z46" s="891"/>
      <c r="AA46" s="892"/>
      <c r="AB46" s="875" t="str">
        <f>Nav!$C$6</f>
        <v>DS200424</v>
      </c>
      <c r="AC46" s="876"/>
      <c r="AD46" s="876"/>
      <c r="AE46" s="876"/>
      <c r="AF46" s="876"/>
      <c r="AG46" s="876"/>
      <c r="AH46" s="876"/>
      <c r="AI46" s="877"/>
      <c r="AJ46" s="426"/>
      <c r="AK46" s="432"/>
    </row>
    <row r="47" spans="1:39" s="60" customFormat="1" ht="18" customHeight="1" x14ac:dyDescent="0.15">
      <c r="A47" s="445"/>
      <c r="B47" s="446"/>
      <c r="C47" s="446"/>
      <c r="D47" s="447"/>
      <c r="E47" s="447"/>
      <c r="F47" s="448"/>
      <c r="G47" s="448"/>
      <c r="H47" s="448"/>
      <c r="I47" s="448"/>
      <c r="J47" s="448"/>
      <c r="K47" s="448"/>
      <c r="L47" s="448"/>
      <c r="M47" s="449"/>
      <c r="AK47" s="434"/>
    </row>
    <row r="48" spans="1:39" ht="23" x14ac:dyDescent="0.25">
      <c r="A48" s="445"/>
      <c r="B48" s="446"/>
      <c r="C48" s="446"/>
      <c r="D48" s="447"/>
      <c r="E48" s="447"/>
      <c r="F48" s="448"/>
      <c r="G48" s="448"/>
      <c r="H48" s="448"/>
      <c r="I48" s="448"/>
      <c r="J48" s="448"/>
      <c r="K48" s="448"/>
      <c r="L48" s="448"/>
      <c r="M48" s="449"/>
      <c r="N48" s="443"/>
      <c r="O48" s="893" t="s">
        <v>134</v>
      </c>
      <c r="P48" s="894"/>
      <c r="Q48" s="894"/>
      <c r="R48" s="894"/>
      <c r="S48" s="894"/>
      <c r="T48" s="894"/>
      <c r="U48" s="894"/>
      <c r="V48" s="894"/>
      <c r="W48" s="894"/>
      <c r="X48" s="894"/>
      <c r="Y48" s="894"/>
      <c r="Z48" s="894"/>
      <c r="AA48" s="894"/>
      <c r="AB48" s="894"/>
      <c r="AC48" s="894"/>
      <c r="AD48" s="894"/>
      <c r="AE48" s="894"/>
      <c r="AF48" s="894"/>
      <c r="AG48" s="894"/>
      <c r="AH48" s="894"/>
      <c r="AI48" s="894"/>
      <c r="AJ48" s="894"/>
      <c r="AK48" s="895"/>
      <c r="AL48"/>
      <c r="AM48"/>
    </row>
    <row r="49" spans="1:39" ht="16" x14ac:dyDescent="0.2">
      <c r="A49" s="445"/>
      <c r="B49" s="446"/>
      <c r="C49" s="446"/>
      <c r="D49" s="447"/>
      <c r="E49" s="447"/>
      <c r="F49" s="448"/>
      <c r="G49" s="448"/>
      <c r="H49" s="448"/>
      <c r="I49" s="448"/>
      <c r="J49" s="448"/>
      <c r="K49" s="448"/>
      <c r="L49" s="448"/>
      <c r="M49" s="449"/>
      <c r="N49" s="442"/>
      <c r="O49" s="730" t="s">
        <v>163</v>
      </c>
      <c r="P49" s="731"/>
      <c r="Q49" s="731"/>
      <c r="R49" s="731"/>
      <c r="S49" s="731"/>
      <c r="T49" s="731"/>
      <c r="U49" s="731"/>
      <c r="V49" s="731"/>
      <c r="W49" s="731"/>
      <c r="X49" s="731"/>
      <c r="Y49" s="731"/>
      <c r="Z49" s="731"/>
      <c r="AA49" s="731"/>
      <c r="AB49" s="731"/>
      <c r="AC49" s="731"/>
      <c r="AD49" s="731"/>
      <c r="AE49" s="731"/>
      <c r="AF49" s="731"/>
      <c r="AG49" s="731"/>
      <c r="AH49" s="731"/>
      <c r="AI49" s="731"/>
      <c r="AJ49" s="731"/>
      <c r="AK49" s="732"/>
      <c r="AL49"/>
      <c r="AM49"/>
    </row>
    <row r="50" spans="1:39" ht="18" customHeight="1" x14ac:dyDescent="0.2">
      <c r="A50" s="885" t="s">
        <v>136</v>
      </c>
      <c r="B50" s="886"/>
      <c r="C50" s="886"/>
      <c r="D50" s="886"/>
      <c r="E50" s="886"/>
      <c r="F50" s="886"/>
      <c r="G50" s="886"/>
      <c r="H50" s="886"/>
      <c r="I50" s="886"/>
      <c r="J50" s="886"/>
      <c r="K50" s="886"/>
      <c r="L50" s="886"/>
      <c r="M50" s="887"/>
      <c r="O50" s="888" t="s">
        <v>137</v>
      </c>
      <c r="P50" s="889"/>
      <c r="Q50" s="889"/>
      <c r="R50" s="889"/>
      <c r="S50" s="889"/>
      <c r="T50" s="889"/>
      <c r="U50" s="889"/>
      <c r="V50" s="889"/>
      <c r="W50" s="889"/>
      <c r="X50" s="889"/>
      <c r="Y50" s="889"/>
      <c r="Z50" s="889"/>
      <c r="AA50" s="889"/>
      <c r="AB50" s="889"/>
      <c r="AC50" s="889"/>
      <c r="AD50" s="889"/>
      <c r="AE50" s="889"/>
      <c r="AF50" s="889"/>
      <c r="AG50" s="889"/>
      <c r="AH50" s="889"/>
      <c r="AI50" s="889"/>
      <c r="AJ50" s="889"/>
      <c r="AK50" s="890"/>
      <c r="AL50"/>
      <c r="AM50"/>
    </row>
    <row r="51" spans="1:39" ht="26.25" customHeight="1" x14ac:dyDescent="0.15">
      <c r="A51" s="84" t="s">
        <v>138</v>
      </c>
      <c r="B51" s="60"/>
      <c r="C51" s="516"/>
      <c r="D51" s="428"/>
      <c r="E51" s="428"/>
      <c r="F51" s="94"/>
      <c r="G51" s="94"/>
      <c r="H51" s="94"/>
      <c r="I51" s="94"/>
      <c r="J51" s="94"/>
      <c r="K51" s="94"/>
      <c r="L51" s="94"/>
      <c r="O51" s="869"/>
      <c r="P51" s="869"/>
      <c r="Q51" s="869"/>
      <c r="R51" s="869"/>
      <c r="S51" s="869"/>
      <c r="T51" s="869"/>
      <c r="AK51" s="91"/>
      <c r="AM51" s="60"/>
    </row>
    <row r="52" spans="1:39" ht="30" customHeight="1" x14ac:dyDescent="0.15">
      <c r="A52" s="870" t="str">
        <f>Nav!$C$3</f>
        <v>Durchführbarkeitsstudie "BioInk"</v>
      </c>
      <c r="B52" s="871"/>
      <c r="C52" s="871"/>
      <c r="D52" s="871"/>
      <c r="E52" s="871"/>
      <c r="F52" s="871"/>
      <c r="G52" s="871"/>
      <c r="H52" s="871"/>
      <c r="I52" s="871"/>
      <c r="J52" s="871"/>
      <c r="K52" s="871"/>
      <c r="L52" s="871"/>
      <c r="M52" s="871"/>
      <c r="N52" s="871"/>
      <c r="O52" s="871"/>
      <c r="P52" s="871"/>
      <c r="Q52" s="871"/>
      <c r="R52" s="871"/>
      <c r="S52" s="871"/>
      <c r="T52" s="871"/>
      <c r="U52" s="871"/>
      <c r="V52" s="871"/>
      <c r="W52" s="871"/>
      <c r="X52" s="871"/>
      <c r="Y52" s="871"/>
      <c r="Z52" s="871"/>
      <c r="AA52" s="871"/>
      <c r="AB52" s="871"/>
      <c r="AC52" s="871"/>
      <c r="AD52" s="871"/>
      <c r="AE52" s="871"/>
      <c r="AF52" s="871"/>
      <c r="AG52" s="871"/>
      <c r="AH52" s="871"/>
      <c r="AI52" s="871"/>
      <c r="AJ52" s="871"/>
      <c r="AK52" s="872"/>
      <c r="AM52" s="60"/>
    </row>
    <row r="53" spans="1:39" ht="18" customHeight="1" x14ac:dyDescent="0.15">
      <c r="A53" s="85"/>
      <c r="AK53" s="91"/>
      <c r="AM53" s="60"/>
    </row>
    <row r="54" spans="1:39" s="87" customFormat="1" ht="14" x14ac:dyDescent="0.15">
      <c r="A54" s="86" t="s">
        <v>139</v>
      </c>
      <c r="D54" s="428"/>
      <c r="E54" s="428"/>
      <c r="G54" s="83"/>
      <c r="H54" s="83"/>
      <c r="I54" s="83"/>
      <c r="J54" s="83"/>
      <c r="K54" s="83"/>
      <c r="L54" s="83"/>
      <c r="M54" s="88"/>
      <c r="N54" s="87" t="s">
        <v>140</v>
      </c>
      <c r="AI54" s="83"/>
      <c r="AJ54" s="83"/>
      <c r="AK54" s="92"/>
      <c r="AL54" s="68"/>
      <c r="AM54" s="60"/>
    </row>
    <row r="55" spans="1:39" ht="27" customHeight="1" x14ac:dyDescent="0.15">
      <c r="A55" s="873">
        <f>A11+31</f>
        <v>44958</v>
      </c>
      <c r="B55" s="874"/>
      <c r="C55" s="874"/>
      <c r="D55" s="520"/>
      <c r="E55" s="429"/>
      <c r="N55" s="875" t="str">
        <f>N11</f>
        <v>Tippl, Karen</v>
      </c>
      <c r="O55" s="876"/>
      <c r="P55" s="876"/>
      <c r="Q55" s="876"/>
      <c r="R55" s="876"/>
      <c r="S55" s="876"/>
      <c r="T55" s="876"/>
      <c r="U55" s="876"/>
      <c r="V55" s="876"/>
      <c r="W55" s="877"/>
      <c r="X55" s="89"/>
      <c r="Y55" s="89"/>
      <c r="Z55" s="89"/>
      <c r="AA55" s="89"/>
      <c r="AB55" s="89"/>
      <c r="AC55" s="89"/>
      <c r="AD55" s="89"/>
      <c r="AE55" s="89"/>
      <c r="AF55" s="89"/>
      <c r="AG55" s="89"/>
      <c r="AH55" s="89"/>
      <c r="AK55" s="93"/>
      <c r="AM55" s="60"/>
    </row>
    <row r="56" spans="1:39" ht="14" x14ac:dyDescent="0.15">
      <c r="A56" s="85"/>
      <c r="AK56" s="91"/>
      <c r="AM56" s="60"/>
    </row>
    <row r="57" spans="1:39" ht="30" customHeight="1" x14ac:dyDescent="0.15">
      <c r="A57" s="878" t="s">
        <v>141</v>
      </c>
      <c r="B57" s="879"/>
      <c r="C57" s="879"/>
      <c r="D57" s="879"/>
      <c r="E57" s="879"/>
      <c r="F57" s="879"/>
      <c r="G57" s="879"/>
      <c r="H57" s="879"/>
      <c r="I57" s="879"/>
      <c r="J57" s="879"/>
      <c r="K57" s="879"/>
      <c r="L57" s="879"/>
      <c r="M57" s="879"/>
      <c r="N57" s="879"/>
      <c r="O57" s="879"/>
      <c r="P57" s="879"/>
      <c r="Q57" s="879"/>
      <c r="R57" s="879"/>
      <c r="S57" s="879"/>
      <c r="T57" s="879"/>
      <c r="U57" s="879"/>
      <c r="V57" s="879"/>
      <c r="W57" s="879"/>
      <c r="X57" s="879"/>
      <c r="Y57" s="879"/>
      <c r="Z57" s="879"/>
      <c r="AA57" s="879"/>
      <c r="AB57" s="879"/>
      <c r="AC57" s="879"/>
      <c r="AD57" s="879"/>
      <c r="AE57" s="879"/>
      <c r="AF57" s="879"/>
      <c r="AG57" s="879"/>
      <c r="AH57" s="879"/>
      <c r="AI57" s="879"/>
      <c r="AJ57" s="879"/>
      <c r="AK57" s="880"/>
      <c r="AM57" s="60"/>
    </row>
    <row r="58" spans="1:39" ht="15" thickBot="1" x14ac:dyDescent="0.2">
      <c r="A58" s="85"/>
      <c r="AK58" s="91"/>
      <c r="AM58" s="60"/>
    </row>
    <row r="59" spans="1:39" ht="25" customHeight="1" x14ac:dyDescent="0.15">
      <c r="A59" s="120"/>
      <c r="B59" s="121"/>
      <c r="C59" s="121"/>
      <c r="D59" s="881" t="s">
        <v>30</v>
      </c>
      <c r="E59" s="883" t="s">
        <v>142</v>
      </c>
      <c r="F59" s="122" t="s">
        <v>143</v>
      </c>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856" t="s">
        <v>144</v>
      </c>
      <c r="AL59" s="615" t="s">
        <v>72</v>
      </c>
      <c r="AM59" s="615" t="s">
        <v>73</v>
      </c>
    </row>
    <row r="60" spans="1:39" ht="15" customHeight="1" thickBot="1" x14ac:dyDescent="0.2">
      <c r="A60" s="96" t="s">
        <v>145</v>
      </c>
      <c r="B60" s="97"/>
      <c r="C60" s="97"/>
      <c r="D60" s="882"/>
      <c r="E60" s="882"/>
      <c r="F60" s="98">
        <f>A55</f>
        <v>44958</v>
      </c>
      <c r="G60" s="98">
        <f t="shared" ref="G60:AG60" si="33">F60+1</f>
        <v>44959</v>
      </c>
      <c r="H60" s="98">
        <f t="shared" si="33"/>
        <v>44960</v>
      </c>
      <c r="I60" s="98">
        <f t="shared" si="33"/>
        <v>44961</v>
      </c>
      <c r="J60" s="98">
        <f t="shared" si="33"/>
        <v>44962</v>
      </c>
      <c r="K60" s="98">
        <f t="shared" si="33"/>
        <v>44963</v>
      </c>
      <c r="L60" s="98">
        <f t="shared" si="33"/>
        <v>44964</v>
      </c>
      <c r="M60" s="98">
        <f t="shared" si="33"/>
        <v>44965</v>
      </c>
      <c r="N60" s="98">
        <f t="shared" si="33"/>
        <v>44966</v>
      </c>
      <c r="O60" s="98">
        <f t="shared" si="33"/>
        <v>44967</v>
      </c>
      <c r="P60" s="98">
        <f t="shared" si="33"/>
        <v>44968</v>
      </c>
      <c r="Q60" s="98">
        <f t="shared" si="33"/>
        <v>44969</v>
      </c>
      <c r="R60" s="98">
        <f t="shared" si="33"/>
        <v>44970</v>
      </c>
      <c r="S60" s="98">
        <f t="shared" si="33"/>
        <v>44971</v>
      </c>
      <c r="T60" s="98">
        <f t="shared" si="33"/>
        <v>44972</v>
      </c>
      <c r="U60" s="98">
        <f t="shared" si="33"/>
        <v>44973</v>
      </c>
      <c r="V60" s="98">
        <f t="shared" si="33"/>
        <v>44974</v>
      </c>
      <c r="W60" s="98">
        <f t="shared" si="33"/>
        <v>44975</v>
      </c>
      <c r="X60" s="98">
        <f t="shared" si="33"/>
        <v>44976</v>
      </c>
      <c r="Y60" s="98">
        <f t="shared" si="33"/>
        <v>44977</v>
      </c>
      <c r="Z60" s="98">
        <f t="shared" si="33"/>
        <v>44978</v>
      </c>
      <c r="AA60" s="98">
        <f t="shared" si="33"/>
        <v>44979</v>
      </c>
      <c r="AB60" s="98">
        <f t="shared" si="33"/>
        <v>44980</v>
      </c>
      <c r="AC60" s="98">
        <f t="shared" si="33"/>
        <v>44981</v>
      </c>
      <c r="AD60" s="98">
        <f t="shared" si="33"/>
        <v>44982</v>
      </c>
      <c r="AE60" s="98">
        <f t="shared" si="33"/>
        <v>44983</v>
      </c>
      <c r="AF60" s="98">
        <f t="shared" si="33"/>
        <v>44984</v>
      </c>
      <c r="AG60" s="98">
        <f t="shared" si="33"/>
        <v>44985</v>
      </c>
      <c r="AH60" s="98" t="str">
        <f>IF(AND(DAY(DATE(YEAR($A$11),3,0))=29,YEAR($A$11)&lt;&gt;1900),29,"")</f>
        <v/>
      </c>
      <c r="AI60" s="98"/>
      <c r="AJ60" s="98"/>
      <c r="AK60" s="857"/>
      <c r="AL60" s="257"/>
      <c r="AM60" s="60"/>
    </row>
    <row r="61" spans="1:39" s="82" customFormat="1" ht="21" customHeight="1" thickBot="1" x14ac:dyDescent="0.2">
      <c r="A61" s="100" t="s">
        <v>146</v>
      </c>
      <c r="B61" s="101" t="s">
        <v>109</v>
      </c>
      <c r="C61" s="102" t="s">
        <v>147</v>
      </c>
      <c r="D61" s="101"/>
      <c r="E61" s="101"/>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03"/>
      <c r="AL61" s="257"/>
      <c r="AM61" s="60"/>
    </row>
    <row r="62" spans="1:39" s="82" customFormat="1" ht="20" customHeight="1" thickBot="1" x14ac:dyDescent="0.2">
      <c r="A62" s="858"/>
      <c r="B62" s="109" t="s">
        <v>66</v>
      </c>
      <c r="C62" s="186" t="s">
        <v>148</v>
      </c>
      <c r="D62" s="510"/>
      <c r="E62" s="435"/>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04"/>
      <c r="AL62" s="257"/>
      <c r="AM62" s="60"/>
    </row>
    <row r="63" spans="1:39" s="82" customFormat="1" ht="14" x14ac:dyDescent="0.15">
      <c r="A63" s="859"/>
      <c r="B63" s="183"/>
      <c r="C63" s="187" t="e">
        <f>VLOOKUP(B63,'AP Übersicht'!$A$8:$B$36,2,FALSE)</f>
        <v>#N/A</v>
      </c>
      <c r="D63" s="511"/>
      <c r="E63" s="430"/>
      <c r="F63" s="174"/>
      <c r="G63" s="174"/>
      <c r="H63" s="174"/>
      <c r="I63" s="174"/>
      <c r="J63" s="174"/>
      <c r="K63" s="174"/>
      <c r="L63" s="174"/>
      <c r="M63" s="174"/>
      <c r="N63" s="174"/>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04">
        <f t="shared" ref="AK63:AK74" si="34">SUM(F63:AJ63)</f>
        <v>0</v>
      </c>
      <c r="AL63" s="616" t="e">
        <f>VLOOKUP($B63,'AP Übersicht'!$A$8:$R$36,17,FALSE)</f>
        <v>#N/A</v>
      </c>
      <c r="AM63" s="616" t="e">
        <f>VLOOKUP($B63,'AP Übersicht'!$A$8:$R$36,18,FALSE)</f>
        <v>#N/A</v>
      </c>
    </row>
    <row r="64" spans="1:39" s="82" customFormat="1" ht="14" x14ac:dyDescent="0.15">
      <c r="A64" s="859"/>
      <c r="B64" s="183"/>
      <c r="C64" s="187" t="e">
        <f>VLOOKUP(B64,'AP Übersicht'!$A$8:$B$36,2,FALSE)</f>
        <v>#N/A</v>
      </c>
      <c r="D64" s="511"/>
      <c r="E64" s="430"/>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6"/>
      <c r="AK64" s="104">
        <f t="shared" si="34"/>
        <v>0</v>
      </c>
      <c r="AL64" s="616" t="e">
        <f>VLOOKUP($B64,'AP Übersicht'!$A$8:$R$36,17,FALSE)</f>
        <v>#N/A</v>
      </c>
      <c r="AM64" s="616" t="e">
        <f>VLOOKUP($B64,'AP Übersicht'!$A$8:$R$36,18,FALSE)</f>
        <v>#N/A</v>
      </c>
    </row>
    <row r="65" spans="1:39" s="82" customFormat="1" ht="20" customHeight="1" x14ac:dyDescent="0.15">
      <c r="A65" s="859"/>
      <c r="B65" s="183"/>
      <c r="C65" s="187" t="e">
        <f>VLOOKUP(B65,'AP Übersicht'!$A$8:$B$36,2,FALSE)</f>
        <v>#N/A</v>
      </c>
      <c r="D65" s="511"/>
      <c r="E65" s="430"/>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6"/>
      <c r="AK65" s="104">
        <f t="shared" si="34"/>
        <v>0</v>
      </c>
      <c r="AL65" s="256"/>
      <c r="AM65" s="60"/>
    </row>
    <row r="66" spans="1:39" s="82" customFormat="1" ht="20" customHeight="1" x14ac:dyDescent="0.15">
      <c r="A66" s="859"/>
      <c r="B66" s="183"/>
      <c r="C66" s="187" t="e">
        <f>VLOOKUP(B66,'AP Übersicht'!$A$8:$B$36,2,FALSE)</f>
        <v>#N/A</v>
      </c>
      <c r="D66" s="511"/>
      <c r="E66" s="430"/>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6"/>
      <c r="AK66" s="104">
        <f t="shared" si="34"/>
        <v>0</v>
      </c>
      <c r="AL66" s="256"/>
      <c r="AM66" s="60"/>
    </row>
    <row r="67" spans="1:39" s="82" customFormat="1" ht="20" customHeight="1" x14ac:dyDescent="0.15">
      <c r="A67" s="859"/>
      <c r="B67" s="183"/>
      <c r="C67" s="187" t="e">
        <f>VLOOKUP(B67,'AP Übersicht'!$A$8:$B$36,2,FALSE)</f>
        <v>#N/A</v>
      </c>
      <c r="D67" s="511"/>
      <c r="E67" s="430"/>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6"/>
      <c r="AK67" s="104">
        <f t="shared" si="34"/>
        <v>0</v>
      </c>
      <c r="AL67" s="256"/>
      <c r="AM67" s="60"/>
    </row>
    <row r="68" spans="1:39" s="82" customFormat="1" ht="20" customHeight="1" x14ac:dyDescent="0.15">
      <c r="A68" s="859"/>
      <c r="B68" s="183"/>
      <c r="C68" s="187" t="e">
        <f>VLOOKUP(B68,'AP Übersicht'!$A$8:$B$36,2,FALSE)</f>
        <v>#N/A</v>
      </c>
      <c r="D68" s="511"/>
      <c r="E68" s="430"/>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6"/>
      <c r="AK68" s="104">
        <f t="shared" si="34"/>
        <v>0</v>
      </c>
      <c r="AL68" s="256"/>
      <c r="AM68" s="60"/>
    </row>
    <row r="69" spans="1:39" s="82" customFormat="1" ht="20" customHeight="1" x14ac:dyDescent="0.15">
      <c r="A69" s="859"/>
      <c r="B69" s="183"/>
      <c r="C69" s="187" t="e">
        <f>VLOOKUP(B69,'AP Übersicht'!$A$8:$B$36,2,FALSE)</f>
        <v>#N/A</v>
      </c>
      <c r="D69" s="511"/>
      <c r="E69" s="430"/>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6"/>
      <c r="AK69" s="104">
        <f t="shared" si="34"/>
        <v>0</v>
      </c>
      <c r="AL69" s="256"/>
      <c r="AM69" s="60"/>
    </row>
    <row r="70" spans="1:39" s="82" customFormat="1" ht="20" customHeight="1" x14ac:dyDescent="0.15">
      <c r="A70" s="859"/>
      <c r="B70" s="183"/>
      <c r="C70" s="187" t="e">
        <f>VLOOKUP(B70,'AP Übersicht'!$A$8:$B$36,2,FALSE)</f>
        <v>#N/A</v>
      </c>
      <c r="D70" s="511"/>
      <c r="E70" s="430"/>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6"/>
      <c r="AK70" s="104">
        <f t="shared" si="34"/>
        <v>0</v>
      </c>
      <c r="AL70" s="256"/>
      <c r="AM70" s="60"/>
    </row>
    <row r="71" spans="1:39" s="82" customFormat="1" ht="20" customHeight="1" x14ac:dyDescent="0.15">
      <c r="A71" s="859"/>
      <c r="B71" s="183"/>
      <c r="C71" s="187" t="e">
        <f>VLOOKUP(B71,'AP Übersicht'!$A$8:$B$36,2,FALSE)</f>
        <v>#N/A</v>
      </c>
      <c r="D71" s="511"/>
      <c r="E71" s="430"/>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6"/>
      <c r="AK71" s="104">
        <f t="shared" si="34"/>
        <v>0</v>
      </c>
      <c r="AL71" s="256"/>
      <c r="AM71" s="60"/>
    </row>
    <row r="72" spans="1:39" s="82" customFormat="1" ht="20" customHeight="1" x14ac:dyDescent="0.15">
      <c r="A72" s="859"/>
      <c r="B72" s="183"/>
      <c r="C72" s="187" t="e">
        <f>VLOOKUP(B72,'AP Übersicht'!$A$8:$B$36,2,FALSE)</f>
        <v>#N/A</v>
      </c>
      <c r="D72" s="511"/>
      <c r="E72" s="430"/>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6"/>
      <c r="AK72" s="104">
        <f t="shared" si="34"/>
        <v>0</v>
      </c>
      <c r="AL72" s="256"/>
      <c r="AM72" s="60"/>
    </row>
    <row r="73" spans="1:39" s="82" customFormat="1" ht="20" customHeight="1" x14ac:dyDescent="0.15">
      <c r="A73" s="859"/>
      <c r="B73" s="183"/>
      <c r="C73" s="187" t="e">
        <f>VLOOKUP(B73,'AP Übersicht'!$A$8:$B$36,2,FALSE)</f>
        <v>#N/A</v>
      </c>
      <c r="D73" s="511"/>
      <c r="E73" s="430"/>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6"/>
      <c r="AK73" s="104">
        <f t="shared" si="34"/>
        <v>0</v>
      </c>
      <c r="AL73" s="256"/>
      <c r="AM73" s="60"/>
    </row>
    <row r="74" spans="1:39" s="82" customFormat="1" ht="20" customHeight="1" thickBot="1" x14ac:dyDescent="0.2">
      <c r="A74" s="860"/>
      <c r="B74" s="184"/>
      <c r="C74" s="252" t="e">
        <f>VLOOKUP(B74,'AP Übersicht'!$A$8:$B$36,2,FALSE)</f>
        <v>#N/A</v>
      </c>
      <c r="D74" s="512"/>
      <c r="E74" s="438"/>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c r="AH74" s="177"/>
      <c r="AI74" s="177"/>
      <c r="AJ74" s="178"/>
      <c r="AK74" s="104">
        <f t="shared" si="34"/>
        <v>0</v>
      </c>
      <c r="AL74" s="256"/>
      <c r="AM74" s="60"/>
    </row>
    <row r="75" spans="1:39" s="82" customFormat="1" ht="18.5" customHeight="1" thickTop="1" thickBot="1" x14ac:dyDescent="0.2">
      <c r="A75" s="900"/>
      <c r="B75" s="901"/>
      <c r="C75" s="898" t="s">
        <v>149</v>
      </c>
      <c r="D75" s="437" t="s">
        <v>83</v>
      </c>
      <c r="E75" s="437"/>
      <c r="F75" s="607">
        <f>SUMIF($D63:$D74,$D75,F63:F74)</f>
        <v>0</v>
      </c>
      <c r="G75" s="607">
        <f t="shared" ref="G75" si="35">SUMIF($D63:$D74,$D75,G63:G74)</f>
        <v>0</v>
      </c>
      <c r="H75" s="607">
        <f t="shared" ref="H75" si="36">SUMIF($D63:$D74,$D75,H63:H74)</f>
        <v>0</v>
      </c>
      <c r="I75" s="607">
        <f t="shared" ref="I75" si="37">SUMIF($D63:$D74,$D75,I63:I74)</f>
        <v>0</v>
      </c>
      <c r="J75" s="607">
        <f t="shared" ref="J75" si="38">SUMIF($D63:$D74,$D75,J63:J74)</f>
        <v>0</v>
      </c>
      <c r="K75" s="607">
        <f t="shared" ref="K75" si="39">SUMIF($D63:$D74,$D75,K63:K74)</f>
        <v>0</v>
      </c>
      <c r="L75" s="607">
        <f t="shared" ref="L75" si="40">SUMIF($D63:$D74,$D75,L63:L74)</f>
        <v>0</v>
      </c>
      <c r="M75" s="607">
        <f t="shared" ref="M75" si="41">SUMIF($D63:$D74,$D75,M63:M74)</f>
        <v>0</v>
      </c>
      <c r="N75" s="607">
        <f t="shared" ref="N75" si="42">SUMIF($D63:$D74,$D75,N63:N74)</f>
        <v>0</v>
      </c>
      <c r="O75" s="607">
        <f t="shared" ref="O75" si="43">SUMIF($D63:$D74,$D75,O63:O74)</f>
        <v>0</v>
      </c>
      <c r="P75" s="607">
        <f t="shared" ref="P75" si="44">SUMIF($D63:$D74,$D75,P63:P74)</f>
        <v>0</v>
      </c>
      <c r="Q75" s="607">
        <f t="shared" ref="Q75" si="45">SUMIF($D63:$D74,$D75,Q63:Q74)</f>
        <v>0</v>
      </c>
      <c r="R75" s="607">
        <f t="shared" ref="R75" si="46">SUMIF($D63:$D74,$D75,R63:R74)</f>
        <v>0</v>
      </c>
      <c r="S75" s="607">
        <f t="shared" ref="S75" si="47">SUMIF($D63:$D74,$D75,S63:S74)</f>
        <v>0</v>
      </c>
      <c r="T75" s="607">
        <f t="shared" ref="T75" si="48">SUMIF($D63:$D74,$D75,T63:T74)</f>
        <v>0</v>
      </c>
      <c r="U75" s="607">
        <f t="shared" ref="U75" si="49">SUMIF($D63:$D74,$D75,U63:U74)</f>
        <v>0</v>
      </c>
      <c r="V75" s="607">
        <f t="shared" ref="V75" si="50">SUMIF($D63:$D74,$D75,V63:V74)</f>
        <v>0</v>
      </c>
      <c r="W75" s="607">
        <f t="shared" ref="W75" si="51">SUMIF($D63:$D74,$D75,W63:W74)</f>
        <v>0</v>
      </c>
      <c r="X75" s="607">
        <f t="shared" ref="X75" si="52">SUMIF($D63:$D74,$D75,X63:X74)</f>
        <v>0</v>
      </c>
      <c r="Y75" s="607">
        <f t="shared" ref="Y75" si="53">SUMIF($D63:$D74,$D75,Y63:Y74)</f>
        <v>0</v>
      </c>
      <c r="Z75" s="607">
        <f t="shared" ref="Z75" si="54">SUMIF($D63:$D74,$D75,Z63:Z74)</f>
        <v>0</v>
      </c>
      <c r="AA75" s="607">
        <f t="shared" ref="AA75" si="55">SUMIF($D63:$D74,$D75,AA63:AA74)</f>
        <v>0</v>
      </c>
      <c r="AB75" s="607">
        <f t="shared" ref="AB75" si="56">SUMIF($D63:$D74,$D75,AB63:AB74)</f>
        <v>0</v>
      </c>
      <c r="AC75" s="607">
        <f t="shared" ref="AC75" si="57">SUMIF($D63:$D74,$D75,AC63:AC74)</f>
        <v>0</v>
      </c>
      <c r="AD75" s="607">
        <f t="shared" ref="AD75" si="58">SUMIF($D63:$D74,$D75,AD63:AD74)</f>
        <v>0</v>
      </c>
      <c r="AE75" s="607">
        <f t="shared" ref="AE75" si="59">SUMIF($D63:$D74,$D75,AE63:AE74)</f>
        <v>0</v>
      </c>
      <c r="AF75" s="607">
        <f t="shared" ref="AF75" si="60">SUMIF($D63:$D74,$D75,AF63:AF74)</f>
        <v>0</v>
      </c>
      <c r="AG75" s="607">
        <f t="shared" ref="AG75" si="61">SUMIF($D63:$D74,$D75,AG63:AG74)</f>
        <v>0</v>
      </c>
      <c r="AH75" s="607">
        <f t="shared" ref="AH75" si="62">SUMIF($D63:$D74,$D75,AH63:AH74)</f>
        <v>0</v>
      </c>
      <c r="AI75" s="607">
        <f t="shared" ref="AI75" si="63">SUMIF($D63:$D74,$D75,AI63:AI74)</f>
        <v>0</v>
      </c>
      <c r="AJ75" s="607">
        <f t="shared" ref="AJ75" si="64">SUMIF($D63:$D74,$D75,AJ63:AJ74)</f>
        <v>0</v>
      </c>
      <c r="AK75" s="106">
        <f>SUM(F75:AJ75)</f>
        <v>0</v>
      </c>
      <c r="AL75" s="256"/>
      <c r="AM75" s="60"/>
    </row>
    <row r="76" spans="1:39" s="82" customFormat="1" ht="18.5" customHeight="1" thickBot="1" x14ac:dyDescent="0.2">
      <c r="A76" s="902"/>
      <c r="B76" s="903"/>
      <c r="C76" s="897"/>
      <c r="D76" s="611"/>
      <c r="E76" s="611" t="s">
        <v>83</v>
      </c>
      <c r="F76" s="607">
        <f>SUMIF($E63:$E74,$E76,F63:F74)</f>
        <v>0</v>
      </c>
      <c r="G76" s="607">
        <f t="shared" ref="G76:AJ76" si="65">SUMIF($E63:$E74,$E76,G63:G74)</f>
        <v>0</v>
      </c>
      <c r="H76" s="607">
        <f t="shared" si="65"/>
        <v>0</v>
      </c>
      <c r="I76" s="607">
        <f t="shared" si="65"/>
        <v>0</v>
      </c>
      <c r="J76" s="607">
        <f t="shared" si="65"/>
        <v>0</v>
      </c>
      <c r="K76" s="607">
        <f t="shared" si="65"/>
        <v>0</v>
      </c>
      <c r="L76" s="607">
        <f t="shared" si="65"/>
        <v>0</v>
      </c>
      <c r="M76" s="607">
        <f t="shared" si="65"/>
        <v>0</v>
      </c>
      <c r="N76" s="607">
        <f t="shared" si="65"/>
        <v>0</v>
      </c>
      <c r="O76" s="607">
        <f t="shared" si="65"/>
        <v>0</v>
      </c>
      <c r="P76" s="607">
        <f t="shared" si="65"/>
        <v>0</v>
      </c>
      <c r="Q76" s="607">
        <f t="shared" si="65"/>
        <v>0</v>
      </c>
      <c r="R76" s="607">
        <f t="shared" si="65"/>
        <v>0</v>
      </c>
      <c r="S76" s="607">
        <f t="shared" si="65"/>
        <v>0</v>
      </c>
      <c r="T76" s="607">
        <f t="shared" si="65"/>
        <v>0</v>
      </c>
      <c r="U76" s="607">
        <f t="shared" si="65"/>
        <v>0</v>
      </c>
      <c r="V76" s="607">
        <f t="shared" si="65"/>
        <v>0</v>
      </c>
      <c r="W76" s="607">
        <f t="shared" si="65"/>
        <v>0</v>
      </c>
      <c r="X76" s="607">
        <f t="shared" si="65"/>
        <v>0</v>
      </c>
      <c r="Y76" s="607">
        <f t="shared" si="65"/>
        <v>0</v>
      </c>
      <c r="Z76" s="607">
        <f t="shared" si="65"/>
        <v>0</v>
      </c>
      <c r="AA76" s="607">
        <f t="shared" si="65"/>
        <v>0</v>
      </c>
      <c r="AB76" s="607">
        <f t="shared" si="65"/>
        <v>0</v>
      </c>
      <c r="AC76" s="607">
        <f t="shared" si="65"/>
        <v>0</v>
      </c>
      <c r="AD76" s="607">
        <f t="shared" si="65"/>
        <v>0</v>
      </c>
      <c r="AE76" s="607">
        <f t="shared" si="65"/>
        <v>0</v>
      </c>
      <c r="AF76" s="607">
        <f t="shared" si="65"/>
        <v>0</v>
      </c>
      <c r="AG76" s="607">
        <f t="shared" si="65"/>
        <v>0</v>
      </c>
      <c r="AH76" s="607">
        <f t="shared" si="65"/>
        <v>0</v>
      </c>
      <c r="AI76" s="607">
        <f t="shared" si="65"/>
        <v>0</v>
      </c>
      <c r="AJ76" s="607">
        <f t="shared" si="65"/>
        <v>0</v>
      </c>
      <c r="AK76" s="612">
        <f>SUM(F76:AJ76)</f>
        <v>0</v>
      </c>
      <c r="AL76" s="256"/>
      <c r="AM76" s="60"/>
    </row>
    <row r="77" spans="1:39" s="82" customFormat="1" ht="20" customHeight="1" x14ac:dyDescent="0.15">
      <c r="A77" s="118" t="s">
        <v>150</v>
      </c>
      <c r="B77" s="99"/>
      <c r="C77" s="114" t="s">
        <v>164</v>
      </c>
      <c r="D77" s="511"/>
      <c r="E77" s="430"/>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9"/>
      <c r="AK77" s="110">
        <f>SUM(F77:AJ77)</f>
        <v>0</v>
      </c>
      <c r="AL77" s="256"/>
      <c r="AM77" s="60"/>
    </row>
    <row r="78" spans="1:39" s="82" customFormat="1" ht="20" customHeight="1" x14ac:dyDescent="0.15">
      <c r="A78" s="861" t="s">
        <v>152</v>
      </c>
      <c r="B78" s="95"/>
      <c r="C78" s="115" t="s">
        <v>153</v>
      </c>
      <c r="D78" s="511"/>
      <c r="E78" s="43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17">
        <f>SUM(E78:AJ78)</f>
        <v>0</v>
      </c>
      <c r="AL78" s="256"/>
      <c r="AM78" s="60"/>
    </row>
    <row r="79" spans="1:39" s="82" customFormat="1" ht="20" customHeight="1" x14ac:dyDescent="0.15">
      <c r="A79" s="862"/>
      <c r="B79" s="95"/>
      <c r="C79" s="116" t="s">
        <v>154</v>
      </c>
      <c r="D79" s="513"/>
      <c r="E79" s="430"/>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9"/>
      <c r="AK79" s="111">
        <f>SUM(F79:AJ79)</f>
        <v>0</v>
      </c>
      <c r="AL79" s="256"/>
      <c r="AM79" s="60"/>
    </row>
    <row r="80" spans="1:39" s="82" customFormat="1" ht="28" x14ac:dyDescent="0.15">
      <c r="A80" s="862"/>
      <c r="B80" s="95"/>
      <c r="C80" s="115" t="s">
        <v>155</v>
      </c>
      <c r="D80" s="511"/>
      <c r="E80" s="430"/>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9"/>
      <c r="AK80" s="111">
        <f>SUM(F80:AJ80)</f>
        <v>0</v>
      </c>
      <c r="AL80" s="64"/>
      <c r="AM80" s="60"/>
    </row>
    <row r="81" spans="1:39" s="82" customFormat="1" ht="29" thickBot="1" x14ac:dyDescent="0.2">
      <c r="A81" s="863"/>
      <c r="B81" s="105"/>
      <c r="C81" s="119" t="s">
        <v>156</v>
      </c>
      <c r="D81" s="514"/>
      <c r="E81" s="439"/>
      <c r="F81" s="181"/>
      <c r="G81" s="181"/>
      <c r="H81" s="181"/>
      <c r="I81" s="181"/>
      <c r="J81" s="181"/>
      <c r="K81" s="181"/>
      <c r="L81" s="181"/>
      <c r="M81" s="181"/>
      <c r="N81" s="181"/>
      <c r="O81" s="181"/>
      <c r="P81" s="181"/>
      <c r="Q81" s="181"/>
      <c r="R81" s="181"/>
      <c r="S81" s="181"/>
      <c r="T81" s="181"/>
      <c r="U81" s="181"/>
      <c r="V81" s="181"/>
      <c r="W81" s="181"/>
      <c r="X81" s="181"/>
      <c r="Y81" s="181"/>
      <c r="Z81" s="181"/>
      <c r="AA81" s="181"/>
      <c r="AB81" s="181"/>
      <c r="AC81" s="181"/>
      <c r="AD81" s="181"/>
      <c r="AE81" s="181"/>
      <c r="AF81" s="181"/>
      <c r="AG81" s="181"/>
      <c r="AH81" s="181"/>
      <c r="AI81" s="181"/>
      <c r="AJ81" s="182"/>
      <c r="AK81" s="112">
        <f>SUM(F81:AJ81)</f>
        <v>0</v>
      </c>
      <c r="AL81" s="64" t="s">
        <v>157</v>
      </c>
      <c r="AM81" s="60" t="s">
        <v>158</v>
      </c>
    </row>
    <row r="82" spans="1:39" s="82" customFormat="1" ht="14" x14ac:dyDescent="0.15">
      <c r="A82" s="123"/>
      <c r="B82" s="83"/>
      <c r="C82" s="83"/>
      <c r="D82" s="508"/>
      <c r="E82" s="508"/>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124"/>
      <c r="AL82" s="670">
        <f>SUM(AK75:AK81)</f>
        <v>0</v>
      </c>
      <c r="AM82" s="672">
        <f>NETWORKDAYS(F60,EOMONTH(A55,0))*8</f>
        <v>160</v>
      </c>
    </row>
    <row r="83" spans="1:39" s="82" customFormat="1" ht="18" customHeight="1" x14ac:dyDescent="0.15">
      <c r="A83" s="864" t="s">
        <v>159</v>
      </c>
      <c r="B83" s="865"/>
      <c r="C83" s="865"/>
      <c r="D83" s="865"/>
      <c r="E83" s="865"/>
      <c r="F83" s="865"/>
      <c r="G83" s="865"/>
      <c r="H83" s="865"/>
      <c r="I83" s="865"/>
      <c r="J83" s="865"/>
      <c r="K83" s="865"/>
      <c r="L83" s="865"/>
      <c r="M83" s="865"/>
      <c r="N83" s="865"/>
      <c r="O83" s="90"/>
      <c r="P83" s="90"/>
      <c r="Q83" s="90"/>
      <c r="R83" s="90"/>
      <c r="S83" s="90"/>
      <c r="T83" s="90"/>
      <c r="U83" s="90"/>
      <c r="V83" s="90"/>
      <c r="W83" s="90"/>
      <c r="X83" s="90"/>
      <c r="Y83" s="90"/>
      <c r="Z83" s="90"/>
      <c r="AA83" s="90"/>
      <c r="AB83" s="90"/>
      <c r="AC83" s="90"/>
      <c r="AD83" s="90"/>
      <c r="AE83" s="90"/>
      <c r="AF83" s="90"/>
      <c r="AG83" s="90"/>
      <c r="AH83" s="90"/>
      <c r="AI83" s="90"/>
      <c r="AJ83" s="83"/>
      <c r="AK83" s="125"/>
      <c r="AL83" s="64"/>
      <c r="AM83" s="60"/>
    </row>
    <row r="84" spans="1:39" s="82" customFormat="1" ht="18" customHeight="1" thickBot="1" x14ac:dyDescent="0.2">
      <c r="A84" s="866"/>
      <c r="B84" s="865"/>
      <c r="C84" s="865"/>
      <c r="D84" s="865"/>
      <c r="E84" s="865"/>
      <c r="F84" s="865"/>
      <c r="G84" s="865"/>
      <c r="H84" s="865"/>
      <c r="I84" s="865"/>
      <c r="J84" s="865"/>
      <c r="K84" s="865"/>
      <c r="L84" s="865"/>
      <c r="M84" s="865"/>
      <c r="N84" s="865"/>
      <c r="O84" s="90"/>
      <c r="P84" s="90"/>
      <c r="Q84" s="884">
        <f>IF(WEEKDAY(EOMONTH(A55,0),2)=7,EOMONTH(A55,0)-2,IF(WEEKDAY(EOMONTH(11,0),2)=6,EOMONTH(A55,0)-1,EOMONTH(A55,0)))</f>
        <v>44985</v>
      </c>
      <c r="R84" s="884"/>
      <c r="S84" s="90"/>
      <c r="T84" s="90"/>
      <c r="U84" s="90"/>
      <c r="V84" s="90"/>
      <c r="W84" s="90"/>
      <c r="X84" s="90"/>
      <c r="Y84" s="90"/>
      <c r="Z84" s="90"/>
      <c r="AA84" s="90"/>
      <c r="AB84" s="90"/>
      <c r="AC84" s="90"/>
      <c r="AD84" s="90"/>
      <c r="AE84" s="90"/>
      <c r="AF84" s="90"/>
      <c r="AG84" s="90"/>
      <c r="AH84" s="90"/>
      <c r="AI84" s="90"/>
      <c r="AJ84" s="83"/>
      <c r="AK84" s="125"/>
      <c r="AL84" s="64"/>
      <c r="AM84" s="60"/>
    </row>
    <row r="85" spans="1:39" s="82" customFormat="1" ht="14" customHeight="1" x14ac:dyDescent="0.15">
      <c r="A85" s="866"/>
      <c r="B85" s="865"/>
      <c r="C85" s="865"/>
      <c r="D85" s="865"/>
      <c r="E85" s="865"/>
      <c r="F85" s="865"/>
      <c r="G85" s="865"/>
      <c r="H85" s="865"/>
      <c r="I85" s="865"/>
      <c r="J85" s="865"/>
      <c r="K85" s="865"/>
      <c r="L85" s="865"/>
      <c r="M85" s="865"/>
      <c r="N85" s="865"/>
      <c r="O85" s="90"/>
      <c r="P85" s="90"/>
      <c r="Q85" s="867" t="s">
        <v>160</v>
      </c>
      <c r="R85" s="867"/>
      <c r="S85" s="867"/>
      <c r="T85" s="867"/>
      <c r="U85" s="867"/>
      <c r="V85" s="867"/>
      <c r="W85" s="867"/>
      <c r="X85" s="867"/>
      <c r="Y85" s="867"/>
      <c r="Z85" s="867"/>
      <c r="AA85" s="867"/>
      <c r="AB85" s="867"/>
      <c r="AC85" s="867"/>
      <c r="AD85" s="867"/>
      <c r="AE85" s="867"/>
      <c r="AF85" s="867"/>
      <c r="AG85" s="867"/>
      <c r="AH85" s="867"/>
      <c r="AI85" s="867"/>
      <c r="AJ85" s="867"/>
      <c r="AK85" s="125"/>
      <c r="AL85" s="64"/>
      <c r="AM85" s="60"/>
    </row>
    <row r="86" spans="1:39" s="82" customFormat="1" ht="35.25" customHeight="1" thickBot="1" x14ac:dyDescent="0.2">
      <c r="A86" s="864" t="s">
        <v>161</v>
      </c>
      <c r="B86" s="868"/>
      <c r="C86" s="868"/>
      <c r="D86" s="868"/>
      <c r="E86" s="868"/>
      <c r="F86" s="868"/>
      <c r="G86" s="868"/>
      <c r="H86" s="868"/>
      <c r="I86" s="868"/>
      <c r="J86" s="868"/>
      <c r="K86" s="868"/>
      <c r="L86" s="868"/>
      <c r="M86" s="868"/>
      <c r="N86" s="868"/>
      <c r="O86" s="90"/>
      <c r="P86" s="90"/>
      <c r="Q86" s="884">
        <f>Q84</f>
        <v>44985</v>
      </c>
      <c r="R86" s="884"/>
      <c r="S86" s="90"/>
      <c r="T86" s="90"/>
      <c r="U86" s="90"/>
      <c r="V86" s="90"/>
      <c r="W86" s="90"/>
      <c r="X86" s="90"/>
      <c r="Y86" s="90"/>
      <c r="Z86" s="90"/>
      <c r="AA86" s="90"/>
      <c r="AB86" s="90"/>
      <c r="AC86" s="90"/>
      <c r="AD86" s="90"/>
      <c r="AE86" s="90"/>
      <c r="AF86" s="90"/>
      <c r="AG86" s="90"/>
      <c r="AH86" s="90"/>
      <c r="AI86" s="90"/>
      <c r="AJ86" s="90"/>
      <c r="AK86" s="125"/>
      <c r="AL86" s="64"/>
      <c r="AM86" s="60"/>
    </row>
    <row r="87" spans="1:39" s="82" customFormat="1" ht="14" x14ac:dyDescent="0.15">
      <c r="A87" s="864"/>
      <c r="B87" s="868"/>
      <c r="C87" s="868"/>
      <c r="D87" s="868"/>
      <c r="E87" s="868"/>
      <c r="F87" s="868"/>
      <c r="G87" s="868"/>
      <c r="H87" s="868"/>
      <c r="I87" s="868"/>
      <c r="J87" s="868"/>
      <c r="K87" s="868"/>
      <c r="L87" s="868"/>
      <c r="M87" s="868"/>
      <c r="N87" s="868"/>
      <c r="O87" s="83"/>
      <c r="P87" s="83"/>
      <c r="Q87" s="867" t="s">
        <v>162</v>
      </c>
      <c r="R87" s="867"/>
      <c r="S87" s="867"/>
      <c r="T87" s="867"/>
      <c r="U87" s="867"/>
      <c r="V87" s="867"/>
      <c r="W87" s="867"/>
      <c r="X87" s="867"/>
      <c r="Y87" s="867"/>
      <c r="Z87" s="867"/>
      <c r="AA87" s="867"/>
      <c r="AB87" s="867"/>
      <c r="AC87" s="867"/>
      <c r="AD87" s="867"/>
      <c r="AE87" s="867"/>
      <c r="AF87" s="867"/>
      <c r="AG87" s="867"/>
      <c r="AH87" s="867"/>
      <c r="AI87" s="867"/>
      <c r="AJ87" s="867"/>
      <c r="AK87" s="125"/>
      <c r="AL87" s="64"/>
      <c r="AM87" s="60"/>
    </row>
    <row r="88" spans="1:39" s="82" customFormat="1" ht="14.5" customHeight="1" thickBot="1" x14ac:dyDescent="0.2">
      <c r="A88" s="126"/>
      <c r="B88" s="127"/>
      <c r="C88" s="127"/>
      <c r="D88" s="509"/>
      <c r="E88" s="509"/>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8"/>
      <c r="AL88" s="64"/>
      <c r="AM88" s="60"/>
    </row>
    <row r="89" spans="1:39" ht="12" x14ac:dyDescent="0.15">
      <c r="A89" s="82"/>
      <c r="B89" s="82"/>
      <c r="C89" s="82"/>
      <c r="D89" s="507"/>
      <c r="E89" s="507"/>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82"/>
      <c r="AL89" s="83"/>
    </row>
    <row r="90" spans="1:39" s="60" customFormat="1" ht="30" customHeight="1" x14ac:dyDescent="0.15">
      <c r="A90" s="423"/>
      <c r="B90" s="433"/>
      <c r="C90" s="433"/>
      <c r="D90" s="424"/>
      <c r="E90" s="424"/>
      <c r="F90" s="425"/>
      <c r="G90" s="425"/>
      <c r="H90" s="425"/>
      <c r="I90" s="425"/>
      <c r="J90" s="425"/>
      <c r="K90" s="425"/>
      <c r="L90" s="425"/>
      <c r="M90" s="444"/>
      <c r="N90" s="426"/>
      <c r="O90" s="426"/>
      <c r="P90" s="426"/>
      <c r="Q90" s="426"/>
      <c r="R90" s="426"/>
      <c r="S90" s="426"/>
      <c r="T90" s="426"/>
      <c r="U90" s="426"/>
      <c r="V90" s="426"/>
      <c r="W90" s="891" t="s">
        <v>133</v>
      </c>
      <c r="X90" s="891"/>
      <c r="Y90" s="891"/>
      <c r="Z90" s="891"/>
      <c r="AA90" s="892"/>
      <c r="AB90" s="875" t="str">
        <f>Nav!$C$6</f>
        <v>DS200424</v>
      </c>
      <c r="AC90" s="876"/>
      <c r="AD90" s="876"/>
      <c r="AE90" s="876"/>
      <c r="AF90" s="876"/>
      <c r="AG90" s="876"/>
      <c r="AH90" s="876"/>
      <c r="AI90" s="877"/>
      <c r="AJ90" s="426"/>
      <c r="AK90" s="432"/>
    </row>
    <row r="91" spans="1:39" s="60" customFormat="1" ht="18" customHeight="1" x14ac:dyDescent="0.15">
      <c r="A91" s="445"/>
      <c r="B91" s="446"/>
      <c r="C91" s="446"/>
      <c r="D91" s="447"/>
      <c r="E91" s="447"/>
      <c r="F91" s="448"/>
      <c r="G91" s="448"/>
      <c r="H91" s="448"/>
      <c r="I91" s="448"/>
      <c r="J91" s="448"/>
      <c r="K91" s="448"/>
      <c r="L91" s="448"/>
      <c r="M91" s="449"/>
      <c r="AK91" s="434"/>
    </row>
    <row r="92" spans="1:39" ht="23" x14ac:dyDescent="0.25">
      <c r="A92" s="445"/>
      <c r="B92" s="446"/>
      <c r="C92" s="446"/>
      <c r="D92" s="447"/>
      <c r="E92" s="447"/>
      <c r="F92" s="448"/>
      <c r="G92" s="448"/>
      <c r="H92" s="448"/>
      <c r="I92" s="448"/>
      <c r="J92" s="448"/>
      <c r="K92" s="448"/>
      <c r="L92" s="448"/>
      <c r="M92" s="449"/>
      <c r="N92" s="443"/>
      <c r="O92" s="893" t="s">
        <v>134</v>
      </c>
      <c r="P92" s="894"/>
      <c r="Q92" s="894"/>
      <c r="R92" s="894"/>
      <c r="S92" s="894"/>
      <c r="T92" s="894"/>
      <c r="U92" s="894"/>
      <c r="V92" s="894"/>
      <c r="W92" s="894"/>
      <c r="X92" s="894"/>
      <c r="Y92" s="894"/>
      <c r="Z92" s="894"/>
      <c r="AA92" s="894"/>
      <c r="AB92" s="894"/>
      <c r="AC92" s="894"/>
      <c r="AD92" s="894"/>
      <c r="AE92" s="894"/>
      <c r="AF92" s="894"/>
      <c r="AG92" s="894"/>
      <c r="AH92" s="894"/>
      <c r="AI92" s="894"/>
      <c r="AJ92" s="894"/>
      <c r="AK92" s="895"/>
      <c r="AL92"/>
      <c r="AM92"/>
    </row>
    <row r="93" spans="1:39" ht="16" x14ac:dyDescent="0.2">
      <c r="A93" s="445"/>
      <c r="B93" s="446"/>
      <c r="C93" s="446"/>
      <c r="D93" s="447"/>
      <c r="E93" s="447"/>
      <c r="F93" s="448"/>
      <c r="G93" s="448"/>
      <c r="H93" s="448"/>
      <c r="I93" s="448"/>
      <c r="J93" s="448"/>
      <c r="K93" s="448"/>
      <c r="L93" s="448"/>
      <c r="M93" s="449"/>
      <c r="N93" s="442"/>
      <c r="O93" s="730" t="s">
        <v>163</v>
      </c>
      <c r="P93" s="731"/>
      <c r="Q93" s="731"/>
      <c r="R93" s="731"/>
      <c r="S93" s="731"/>
      <c r="T93" s="731"/>
      <c r="U93" s="731"/>
      <c r="V93" s="731"/>
      <c r="W93" s="731"/>
      <c r="X93" s="731"/>
      <c r="Y93" s="731"/>
      <c r="Z93" s="731"/>
      <c r="AA93" s="731"/>
      <c r="AB93" s="731"/>
      <c r="AC93" s="731"/>
      <c r="AD93" s="731"/>
      <c r="AE93" s="731"/>
      <c r="AF93" s="731"/>
      <c r="AG93" s="731"/>
      <c r="AH93" s="731"/>
      <c r="AI93" s="731"/>
      <c r="AJ93" s="731"/>
      <c r="AK93" s="732"/>
      <c r="AL93"/>
      <c r="AM93"/>
    </row>
    <row r="94" spans="1:39" ht="18" customHeight="1" x14ac:dyDescent="0.2">
      <c r="A94" s="885" t="s">
        <v>136</v>
      </c>
      <c r="B94" s="886"/>
      <c r="C94" s="886"/>
      <c r="D94" s="886"/>
      <c r="E94" s="886"/>
      <c r="F94" s="886"/>
      <c r="G94" s="886"/>
      <c r="H94" s="886"/>
      <c r="I94" s="886"/>
      <c r="J94" s="886"/>
      <c r="K94" s="886"/>
      <c r="L94" s="886"/>
      <c r="M94" s="887"/>
      <c r="O94" s="888" t="s">
        <v>137</v>
      </c>
      <c r="P94" s="889"/>
      <c r="Q94" s="889"/>
      <c r="R94" s="889"/>
      <c r="S94" s="889"/>
      <c r="T94" s="889"/>
      <c r="U94" s="889"/>
      <c r="V94" s="889"/>
      <c r="W94" s="889"/>
      <c r="X94" s="889"/>
      <c r="Y94" s="889"/>
      <c r="Z94" s="889"/>
      <c r="AA94" s="889"/>
      <c r="AB94" s="889"/>
      <c r="AC94" s="889"/>
      <c r="AD94" s="889"/>
      <c r="AE94" s="889"/>
      <c r="AF94" s="889"/>
      <c r="AG94" s="889"/>
      <c r="AH94" s="889"/>
      <c r="AI94" s="889"/>
      <c r="AJ94" s="889"/>
      <c r="AK94" s="890"/>
      <c r="AL94"/>
      <c r="AM94"/>
    </row>
    <row r="95" spans="1:39" ht="26.25" customHeight="1" x14ac:dyDescent="0.15">
      <c r="A95" s="84" t="s">
        <v>138</v>
      </c>
      <c r="B95" s="60"/>
      <c r="C95" s="516"/>
      <c r="D95" s="428"/>
      <c r="E95" s="428"/>
      <c r="F95" s="94"/>
      <c r="G95" s="94"/>
      <c r="H95" s="94"/>
      <c r="I95" s="94"/>
      <c r="J95" s="94"/>
      <c r="K95" s="94"/>
      <c r="L95" s="94"/>
      <c r="O95" s="869"/>
      <c r="P95" s="869"/>
      <c r="Q95" s="869"/>
      <c r="R95" s="869"/>
      <c r="S95" s="869"/>
      <c r="T95" s="869"/>
      <c r="AK95" s="91"/>
      <c r="AM95" s="60"/>
    </row>
    <row r="96" spans="1:39" ht="30" customHeight="1" x14ac:dyDescent="0.15">
      <c r="A96" s="870" t="str">
        <f>Nav!$C$3</f>
        <v>Durchführbarkeitsstudie "BioInk"</v>
      </c>
      <c r="B96" s="871"/>
      <c r="C96" s="871"/>
      <c r="D96" s="871"/>
      <c r="E96" s="871"/>
      <c r="F96" s="871"/>
      <c r="G96" s="871"/>
      <c r="H96" s="871"/>
      <c r="I96" s="871"/>
      <c r="J96" s="871"/>
      <c r="K96" s="871"/>
      <c r="L96" s="871"/>
      <c r="M96" s="871"/>
      <c r="N96" s="871"/>
      <c r="O96" s="871"/>
      <c r="P96" s="871"/>
      <c r="Q96" s="871"/>
      <c r="R96" s="871"/>
      <c r="S96" s="871"/>
      <c r="T96" s="871"/>
      <c r="U96" s="871"/>
      <c r="V96" s="871"/>
      <c r="W96" s="871"/>
      <c r="X96" s="871"/>
      <c r="Y96" s="871"/>
      <c r="Z96" s="871"/>
      <c r="AA96" s="871"/>
      <c r="AB96" s="871"/>
      <c r="AC96" s="871"/>
      <c r="AD96" s="871"/>
      <c r="AE96" s="871"/>
      <c r="AF96" s="871"/>
      <c r="AG96" s="871"/>
      <c r="AH96" s="871"/>
      <c r="AI96" s="871"/>
      <c r="AJ96" s="871"/>
      <c r="AK96" s="872"/>
      <c r="AM96" s="60"/>
    </row>
    <row r="97" spans="1:39" ht="18" customHeight="1" x14ac:dyDescent="0.15">
      <c r="A97" s="85"/>
      <c r="AK97" s="91"/>
      <c r="AM97" s="60"/>
    </row>
    <row r="98" spans="1:39" s="87" customFormat="1" ht="14" x14ac:dyDescent="0.15">
      <c r="A98" s="86" t="s">
        <v>139</v>
      </c>
      <c r="D98" s="428"/>
      <c r="E98" s="428"/>
      <c r="G98" s="83"/>
      <c r="H98" s="83"/>
      <c r="I98" s="83"/>
      <c r="J98" s="83"/>
      <c r="K98" s="83"/>
      <c r="L98" s="83"/>
      <c r="M98" s="88"/>
      <c r="N98" s="87" t="s">
        <v>140</v>
      </c>
      <c r="AI98" s="83"/>
      <c r="AJ98" s="83"/>
      <c r="AK98" s="92"/>
      <c r="AL98" s="68"/>
      <c r="AM98" s="60"/>
    </row>
    <row r="99" spans="1:39" ht="27" customHeight="1" x14ac:dyDescent="0.15">
      <c r="A99" s="873">
        <f>IF(AND(DAY(DATE(YEAR($A$11),3,0))=29,YEAR($A$11)&lt;&gt;1900),A55+29,A55+28)</f>
        <v>44986</v>
      </c>
      <c r="B99" s="874"/>
      <c r="C99" s="874"/>
      <c r="D99" s="520"/>
      <c r="E99" s="429"/>
      <c r="N99" s="875" t="str">
        <f>N55</f>
        <v>Tippl, Karen</v>
      </c>
      <c r="O99" s="876"/>
      <c r="P99" s="876"/>
      <c r="Q99" s="876"/>
      <c r="R99" s="876"/>
      <c r="S99" s="876"/>
      <c r="T99" s="876"/>
      <c r="U99" s="876"/>
      <c r="V99" s="876"/>
      <c r="W99" s="877"/>
      <c r="X99" s="89"/>
      <c r="Y99" s="89"/>
      <c r="Z99" s="89"/>
      <c r="AA99" s="89"/>
      <c r="AB99" s="89"/>
      <c r="AC99" s="89"/>
      <c r="AD99" s="89"/>
      <c r="AE99" s="89"/>
      <c r="AF99" s="89"/>
      <c r="AG99" s="89"/>
      <c r="AH99" s="89"/>
      <c r="AK99" s="93"/>
      <c r="AM99" s="60"/>
    </row>
    <row r="100" spans="1:39" ht="14" x14ac:dyDescent="0.15">
      <c r="A100" s="85"/>
      <c r="AK100" s="91"/>
      <c r="AM100" s="60"/>
    </row>
    <row r="101" spans="1:39" ht="30" customHeight="1" x14ac:dyDescent="0.15">
      <c r="A101" s="878" t="s">
        <v>141</v>
      </c>
      <c r="B101" s="879"/>
      <c r="C101" s="879"/>
      <c r="D101" s="879"/>
      <c r="E101" s="879"/>
      <c r="F101" s="879"/>
      <c r="G101" s="879"/>
      <c r="H101" s="879"/>
      <c r="I101" s="879"/>
      <c r="J101" s="879"/>
      <c r="K101" s="879"/>
      <c r="L101" s="879"/>
      <c r="M101" s="879"/>
      <c r="N101" s="879"/>
      <c r="O101" s="879"/>
      <c r="P101" s="879"/>
      <c r="Q101" s="879"/>
      <c r="R101" s="879"/>
      <c r="S101" s="879"/>
      <c r="T101" s="879"/>
      <c r="U101" s="879"/>
      <c r="V101" s="879"/>
      <c r="W101" s="879"/>
      <c r="X101" s="879"/>
      <c r="Y101" s="879"/>
      <c r="Z101" s="879"/>
      <c r="AA101" s="879"/>
      <c r="AB101" s="879"/>
      <c r="AC101" s="879"/>
      <c r="AD101" s="879"/>
      <c r="AE101" s="879"/>
      <c r="AF101" s="879"/>
      <c r="AG101" s="879"/>
      <c r="AH101" s="879"/>
      <c r="AI101" s="879"/>
      <c r="AJ101" s="879"/>
      <c r="AK101" s="880"/>
      <c r="AM101" s="60"/>
    </row>
    <row r="102" spans="1:39" ht="15" thickBot="1" x14ac:dyDescent="0.2">
      <c r="A102" s="85"/>
      <c r="AK102" s="91"/>
      <c r="AM102" s="60"/>
    </row>
    <row r="103" spans="1:39" ht="25" customHeight="1" x14ac:dyDescent="0.15">
      <c r="A103" s="120"/>
      <c r="B103" s="121"/>
      <c r="C103" s="121"/>
      <c r="D103" s="881" t="s">
        <v>30</v>
      </c>
      <c r="E103" s="883" t="s">
        <v>142</v>
      </c>
      <c r="F103" s="122" t="s">
        <v>143</v>
      </c>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856" t="s">
        <v>144</v>
      </c>
      <c r="AL103" s="615" t="s">
        <v>72</v>
      </c>
      <c r="AM103" s="615" t="s">
        <v>73</v>
      </c>
    </row>
    <row r="104" spans="1:39" ht="15" customHeight="1" thickBot="1" x14ac:dyDescent="0.2">
      <c r="A104" s="96" t="s">
        <v>145</v>
      </c>
      <c r="B104" s="97"/>
      <c r="C104" s="97"/>
      <c r="D104" s="882"/>
      <c r="E104" s="882"/>
      <c r="F104" s="98">
        <f>A99</f>
        <v>44986</v>
      </c>
      <c r="G104" s="98">
        <f t="shared" ref="G104:AJ104" si="66">F104+1</f>
        <v>44987</v>
      </c>
      <c r="H104" s="98">
        <f t="shared" si="66"/>
        <v>44988</v>
      </c>
      <c r="I104" s="98">
        <f t="shared" si="66"/>
        <v>44989</v>
      </c>
      <c r="J104" s="98">
        <f t="shared" si="66"/>
        <v>44990</v>
      </c>
      <c r="K104" s="98">
        <f t="shared" si="66"/>
        <v>44991</v>
      </c>
      <c r="L104" s="98">
        <f t="shared" si="66"/>
        <v>44992</v>
      </c>
      <c r="M104" s="98">
        <f t="shared" si="66"/>
        <v>44993</v>
      </c>
      <c r="N104" s="98">
        <f t="shared" si="66"/>
        <v>44994</v>
      </c>
      <c r="O104" s="98">
        <f t="shared" si="66"/>
        <v>44995</v>
      </c>
      <c r="P104" s="98">
        <f t="shared" si="66"/>
        <v>44996</v>
      </c>
      <c r="Q104" s="98">
        <f t="shared" si="66"/>
        <v>44997</v>
      </c>
      <c r="R104" s="98">
        <f t="shared" si="66"/>
        <v>44998</v>
      </c>
      <c r="S104" s="98">
        <f t="shared" si="66"/>
        <v>44999</v>
      </c>
      <c r="T104" s="98">
        <f t="shared" si="66"/>
        <v>45000</v>
      </c>
      <c r="U104" s="98">
        <f t="shared" si="66"/>
        <v>45001</v>
      </c>
      <c r="V104" s="98">
        <f t="shared" si="66"/>
        <v>45002</v>
      </c>
      <c r="W104" s="98">
        <f t="shared" si="66"/>
        <v>45003</v>
      </c>
      <c r="X104" s="98">
        <f t="shared" si="66"/>
        <v>45004</v>
      </c>
      <c r="Y104" s="98">
        <f t="shared" si="66"/>
        <v>45005</v>
      </c>
      <c r="Z104" s="98">
        <f t="shared" si="66"/>
        <v>45006</v>
      </c>
      <c r="AA104" s="98">
        <f t="shared" si="66"/>
        <v>45007</v>
      </c>
      <c r="AB104" s="98">
        <f t="shared" si="66"/>
        <v>45008</v>
      </c>
      <c r="AC104" s="98">
        <f t="shared" si="66"/>
        <v>45009</v>
      </c>
      <c r="AD104" s="98">
        <f t="shared" si="66"/>
        <v>45010</v>
      </c>
      <c r="AE104" s="98">
        <f t="shared" si="66"/>
        <v>45011</v>
      </c>
      <c r="AF104" s="98">
        <f t="shared" si="66"/>
        <v>45012</v>
      </c>
      <c r="AG104" s="98">
        <f t="shared" si="66"/>
        <v>45013</v>
      </c>
      <c r="AH104" s="98">
        <f t="shared" si="66"/>
        <v>45014</v>
      </c>
      <c r="AI104" s="98">
        <f t="shared" si="66"/>
        <v>45015</v>
      </c>
      <c r="AJ104" s="98">
        <f t="shared" si="66"/>
        <v>45016</v>
      </c>
      <c r="AK104" s="857"/>
      <c r="AL104" s="257"/>
      <c r="AM104" s="60"/>
    </row>
    <row r="105" spans="1:39" s="82" customFormat="1" ht="21" customHeight="1" thickBot="1" x14ac:dyDescent="0.2">
      <c r="A105" s="100" t="s">
        <v>146</v>
      </c>
      <c r="B105" s="101" t="s">
        <v>109</v>
      </c>
      <c r="C105" s="102" t="s">
        <v>147</v>
      </c>
      <c r="D105" s="101"/>
      <c r="E105" s="101"/>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03"/>
      <c r="AL105" s="257"/>
      <c r="AM105" s="60"/>
    </row>
    <row r="106" spans="1:39" s="82" customFormat="1" ht="20" customHeight="1" thickBot="1" x14ac:dyDescent="0.2">
      <c r="A106" s="858"/>
      <c r="B106" s="109" t="s">
        <v>66</v>
      </c>
      <c r="C106" s="186" t="s">
        <v>148</v>
      </c>
      <c r="D106" s="510"/>
      <c r="E106" s="435"/>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04"/>
      <c r="AL106" s="257"/>
      <c r="AM106" s="60"/>
    </row>
    <row r="107" spans="1:39" s="82" customFormat="1" ht="14" x14ac:dyDescent="0.15">
      <c r="A107" s="859"/>
      <c r="B107" s="183"/>
      <c r="C107" s="187" t="e">
        <f>VLOOKUP(B107,'AP Übersicht'!$A$8:$B$36,2,FALSE)</f>
        <v>#N/A</v>
      </c>
      <c r="D107" s="511"/>
      <c r="E107" s="430"/>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04">
        <f t="shared" ref="AK107:AK118" si="67">SUM(F107:AJ107)</f>
        <v>0</v>
      </c>
      <c r="AL107" s="616" t="e">
        <f>VLOOKUP($B107,'AP Übersicht'!$A$8:$R$36,17,FALSE)</f>
        <v>#N/A</v>
      </c>
      <c r="AM107" s="616" t="e">
        <f>VLOOKUP($B107,'AP Übersicht'!$A$8:$R$36,18,FALSE)</f>
        <v>#N/A</v>
      </c>
    </row>
    <row r="108" spans="1:39" s="82" customFormat="1" ht="20" customHeight="1" x14ac:dyDescent="0.15">
      <c r="A108" s="859"/>
      <c r="B108" s="183"/>
      <c r="C108" s="187" t="e">
        <f>VLOOKUP(B108,'AP Übersicht'!$A$8:$B$36,2,FALSE)</f>
        <v>#N/A</v>
      </c>
      <c r="D108" s="511"/>
      <c r="E108" s="430"/>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6"/>
      <c r="AK108" s="104">
        <f t="shared" si="67"/>
        <v>0</v>
      </c>
      <c r="AL108" s="616" t="e">
        <f>VLOOKUP($B108,'AP Übersicht'!$A$8:$R$36,17,FALSE)</f>
        <v>#N/A</v>
      </c>
      <c r="AM108" s="616" t="e">
        <f>VLOOKUP($B108,'AP Übersicht'!$A$8:$R$36,18,FALSE)</f>
        <v>#N/A</v>
      </c>
    </row>
    <row r="109" spans="1:39" s="82" customFormat="1" ht="20" customHeight="1" x14ac:dyDescent="0.15">
      <c r="A109" s="859"/>
      <c r="B109" s="183"/>
      <c r="C109" s="187" t="e">
        <f>VLOOKUP(B109,'AP Übersicht'!$A$8:$B$36,2,FALSE)</f>
        <v>#N/A</v>
      </c>
      <c r="D109" s="511"/>
      <c r="E109" s="430"/>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6"/>
      <c r="AK109" s="104">
        <f t="shared" si="67"/>
        <v>0</v>
      </c>
      <c r="AL109" s="256"/>
      <c r="AM109" s="60"/>
    </row>
    <row r="110" spans="1:39" s="82" customFormat="1" ht="20" customHeight="1" x14ac:dyDescent="0.15">
      <c r="A110" s="859"/>
      <c r="B110" s="183"/>
      <c r="C110" s="187" t="e">
        <f>VLOOKUP(B110,'AP Übersicht'!$A$8:$B$36,2,FALSE)</f>
        <v>#N/A</v>
      </c>
      <c r="D110" s="511"/>
      <c r="E110" s="430"/>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6"/>
      <c r="AK110" s="104">
        <f t="shared" si="67"/>
        <v>0</v>
      </c>
      <c r="AL110" s="256"/>
      <c r="AM110" s="60"/>
    </row>
    <row r="111" spans="1:39" s="82" customFormat="1" ht="20" customHeight="1" x14ac:dyDescent="0.15">
      <c r="A111" s="859"/>
      <c r="B111" s="183"/>
      <c r="C111" s="187" t="e">
        <f>VLOOKUP(B111,'AP Übersicht'!$A$8:$B$36,2,FALSE)</f>
        <v>#N/A</v>
      </c>
      <c r="D111" s="511"/>
      <c r="E111" s="430"/>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6"/>
      <c r="AK111" s="104">
        <f t="shared" si="67"/>
        <v>0</v>
      </c>
      <c r="AL111" s="256"/>
      <c r="AM111" s="60"/>
    </row>
    <row r="112" spans="1:39" s="82" customFormat="1" ht="20" customHeight="1" x14ac:dyDescent="0.15">
      <c r="A112" s="859"/>
      <c r="B112" s="183"/>
      <c r="C112" s="187" t="e">
        <f>VLOOKUP(B112,'AP Übersicht'!$A$8:$B$36,2,FALSE)</f>
        <v>#N/A</v>
      </c>
      <c r="D112" s="511"/>
      <c r="E112" s="430"/>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6"/>
      <c r="AK112" s="104">
        <f t="shared" si="67"/>
        <v>0</v>
      </c>
      <c r="AL112" s="256"/>
      <c r="AM112" s="60"/>
    </row>
    <row r="113" spans="1:39" s="82" customFormat="1" ht="20" customHeight="1" x14ac:dyDescent="0.15">
      <c r="A113" s="859"/>
      <c r="B113" s="183"/>
      <c r="C113" s="187" t="e">
        <f>VLOOKUP(B113,'AP Übersicht'!$A$8:$B$36,2,FALSE)</f>
        <v>#N/A</v>
      </c>
      <c r="D113" s="511"/>
      <c r="E113" s="430"/>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6"/>
      <c r="AK113" s="104">
        <f t="shared" si="67"/>
        <v>0</v>
      </c>
      <c r="AL113" s="256"/>
      <c r="AM113" s="60"/>
    </row>
    <row r="114" spans="1:39" s="82" customFormat="1" ht="20" customHeight="1" x14ac:dyDescent="0.15">
      <c r="A114" s="859"/>
      <c r="B114" s="183"/>
      <c r="C114" s="187" t="e">
        <f>VLOOKUP(B114,'AP Übersicht'!$A$8:$B$36,2,FALSE)</f>
        <v>#N/A</v>
      </c>
      <c r="D114" s="511"/>
      <c r="E114" s="430"/>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6"/>
      <c r="AK114" s="104">
        <f t="shared" si="67"/>
        <v>0</v>
      </c>
      <c r="AL114" s="256"/>
      <c r="AM114" s="60"/>
    </row>
    <row r="115" spans="1:39" s="82" customFormat="1" ht="20" customHeight="1" x14ac:dyDescent="0.15">
      <c r="A115" s="859"/>
      <c r="B115" s="183"/>
      <c r="C115" s="187" t="e">
        <f>VLOOKUP(B115,'AP Übersicht'!$A$8:$B$36,2,FALSE)</f>
        <v>#N/A</v>
      </c>
      <c r="D115" s="511"/>
      <c r="E115" s="430"/>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6"/>
      <c r="AK115" s="104">
        <f t="shared" si="67"/>
        <v>0</v>
      </c>
      <c r="AL115" s="256"/>
      <c r="AM115" s="60"/>
    </row>
    <row r="116" spans="1:39" s="82" customFormat="1" ht="20" customHeight="1" x14ac:dyDescent="0.15">
      <c r="A116" s="859"/>
      <c r="B116" s="183"/>
      <c r="C116" s="187" t="e">
        <f>VLOOKUP(B116,'AP Übersicht'!$A$8:$B$36,2,FALSE)</f>
        <v>#N/A</v>
      </c>
      <c r="D116" s="511"/>
      <c r="E116" s="430"/>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6"/>
      <c r="AK116" s="104">
        <f t="shared" si="67"/>
        <v>0</v>
      </c>
      <c r="AL116" s="256"/>
      <c r="AM116" s="60"/>
    </row>
    <row r="117" spans="1:39" s="82" customFormat="1" ht="20" customHeight="1" x14ac:dyDescent="0.15">
      <c r="A117" s="859"/>
      <c r="B117" s="183"/>
      <c r="C117" s="187" t="e">
        <f>VLOOKUP(B117,'AP Übersicht'!$A$8:$B$36,2,FALSE)</f>
        <v>#N/A</v>
      </c>
      <c r="D117" s="511"/>
      <c r="E117" s="430"/>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6"/>
      <c r="AK117" s="104">
        <f t="shared" si="67"/>
        <v>0</v>
      </c>
      <c r="AL117" s="256"/>
      <c r="AM117" s="60"/>
    </row>
    <row r="118" spans="1:39" s="82" customFormat="1" ht="20" customHeight="1" thickBot="1" x14ac:dyDescent="0.2">
      <c r="A118" s="860"/>
      <c r="B118" s="184"/>
      <c r="C118" s="252" t="e">
        <f>VLOOKUP(B118,'AP Übersicht'!$A$8:$B$36,2,FALSE)</f>
        <v>#N/A</v>
      </c>
      <c r="D118" s="512"/>
      <c r="E118" s="438"/>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c r="AF118" s="177"/>
      <c r="AG118" s="177"/>
      <c r="AH118" s="177"/>
      <c r="AI118" s="177"/>
      <c r="AJ118" s="178"/>
      <c r="AK118" s="104">
        <f t="shared" si="67"/>
        <v>0</v>
      </c>
      <c r="AL118" s="256"/>
      <c r="AM118" s="60"/>
    </row>
    <row r="119" spans="1:39" s="82" customFormat="1" ht="18.5" customHeight="1" thickTop="1" thickBot="1" x14ac:dyDescent="0.2">
      <c r="A119" s="900"/>
      <c r="B119" s="901"/>
      <c r="C119" s="898" t="s">
        <v>149</v>
      </c>
      <c r="D119" s="437" t="s">
        <v>83</v>
      </c>
      <c r="E119" s="437"/>
      <c r="F119" s="607">
        <f>SUMIF($D107:$D118,$D119,F107:F118)</f>
        <v>0</v>
      </c>
      <c r="G119" s="607">
        <f t="shared" ref="G119" si="68">SUMIF($D107:$D118,$D119,G107:G118)</f>
        <v>0</v>
      </c>
      <c r="H119" s="607">
        <f t="shared" ref="H119" si="69">SUMIF($D107:$D118,$D119,H107:H118)</f>
        <v>0</v>
      </c>
      <c r="I119" s="607">
        <f t="shared" ref="I119" si="70">SUMIF($D107:$D118,$D119,I107:I118)</f>
        <v>0</v>
      </c>
      <c r="J119" s="607">
        <f t="shared" ref="J119" si="71">SUMIF($D107:$D118,$D119,J107:J118)</f>
        <v>0</v>
      </c>
      <c r="K119" s="607">
        <f t="shared" ref="K119" si="72">SUMIF($D107:$D118,$D119,K107:K118)</f>
        <v>0</v>
      </c>
      <c r="L119" s="607">
        <f t="shared" ref="L119" si="73">SUMIF($D107:$D118,$D119,L107:L118)</f>
        <v>0</v>
      </c>
      <c r="M119" s="607">
        <f t="shared" ref="M119" si="74">SUMIF($D107:$D118,$D119,M107:M118)</f>
        <v>0</v>
      </c>
      <c r="N119" s="607">
        <f t="shared" ref="N119" si="75">SUMIF($D107:$D118,$D119,N107:N118)</f>
        <v>0</v>
      </c>
      <c r="O119" s="607">
        <f t="shared" ref="O119" si="76">SUMIF($D107:$D118,$D119,O107:O118)</f>
        <v>0</v>
      </c>
      <c r="P119" s="607">
        <f t="shared" ref="P119" si="77">SUMIF($D107:$D118,$D119,P107:P118)</f>
        <v>0</v>
      </c>
      <c r="Q119" s="607">
        <f t="shared" ref="Q119" si="78">SUMIF($D107:$D118,$D119,Q107:Q118)</f>
        <v>0</v>
      </c>
      <c r="R119" s="607">
        <f t="shared" ref="R119" si="79">SUMIF($D107:$D118,$D119,R107:R118)</f>
        <v>0</v>
      </c>
      <c r="S119" s="607">
        <f t="shared" ref="S119" si="80">SUMIF($D107:$D118,$D119,S107:S118)</f>
        <v>0</v>
      </c>
      <c r="T119" s="607">
        <f t="shared" ref="T119" si="81">SUMIF($D107:$D118,$D119,T107:T118)</f>
        <v>0</v>
      </c>
      <c r="U119" s="607">
        <f t="shared" ref="U119" si="82">SUMIF($D107:$D118,$D119,U107:U118)</f>
        <v>0</v>
      </c>
      <c r="V119" s="607">
        <f t="shared" ref="V119" si="83">SUMIF($D107:$D118,$D119,V107:V118)</f>
        <v>0</v>
      </c>
      <c r="W119" s="607">
        <f t="shared" ref="W119" si="84">SUMIF($D107:$D118,$D119,W107:W118)</f>
        <v>0</v>
      </c>
      <c r="X119" s="607">
        <f t="shared" ref="X119" si="85">SUMIF($D107:$D118,$D119,X107:X118)</f>
        <v>0</v>
      </c>
      <c r="Y119" s="607">
        <f t="shared" ref="Y119" si="86">SUMIF($D107:$D118,$D119,Y107:Y118)</f>
        <v>0</v>
      </c>
      <c r="Z119" s="607">
        <f t="shared" ref="Z119" si="87">SUMIF($D107:$D118,$D119,Z107:Z118)</f>
        <v>0</v>
      </c>
      <c r="AA119" s="607">
        <f t="shared" ref="AA119" si="88">SUMIF($D107:$D118,$D119,AA107:AA118)</f>
        <v>0</v>
      </c>
      <c r="AB119" s="607">
        <f t="shared" ref="AB119" si="89">SUMIF($D107:$D118,$D119,AB107:AB118)</f>
        <v>0</v>
      </c>
      <c r="AC119" s="607">
        <f t="shared" ref="AC119" si="90">SUMIF($D107:$D118,$D119,AC107:AC118)</f>
        <v>0</v>
      </c>
      <c r="AD119" s="607">
        <f t="shared" ref="AD119" si="91">SUMIF($D107:$D118,$D119,AD107:AD118)</f>
        <v>0</v>
      </c>
      <c r="AE119" s="607">
        <f t="shared" ref="AE119" si="92">SUMIF($D107:$D118,$D119,AE107:AE118)</f>
        <v>0</v>
      </c>
      <c r="AF119" s="607">
        <f t="shared" ref="AF119" si="93">SUMIF($D107:$D118,$D119,AF107:AF118)</f>
        <v>0</v>
      </c>
      <c r="AG119" s="607">
        <f t="shared" ref="AG119" si="94">SUMIF($D107:$D118,$D119,AG107:AG118)</f>
        <v>0</v>
      </c>
      <c r="AH119" s="607">
        <f t="shared" ref="AH119" si="95">SUMIF($D107:$D118,$D119,AH107:AH118)</f>
        <v>0</v>
      </c>
      <c r="AI119" s="607">
        <f t="shared" ref="AI119" si="96">SUMIF($D107:$D118,$D119,AI107:AI118)</f>
        <v>0</v>
      </c>
      <c r="AJ119" s="607">
        <f t="shared" ref="AJ119" si="97">SUMIF($D107:$D118,$D119,AJ107:AJ118)</f>
        <v>0</v>
      </c>
      <c r="AK119" s="106">
        <f>SUM(F119:AJ119)</f>
        <v>0</v>
      </c>
      <c r="AL119" s="256"/>
      <c r="AM119" s="60"/>
    </row>
    <row r="120" spans="1:39" s="82" customFormat="1" ht="18.5" customHeight="1" thickBot="1" x14ac:dyDescent="0.2">
      <c r="A120" s="902"/>
      <c r="B120" s="903"/>
      <c r="C120" s="897"/>
      <c r="D120" s="611"/>
      <c r="E120" s="611" t="s">
        <v>83</v>
      </c>
      <c r="F120" s="607">
        <f>SUMIF($E107:$E118,$E120,F107:F118)</f>
        <v>0</v>
      </c>
      <c r="G120" s="607">
        <f t="shared" ref="G120:AJ120" si="98">SUMIF($E107:$E118,$E120,G107:G118)</f>
        <v>0</v>
      </c>
      <c r="H120" s="607">
        <f t="shared" si="98"/>
        <v>0</v>
      </c>
      <c r="I120" s="607">
        <f t="shared" si="98"/>
        <v>0</v>
      </c>
      <c r="J120" s="607">
        <f t="shared" si="98"/>
        <v>0</v>
      </c>
      <c r="K120" s="607">
        <f t="shared" si="98"/>
        <v>0</v>
      </c>
      <c r="L120" s="607">
        <f t="shared" si="98"/>
        <v>0</v>
      </c>
      <c r="M120" s="607">
        <f t="shared" si="98"/>
        <v>0</v>
      </c>
      <c r="N120" s="607">
        <f t="shared" si="98"/>
        <v>0</v>
      </c>
      <c r="O120" s="607">
        <f t="shared" si="98"/>
        <v>0</v>
      </c>
      <c r="P120" s="607">
        <f t="shared" si="98"/>
        <v>0</v>
      </c>
      <c r="Q120" s="607">
        <f t="shared" si="98"/>
        <v>0</v>
      </c>
      <c r="R120" s="607">
        <f t="shared" si="98"/>
        <v>0</v>
      </c>
      <c r="S120" s="607">
        <f t="shared" si="98"/>
        <v>0</v>
      </c>
      <c r="T120" s="607">
        <f t="shared" si="98"/>
        <v>0</v>
      </c>
      <c r="U120" s="607">
        <f t="shared" si="98"/>
        <v>0</v>
      </c>
      <c r="V120" s="607">
        <f t="shared" si="98"/>
        <v>0</v>
      </c>
      <c r="W120" s="607">
        <f t="shared" si="98"/>
        <v>0</v>
      </c>
      <c r="X120" s="607">
        <f t="shared" si="98"/>
        <v>0</v>
      </c>
      <c r="Y120" s="607">
        <f t="shared" si="98"/>
        <v>0</v>
      </c>
      <c r="Z120" s="607">
        <f t="shared" si="98"/>
        <v>0</v>
      </c>
      <c r="AA120" s="607">
        <f t="shared" si="98"/>
        <v>0</v>
      </c>
      <c r="AB120" s="607">
        <f t="shared" si="98"/>
        <v>0</v>
      </c>
      <c r="AC120" s="607">
        <f t="shared" si="98"/>
        <v>0</v>
      </c>
      <c r="AD120" s="607">
        <f t="shared" si="98"/>
        <v>0</v>
      </c>
      <c r="AE120" s="607">
        <f t="shared" si="98"/>
        <v>0</v>
      </c>
      <c r="AF120" s="607">
        <f t="shared" si="98"/>
        <v>0</v>
      </c>
      <c r="AG120" s="607">
        <f t="shared" si="98"/>
        <v>0</v>
      </c>
      <c r="AH120" s="607">
        <f t="shared" si="98"/>
        <v>0</v>
      </c>
      <c r="AI120" s="607">
        <f t="shared" si="98"/>
        <v>0</v>
      </c>
      <c r="AJ120" s="607">
        <f t="shared" si="98"/>
        <v>0</v>
      </c>
      <c r="AK120" s="612">
        <f>SUM(F120:AJ120)</f>
        <v>0</v>
      </c>
      <c r="AL120" s="256"/>
      <c r="AM120" s="60"/>
    </row>
    <row r="121" spans="1:39" s="82" customFormat="1" ht="20" customHeight="1" x14ac:dyDescent="0.15">
      <c r="A121" s="118" t="s">
        <v>150</v>
      </c>
      <c r="B121" s="99"/>
      <c r="C121" s="114" t="s">
        <v>164</v>
      </c>
      <c r="D121" s="511"/>
      <c r="E121" s="430"/>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9"/>
      <c r="AK121" s="110">
        <f>SUM(F121:AJ121)</f>
        <v>0</v>
      </c>
      <c r="AL121" s="256"/>
      <c r="AM121" s="60"/>
    </row>
    <row r="122" spans="1:39" s="82" customFormat="1" ht="20" customHeight="1" x14ac:dyDescent="0.15">
      <c r="A122" s="861" t="s">
        <v>152</v>
      </c>
      <c r="B122" s="95"/>
      <c r="C122" s="115" t="s">
        <v>153</v>
      </c>
      <c r="D122" s="511"/>
      <c r="E122" s="430"/>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80"/>
      <c r="AF122" s="180"/>
      <c r="AG122" s="180"/>
      <c r="AH122" s="180"/>
      <c r="AI122" s="180"/>
      <c r="AJ122" s="180"/>
      <c r="AK122" s="117">
        <f>SUM(E122:AJ122)</f>
        <v>0</v>
      </c>
      <c r="AL122" s="256"/>
      <c r="AM122" s="60"/>
    </row>
    <row r="123" spans="1:39" s="82" customFormat="1" ht="20" customHeight="1" x14ac:dyDescent="0.15">
      <c r="A123" s="862"/>
      <c r="B123" s="95"/>
      <c r="C123" s="116" t="s">
        <v>154</v>
      </c>
      <c r="D123" s="513"/>
      <c r="E123" s="430"/>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9"/>
      <c r="AK123" s="111">
        <f>SUM(F123:AJ123)</f>
        <v>0</v>
      </c>
      <c r="AL123" s="256"/>
      <c r="AM123" s="60"/>
    </row>
    <row r="124" spans="1:39" s="82" customFormat="1" ht="28" x14ac:dyDescent="0.15">
      <c r="A124" s="862"/>
      <c r="B124" s="95"/>
      <c r="C124" s="115" t="s">
        <v>155</v>
      </c>
      <c r="D124" s="511"/>
      <c r="E124" s="430"/>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9"/>
      <c r="AK124" s="111">
        <f>SUM(F124:AJ124)</f>
        <v>0</v>
      </c>
      <c r="AL124" s="64"/>
      <c r="AM124" s="60"/>
    </row>
    <row r="125" spans="1:39" s="82" customFormat="1" ht="29" thickBot="1" x14ac:dyDescent="0.2">
      <c r="A125" s="863"/>
      <c r="B125" s="105"/>
      <c r="C125" s="119" t="s">
        <v>156</v>
      </c>
      <c r="D125" s="514"/>
      <c r="E125" s="439"/>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81"/>
      <c r="AB125" s="181"/>
      <c r="AC125" s="181"/>
      <c r="AD125" s="181"/>
      <c r="AE125" s="181"/>
      <c r="AF125" s="181"/>
      <c r="AG125" s="181"/>
      <c r="AH125" s="181"/>
      <c r="AI125" s="181"/>
      <c r="AJ125" s="182"/>
      <c r="AK125" s="112">
        <f>SUM(F125:AJ125)</f>
        <v>0</v>
      </c>
      <c r="AL125" s="64" t="s">
        <v>157</v>
      </c>
      <c r="AM125" s="60" t="s">
        <v>158</v>
      </c>
    </row>
    <row r="126" spans="1:39" s="82" customFormat="1" ht="14" x14ac:dyDescent="0.15">
      <c r="A126" s="123"/>
      <c r="B126" s="83"/>
      <c r="C126" s="83"/>
      <c r="D126" s="508"/>
      <c r="E126" s="508"/>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124"/>
      <c r="AL126" s="670">
        <f>SUM(AK119:AK125)</f>
        <v>0</v>
      </c>
      <c r="AM126" s="672">
        <f>NETWORKDAYS(F104,EOMONTH(A99,0))*8</f>
        <v>184</v>
      </c>
    </row>
    <row r="127" spans="1:39" s="82" customFormat="1" ht="18" customHeight="1" x14ac:dyDescent="0.15">
      <c r="A127" s="864" t="s">
        <v>159</v>
      </c>
      <c r="B127" s="865"/>
      <c r="C127" s="865"/>
      <c r="D127" s="865"/>
      <c r="E127" s="865"/>
      <c r="F127" s="865"/>
      <c r="G127" s="865"/>
      <c r="H127" s="865"/>
      <c r="I127" s="865"/>
      <c r="J127" s="865"/>
      <c r="K127" s="865"/>
      <c r="L127" s="865"/>
      <c r="M127" s="865"/>
      <c r="N127" s="865"/>
      <c r="O127" s="90"/>
      <c r="P127" s="90"/>
      <c r="Q127" s="90"/>
      <c r="R127" s="90"/>
      <c r="S127" s="90"/>
      <c r="T127" s="90"/>
      <c r="U127" s="90"/>
      <c r="V127" s="90"/>
      <c r="W127" s="90"/>
      <c r="X127" s="90"/>
      <c r="Y127" s="90"/>
      <c r="Z127" s="90"/>
      <c r="AA127" s="90"/>
      <c r="AB127" s="90"/>
      <c r="AC127" s="90"/>
      <c r="AD127" s="90"/>
      <c r="AE127" s="90"/>
      <c r="AF127" s="90"/>
      <c r="AG127" s="90"/>
      <c r="AH127" s="90"/>
      <c r="AI127" s="90"/>
      <c r="AJ127" s="83"/>
      <c r="AK127" s="125"/>
      <c r="AL127" s="64"/>
      <c r="AM127" s="60"/>
    </row>
    <row r="128" spans="1:39" s="82" customFormat="1" ht="18" customHeight="1" thickBot="1" x14ac:dyDescent="0.2">
      <c r="A128" s="866"/>
      <c r="B128" s="865"/>
      <c r="C128" s="865"/>
      <c r="D128" s="865"/>
      <c r="E128" s="865"/>
      <c r="F128" s="865"/>
      <c r="G128" s="865"/>
      <c r="H128" s="865"/>
      <c r="I128" s="865"/>
      <c r="J128" s="865"/>
      <c r="K128" s="865"/>
      <c r="L128" s="865"/>
      <c r="M128" s="865"/>
      <c r="N128" s="865"/>
      <c r="O128" s="90"/>
      <c r="P128" s="90"/>
      <c r="Q128" s="884">
        <f>IF(WEEKDAY(EOMONTH(A99,0),2)=7,EOMONTH(A99,0)-2,IF(WEEKDAY(EOMONTH(11,0),2)=6,EOMONTH(A99,0)-1,EOMONTH(A99,0)))</f>
        <v>45016</v>
      </c>
      <c r="R128" s="884"/>
      <c r="S128" s="90"/>
      <c r="T128" s="90"/>
      <c r="U128" s="90"/>
      <c r="V128" s="90"/>
      <c r="W128" s="90"/>
      <c r="X128" s="90"/>
      <c r="Y128" s="90"/>
      <c r="Z128" s="90"/>
      <c r="AA128" s="90"/>
      <c r="AB128" s="90"/>
      <c r="AC128" s="90"/>
      <c r="AD128" s="90"/>
      <c r="AE128" s="90"/>
      <c r="AF128" s="90"/>
      <c r="AG128" s="90"/>
      <c r="AH128" s="90"/>
      <c r="AI128" s="90"/>
      <c r="AJ128" s="83"/>
      <c r="AK128" s="125"/>
      <c r="AL128" s="64"/>
      <c r="AM128" s="60"/>
    </row>
    <row r="129" spans="1:39" s="82" customFormat="1" ht="14" customHeight="1" x14ac:dyDescent="0.15">
      <c r="A129" s="866"/>
      <c r="B129" s="865"/>
      <c r="C129" s="865"/>
      <c r="D129" s="865"/>
      <c r="E129" s="865"/>
      <c r="F129" s="865"/>
      <c r="G129" s="865"/>
      <c r="H129" s="865"/>
      <c r="I129" s="865"/>
      <c r="J129" s="865"/>
      <c r="K129" s="865"/>
      <c r="L129" s="865"/>
      <c r="M129" s="865"/>
      <c r="N129" s="865"/>
      <c r="O129" s="90"/>
      <c r="P129" s="90"/>
      <c r="Q129" s="867" t="s">
        <v>160</v>
      </c>
      <c r="R129" s="867"/>
      <c r="S129" s="867"/>
      <c r="T129" s="867"/>
      <c r="U129" s="867"/>
      <c r="V129" s="867"/>
      <c r="W129" s="867"/>
      <c r="X129" s="867"/>
      <c r="Y129" s="867"/>
      <c r="Z129" s="867"/>
      <c r="AA129" s="867"/>
      <c r="AB129" s="867"/>
      <c r="AC129" s="867"/>
      <c r="AD129" s="867"/>
      <c r="AE129" s="867"/>
      <c r="AF129" s="867"/>
      <c r="AG129" s="867"/>
      <c r="AH129" s="867"/>
      <c r="AI129" s="867"/>
      <c r="AJ129" s="867"/>
      <c r="AK129" s="125"/>
      <c r="AL129" s="64"/>
      <c r="AM129" s="60"/>
    </row>
    <row r="130" spans="1:39" s="82" customFormat="1" ht="35.25" customHeight="1" thickBot="1" x14ac:dyDescent="0.2">
      <c r="A130" s="864" t="s">
        <v>161</v>
      </c>
      <c r="B130" s="868"/>
      <c r="C130" s="868"/>
      <c r="D130" s="868"/>
      <c r="E130" s="868"/>
      <c r="F130" s="868"/>
      <c r="G130" s="868"/>
      <c r="H130" s="868"/>
      <c r="I130" s="868"/>
      <c r="J130" s="868"/>
      <c r="K130" s="868"/>
      <c r="L130" s="868"/>
      <c r="M130" s="868"/>
      <c r="N130" s="868"/>
      <c r="O130" s="90"/>
      <c r="P130" s="90"/>
      <c r="Q130" s="884">
        <f>Q128</f>
        <v>45016</v>
      </c>
      <c r="R130" s="884"/>
      <c r="S130" s="90"/>
      <c r="T130" s="90"/>
      <c r="U130" s="90"/>
      <c r="V130" s="90"/>
      <c r="W130" s="90"/>
      <c r="X130" s="90"/>
      <c r="Y130" s="90"/>
      <c r="Z130" s="90"/>
      <c r="AA130" s="90"/>
      <c r="AB130" s="90"/>
      <c r="AC130" s="90"/>
      <c r="AD130" s="90"/>
      <c r="AE130" s="90"/>
      <c r="AF130" s="90"/>
      <c r="AG130" s="90"/>
      <c r="AH130" s="90"/>
      <c r="AI130" s="90"/>
      <c r="AJ130" s="90"/>
      <c r="AK130" s="125"/>
      <c r="AL130" s="64"/>
      <c r="AM130" s="60"/>
    </row>
    <row r="131" spans="1:39" s="82" customFormat="1" ht="14" x14ac:dyDescent="0.15">
      <c r="A131" s="864"/>
      <c r="B131" s="868"/>
      <c r="C131" s="868"/>
      <c r="D131" s="868"/>
      <c r="E131" s="868"/>
      <c r="F131" s="868"/>
      <c r="G131" s="868"/>
      <c r="H131" s="868"/>
      <c r="I131" s="868"/>
      <c r="J131" s="868"/>
      <c r="K131" s="868"/>
      <c r="L131" s="868"/>
      <c r="M131" s="868"/>
      <c r="N131" s="868"/>
      <c r="O131" s="83"/>
      <c r="P131" s="83"/>
      <c r="Q131" s="867" t="s">
        <v>162</v>
      </c>
      <c r="R131" s="867"/>
      <c r="S131" s="867"/>
      <c r="T131" s="867"/>
      <c r="U131" s="867"/>
      <c r="V131" s="867"/>
      <c r="W131" s="867"/>
      <c r="X131" s="867"/>
      <c r="Y131" s="867"/>
      <c r="Z131" s="867"/>
      <c r="AA131" s="867"/>
      <c r="AB131" s="867"/>
      <c r="AC131" s="867"/>
      <c r="AD131" s="867"/>
      <c r="AE131" s="867"/>
      <c r="AF131" s="867"/>
      <c r="AG131" s="867"/>
      <c r="AH131" s="867"/>
      <c r="AI131" s="867"/>
      <c r="AJ131" s="867"/>
      <c r="AK131" s="125"/>
      <c r="AL131" s="64"/>
      <c r="AM131" s="60"/>
    </row>
    <row r="132" spans="1:39" s="82" customFormat="1" ht="14.5" customHeight="1" thickBot="1" x14ac:dyDescent="0.2">
      <c r="A132" s="126"/>
      <c r="B132" s="127"/>
      <c r="C132" s="127"/>
      <c r="D132" s="509"/>
      <c r="E132" s="509"/>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c r="AK132" s="128"/>
      <c r="AL132" s="64"/>
      <c r="AM132" s="60"/>
    </row>
    <row r="133" spans="1:39" ht="12" x14ac:dyDescent="0.15">
      <c r="A133" s="82"/>
      <c r="B133" s="82"/>
      <c r="C133" s="82"/>
      <c r="D133" s="507"/>
      <c r="E133" s="507"/>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3"/>
    </row>
    <row r="134" spans="1:39" s="60" customFormat="1" ht="30" customHeight="1" x14ac:dyDescent="0.15">
      <c r="A134" s="423"/>
      <c r="B134" s="433"/>
      <c r="C134" s="433"/>
      <c r="D134" s="424"/>
      <c r="E134" s="424"/>
      <c r="F134" s="425"/>
      <c r="G134" s="425"/>
      <c r="H134" s="425"/>
      <c r="I134" s="425"/>
      <c r="J134" s="425"/>
      <c r="K134" s="425"/>
      <c r="L134" s="425"/>
      <c r="M134" s="444"/>
      <c r="N134" s="426"/>
      <c r="O134" s="426"/>
      <c r="P134" s="426"/>
      <c r="Q134" s="426"/>
      <c r="R134" s="426"/>
      <c r="S134" s="426"/>
      <c r="T134" s="426"/>
      <c r="U134" s="426"/>
      <c r="V134" s="426"/>
      <c r="W134" s="891" t="s">
        <v>133</v>
      </c>
      <c r="X134" s="891"/>
      <c r="Y134" s="891"/>
      <c r="Z134" s="891"/>
      <c r="AA134" s="892"/>
      <c r="AB134" s="875" t="str">
        <f>Nav!$C$6</f>
        <v>DS200424</v>
      </c>
      <c r="AC134" s="876"/>
      <c r="AD134" s="876"/>
      <c r="AE134" s="876"/>
      <c r="AF134" s="876"/>
      <c r="AG134" s="876"/>
      <c r="AH134" s="876"/>
      <c r="AI134" s="877"/>
      <c r="AJ134" s="426"/>
      <c r="AK134" s="432"/>
    </row>
    <row r="135" spans="1:39" s="60" customFormat="1" ht="18" customHeight="1" x14ac:dyDescent="0.15">
      <c r="A135" s="445"/>
      <c r="B135" s="446"/>
      <c r="C135" s="446"/>
      <c r="D135" s="447"/>
      <c r="E135" s="447"/>
      <c r="F135" s="448"/>
      <c r="G135" s="448"/>
      <c r="H135" s="448"/>
      <c r="I135" s="448"/>
      <c r="J135" s="448"/>
      <c r="K135" s="448"/>
      <c r="L135" s="448"/>
      <c r="M135" s="449"/>
      <c r="AK135" s="434"/>
    </row>
    <row r="136" spans="1:39" ht="23" x14ac:dyDescent="0.25">
      <c r="A136" s="445"/>
      <c r="B136" s="446"/>
      <c r="C136" s="446"/>
      <c r="D136" s="447"/>
      <c r="E136" s="447"/>
      <c r="F136" s="448"/>
      <c r="G136" s="448"/>
      <c r="H136" s="448"/>
      <c r="I136" s="448"/>
      <c r="J136" s="448"/>
      <c r="K136" s="448"/>
      <c r="L136" s="448"/>
      <c r="M136" s="449"/>
      <c r="N136" s="443"/>
      <c r="O136" s="893" t="s">
        <v>134</v>
      </c>
      <c r="P136" s="894"/>
      <c r="Q136" s="894"/>
      <c r="R136" s="894"/>
      <c r="S136" s="894"/>
      <c r="T136" s="894"/>
      <c r="U136" s="894"/>
      <c r="V136" s="894"/>
      <c r="W136" s="894"/>
      <c r="X136" s="894"/>
      <c r="Y136" s="894"/>
      <c r="Z136" s="894"/>
      <c r="AA136" s="894"/>
      <c r="AB136" s="894"/>
      <c r="AC136" s="894"/>
      <c r="AD136" s="894"/>
      <c r="AE136" s="894"/>
      <c r="AF136" s="894"/>
      <c r="AG136" s="894"/>
      <c r="AH136" s="894"/>
      <c r="AI136" s="894"/>
      <c r="AJ136" s="894"/>
      <c r="AK136" s="895"/>
      <c r="AL136"/>
      <c r="AM136"/>
    </row>
    <row r="137" spans="1:39" ht="16" x14ac:dyDescent="0.2">
      <c r="A137" s="445"/>
      <c r="B137" s="446"/>
      <c r="C137" s="446"/>
      <c r="D137" s="447"/>
      <c r="E137" s="447"/>
      <c r="F137" s="448"/>
      <c r="G137" s="448"/>
      <c r="H137" s="448"/>
      <c r="I137" s="448"/>
      <c r="J137" s="448"/>
      <c r="K137" s="448"/>
      <c r="L137" s="448"/>
      <c r="M137" s="449"/>
      <c r="N137" s="442"/>
      <c r="O137" s="730" t="s">
        <v>163</v>
      </c>
      <c r="P137" s="731"/>
      <c r="Q137" s="731"/>
      <c r="R137" s="731"/>
      <c r="S137" s="731"/>
      <c r="T137" s="731"/>
      <c r="U137" s="731"/>
      <c r="V137" s="731"/>
      <c r="W137" s="731"/>
      <c r="X137" s="731"/>
      <c r="Y137" s="731"/>
      <c r="Z137" s="731"/>
      <c r="AA137" s="731"/>
      <c r="AB137" s="731"/>
      <c r="AC137" s="731"/>
      <c r="AD137" s="731"/>
      <c r="AE137" s="731"/>
      <c r="AF137" s="731"/>
      <c r="AG137" s="731"/>
      <c r="AH137" s="731"/>
      <c r="AI137" s="731"/>
      <c r="AJ137" s="731"/>
      <c r="AK137" s="732"/>
      <c r="AL137"/>
      <c r="AM137"/>
    </row>
    <row r="138" spans="1:39" ht="18" customHeight="1" x14ac:dyDescent="0.2">
      <c r="A138" s="885" t="s">
        <v>136</v>
      </c>
      <c r="B138" s="886"/>
      <c r="C138" s="886"/>
      <c r="D138" s="886"/>
      <c r="E138" s="886"/>
      <c r="F138" s="886"/>
      <c r="G138" s="886"/>
      <c r="H138" s="886"/>
      <c r="I138" s="886"/>
      <c r="J138" s="886"/>
      <c r="K138" s="886"/>
      <c r="L138" s="886"/>
      <c r="M138" s="887"/>
      <c r="O138" s="888" t="s">
        <v>137</v>
      </c>
      <c r="P138" s="889"/>
      <c r="Q138" s="889"/>
      <c r="R138" s="889"/>
      <c r="S138" s="889"/>
      <c r="T138" s="889"/>
      <c r="U138" s="889"/>
      <c r="V138" s="889"/>
      <c r="W138" s="889"/>
      <c r="X138" s="889"/>
      <c r="Y138" s="889"/>
      <c r="Z138" s="889"/>
      <c r="AA138" s="889"/>
      <c r="AB138" s="889"/>
      <c r="AC138" s="889"/>
      <c r="AD138" s="889"/>
      <c r="AE138" s="889"/>
      <c r="AF138" s="889"/>
      <c r="AG138" s="889"/>
      <c r="AH138" s="889"/>
      <c r="AI138" s="889"/>
      <c r="AJ138" s="889"/>
      <c r="AK138" s="890"/>
      <c r="AL138"/>
      <c r="AM138"/>
    </row>
    <row r="139" spans="1:39" ht="26.25" customHeight="1" x14ac:dyDescent="0.15">
      <c r="A139" s="84" t="s">
        <v>138</v>
      </c>
      <c r="B139" s="60"/>
      <c r="C139" s="516"/>
      <c r="D139" s="428"/>
      <c r="E139" s="428"/>
      <c r="F139" s="94"/>
      <c r="G139" s="94"/>
      <c r="H139" s="94"/>
      <c r="I139" s="94"/>
      <c r="J139" s="94"/>
      <c r="K139" s="94"/>
      <c r="L139" s="94"/>
      <c r="O139" s="869"/>
      <c r="P139" s="869"/>
      <c r="Q139" s="869"/>
      <c r="R139" s="869"/>
      <c r="S139" s="869"/>
      <c r="T139" s="869"/>
      <c r="AK139" s="91"/>
      <c r="AM139" s="60"/>
    </row>
    <row r="140" spans="1:39" ht="30" customHeight="1" x14ac:dyDescent="0.15">
      <c r="A140" s="870" t="str">
        <f>Nav!$C$3</f>
        <v>Durchführbarkeitsstudie "BioInk"</v>
      </c>
      <c r="B140" s="871"/>
      <c r="C140" s="871"/>
      <c r="D140" s="871"/>
      <c r="E140" s="871"/>
      <c r="F140" s="871"/>
      <c r="G140" s="871"/>
      <c r="H140" s="871"/>
      <c r="I140" s="871"/>
      <c r="J140" s="871"/>
      <c r="K140" s="871"/>
      <c r="L140" s="871"/>
      <c r="M140" s="871"/>
      <c r="N140" s="871"/>
      <c r="O140" s="871"/>
      <c r="P140" s="871"/>
      <c r="Q140" s="871"/>
      <c r="R140" s="871"/>
      <c r="S140" s="871"/>
      <c r="T140" s="871"/>
      <c r="U140" s="871"/>
      <c r="V140" s="871"/>
      <c r="W140" s="871"/>
      <c r="X140" s="871"/>
      <c r="Y140" s="871"/>
      <c r="Z140" s="871"/>
      <c r="AA140" s="871"/>
      <c r="AB140" s="871"/>
      <c r="AC140" s="871"/>
      <c r="AD140" s="871"/>
      <c r="AE140" s="871"/>
      <c r="AF140" s="871"/>
      <c r="AG140" s="871"/>
      <c r="AH140" s="871"/>
      <c r="AI140" s="871"/>
      <c r="AJ140" s="871"/>
      <c r="AK140" s="872"/>
      <c r="AM140" s="60"/>
    </row>
    <row r="141" spans="1:39" ht="18" customHeight="1" x14ac:dyDescent="0.15">
      <c r="A141" s="85"/>
      <c r="AK141" s="91"/>
      <c r="AM141" s="60"/>
    </row>
    <row r="142" spans="1:39" s="87" customFormat="1" ht="14" x14ac:dyDescent="0.15">
      <c r="A142" s="86" t="s">
        <v>139</v>
      </c>
      <c r="D142" s="428"/>
      <c r="E142" s="428"/>
      <c r="G142" s="83"/>
      <c r="H142" s="83"/>
      <c r="I142" s="83"/>
      <c r="J142" s="83"/>
      <c r="K142" s="83"/>
      <c r="L142" s="83"/>
      <c r="M142" s="88"/>
      <c r="N142" s="87" t="s">
        <v>140</v>
      </c>
      <c r="AI142" s="83"/>
      <c r="AJ142" s="83"/>
      <c r="AK142" s="92"/>
      <c r="AL142" s="68"/>
      <c r="AM142" s="60"/>
    </row>
    <row r="143" spans="1:39" ht="27" customHeight="1" x14ac:dyDescent="0.15">
      <c r="A143" s="873">
        <f>A99+31</f>
        <v>45017</v>
      </c>
      <c r="B143" s="874"/>
      <c r="C143" s="874"/>
      <c r="D143" s="520"/>
      <c r="E143" s="429"/>
      <c r="N143" s="875" t="str">
        <f>N99</f>
        <v>Tippl, Karen</v>
      </c>
      <c r="O143" s="876"/>
      <c r="P143" s="876"/>
      <c r="Q143" s="876"/>
      <c r="R143" s="876"/>
      <c r="S143" s="876"/>
      <c r="T143" s="876"/>
      <c r="U143" s="876"/>
      <c r="V143" s="876"/>
      <c r="W143" s="877"/>
      <c r="X143" s="89"/>
      <c r="Y143" s="89"/>
      <c r="Z143" s="89"/>
      <c r="AA143" s="89"/>
      <c r="AB143" s="89"/>
      <c r="AC143" s="89"/>
      <c r="AD143" s="89"/>
      <c r="AE143" s="89"/>
      <c r="AF143" s="89"/>
      <c r="AG143" s="89"/>
      <c r="AH143" s="89"/>
      <c r="AK143" s="93"/>
      <c r="AM143" s="60"/>
    </row>
    <row r="144" spans="1:39" ht="14" x14ac:dyDescent="0.15">
      <c r="A144" s="85"/>
      <c r="AK144" s="91"/>
      <c r="AM144" s="60"/>
    </row>
    <row r="145" spans="1:39" ht="30" customHeight="1" x14ac:dyDescent="0.15">
      <c r="A145" s="878" t="s">
        <v>141</v>
      </c>
      <c r="B145" s="879"/>
      <c r="C145" s="879"/>
      <c r="D145" s="879"/>
      <c r="E145" s="879"/>
      <c r="F145" s="879"/>
      <c r="G145" s="879"/>
      <c r="H145" s="879"/>
      <c r="I145" s="879"/>
      <c r="J145" s="879"/>
      <c r="K145" s="879"/>
      <c r="L145" s="879"/>
      <c r="M145" s="879"/>
      <c r="N145" s="879"/>
      <c r="O145" s="879"/>
      <c r="P145" s="879"/>
      <c r="Q145" s="879"/>
      <c r="R145" s="879"/>
      <c r="S145" s="879"/>
      <c r="T145" s="879"/>
      <c r="U145" s="879"/>
      <c r="V145" s="879"/>
      <c r="W145" s="879"/>
      <c r="X145" s="879"/>
      <c r="Y145" s="879"/>
      <c r="Z145" s="879"/>
      <c r="AA145" s="879"/>
      <c r="AB145" s="879"/>
      <c r="AC145" s="879"/>
      <c r="AD145" s="879"/>
      <c r="AE145" s="879"/>
      <c r="AF145" s="879"/>
      <c r="AG145" s="879"/>
      <c r="AH145" s="879"/>
      <c r="AI145" s="879"/>
      <c r="AJ145" s="879"/>
      <c r="AK145" s="880"/>
      <c r="AM145" s="60"/>
    </row>
    <row r="146" spans="1:39" ht="15" thickBot="1" x14ac:dyDescent="0.2">
      <c r="A146" s="85"/>
      <c r="AK146" s="91"/>
      <c r="AM146" s="60"/>
    </row>
    <row r="147" spans="1:39" ht="25" customHeight="1" x14ac:dyDescent="0.15">
      <c r="A147" s="120"/>
      <c r="B147" s="121"/>
      <c r="C147" s="121"/>
      <c r="D147" s="881" t="s">
        <v>30</v>
      </c>
      <c r="E147" s="883" t="s">
        <v>142</v>
      </c>
      <c r="F147" s="122" t="s">
        <v>143</v>
      </c>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856" t="s">
        <v>144</v>
      </c>
      <c r="AL147" s="615" t="s">
        <v>72</v>
      </c>
      <c r="AM147" s="615" t="s">
        <v>73</v>
      </c>
    </row>
    <row r="148" spans="1:39" ht="15" customHeight="1" thickBot="1" x14ac:dyDescent="0.2">
      <c r="A148" s="96" t="s">
        <v>145</v>
      </c>
      <c r="B148" s="97"/>
      <c r="C148" s="97"/>
      <c r="D148" s="882"/>
      <c r="E148" s="882"/>
      <c r="F148" s="98">
        <f>A143</f>
        <v>45017</v>
      </c>
      <c r="G148" s="98">
        <f t="shared" ref="G148:AI148" si="99">F148+1</f>
        <v>45018</v>
      </c>
      <c r="H148" s="98">
        <f t="shared" si="99"/>
        <v>45019</v>
      </c>
      <c r="I148" s="98">
        <f t="shared" si="99"/>
        <v>45020</v>
      </c>
      <c r="J148" s="98">
        <f t="shared" si="99"/>
        <v>45021</v>
      </c>
      <c r="K148" s="98">
        <f t="shared" si="99"/>
        <v>45022</v>
      </c>
      <c r="L148" s="98">
        <f t="shared" si="99"/>
        <v>45023</v>
      </c>
      <c r="M148" s="98">
        <f t="shared" si="99"/>
        <v>45024</v>
      </c>
      <c r="N148" s="98">
        <f t="shared" si="99"/>
        <v>45025</v>
      </c>
      <c r="O148" s="98">
        <f t="shared" si="99"/>
        <v>45026</v>
      </c>
      <c r="P148" s="98">
        <f t="shared" si="99"/>
        <v>45027</v>
      </c>
      <c r="Q148" s="98">
        <f t="shared" si="99"/>
        <v>45028</v>
      </c>
      <c r="R148" s="98">
        <f t="shared" si="99"/>
        <v>45029</v>
      </c>
      <c r="S148" s="98">
        <f t="shared" si="99"/>
        <v>45030</v>
      </c>
      <c r="T148" s="98">
        <f t="shared" si="99"/>
        <v>45031</v>
      </c>
      <c r="U148" s="98">
        <f t="shared" si="99"/>
        <v>45032</v>
      </c>
      <c r="V148" s="98">
        <f t="shared" si="99"/>
        <v>45033</v>
      </c>
      <c r="W148" s="98">
        <f t="shared" si="99"/>
        <v>45034</v>
      </c>
      <c r="X148" s="98">
        <f t="shared" si="99"/>
        <v>45035</v>
      </c>
      <c r="Y148" s="98">
        <f t="shared" si="99"/>
        <v>45036</v>
      </c>
      <c r="Z148" s="98">
        <f t="shared" si="99"/>
        <v>45037</v>
      </c>
      <c r="AA148" s="98">
        <f t="shared" si="99"/>
        <v>45038</v>
      </c>
      <c r="AB148" s="98">
        <f t="shared" si="99"/>
        <v>45039</v>
      </c>
      <c r="AC148" s="98">
        <f t="shared" si="99"/>
        <v>45040</v>
      </c>
      <c r="AD148" s="98">
        <f t="shared" si="99"/>
        <v>45041</v>
      </c>
      <c r="AE148" s="98">
        <f t="shared" si="99"/>
        <v>45042</v>
      </c>
      <c r="AF148" s="98">
        <f t="shared" si="99"/>
        <v>45043</v>
      </c>
      <c r="AG148" s="98">
        <f t="shared" si="99"/>
        <v>45044</v>
      </c>
      <c r="AH148" s="98">
        <f t="shared" si="99"/>
        <v>45045</v>
      </c>
      <c r="AI148" s="98">
        <f t="shared" si="99"/>
        <v>45046</v>
      </c>
      <c r="AJ148" s="98"/>
      <c r="AK148" s="857"/>
      <c r="AL148" s="257"/>
      <c r="AM148" s="60"/>
    </row>
    <row r="149" spans="1:39" s="82" customFormat="1" ht="21" customHeight="1" thickBot="1" x14ac:dyDescent="0.2">
      <c r="A149" s="100" t="s">
        <v>146</v>
      </c>
      <c r="B149" s="101" t="s">
        <v>109</v>
      </c>
      <c r="C149" s="102" t="s">
        <v>147</v>
      </c>
      <c r="D149" s="101"/>
      <c r="E149" s="101"/>
      <c r="F149" s="174"/>
      <c r="G149" s="174"/>
      <c r="H149" s="174"/>
      <c r="I149" s="174"/>
      <c r="J149" s="174"/>
      <c r="K149" s="174"/>
      <c r="L149" s="174"/>
      <c r="M149" s="174"/>
      <c r="N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03"/>
      <c r="AL149" s="257"/>
      <c r="AM149" s="60"/>
    </row>
    <row r="150" spans="1:39" s="82" customFormat="1" ht="20" customHeight="1" thickBot="1" x14ac:dyDescent="0.2">
      <c r="A150" s="858"/>
      <c r="B150" s="109" t="s">
        <v>66</v>
      </c>
      <c r="C150" s="186" t="s">
        <v>148</v>
      </c>
      <c r="D150" s="510"/>
      <c r="E150" s="435"/>
      <c r="F150" s="174"/>
      <c r="G150" s="174"/>
      <c r="H150" s="174"/>
      <c r="I150" s="174"/>
      <c r="J150" s="174"/>
      <c r="K150" s="174"/>
      <c r="L150" s="174"/>
      <c r="M150" s="174"/>
      <c r="N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04"/>
      <c r="AL150" s="257"/>
      <c r="AM150" s="60"/>
    </row>
    <row r="151" spans="1:39" s="82" customFormat="1" ht="14" x14ac:dyDescent="0.15">
      <c r="A151" s="859"/>
      <c r="B151" s="183"/>
      <c r="C151" s="187" t="e">
        <f>VLOOKUP(B151,'AP Übersicht'!$A$8:$B$36,2,FALSE)</f>
        <v>#N/A</v>
      </c>
      <c r="D151" s="511"/>
      <c r="E151" s="430"/>
      <c r="F151" s="174"/>
      <c r="G151" s="174"/>
      <c r="H151" s="174"/>
      <c r="I151" s="174"/>
      <c r="J151" s="174"/>
      <c r="K151" s="174"/>
      <c r="L151" s="174"/>
      <c r="M151" s="174"/>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04">
        <f t="shared" ref="AK151:AK162" si="100">SUM(F151:AJ151)</f>
        <v>0</v>
      </c>
      <c r="AL151" s="616" t="e">
        <f>VLOOKUP($B151,'AP Übersicht'!$A$8:$R$36,17,FALSE)</f>
        <v>#N/A</v>
      </c>
      <c r="AM151" s="616" t="e">
        <f>VLOOKUP($B151,'AP Übersicht'!$A$8:$R$36,18,FALSE)</f>
        <v>#N/A</v>
      </c>
    </row>
    <row r="152" spans="1:39" s="82" customFormat="1" ht="20" customHeight="1" x14ac:dyDescent="0.15">
      <c r="A152" s="859"/>
      <c r="B152" s="183"/>
      <c r="C152" s="187" t="e">
        <f>VLOOKUP(B152,'AP Übersicht'!$A$8:$B$36,2,FALSE)</f>
        <v>#N/A</v>
      </c>
      <c r="D152" s="511"/>
      <c r="E152" s="430"/>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6"/>
      <c r="AK152" s="104">
        <f t="shared" si="100"/>
        <v>0</v>
      </c>
      <c r="AL152" s="616" t="e">
        <f>VLOOKUP($B152,'AP Übersicht'!$A$8:$R$36,17,FALSE)</f>
        <v>#N/A</v>
      </c>
      <c r="AM152" s="616" t="e">
        <f>VLOOKUP($B152,'AP Übersicht'!$A$8:$R$36,18,FALSE)</f>
        <v>#N/A</v>
      </c>
    </row>
    <row r="153" spans="1:39" s="82" customFormat="1" ht="20" customHeight="1" x14ac:dyDescent="0.15">
      <c r="A153" s="859"/>
      <c r="B153" s="183"/>
      <c r="C153" s="187" t="e">
        <f>VLOOKUP(B153,'AP Übersicht'!$A$8:$B$36,2,FALSE)</f>
        <v>#N/A</v>
      </c>
      <c r="D153" s="511"/>
      <c r="E153" s="430"/>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6"/>
      <c r="AK153" s="104">
        <f t="shared" si="100"/>
        <v>0</v>
      </c>
      <c r="AL153" s="256"/>
      <c r="AM153" s="60"/>
    </row>
    <row r="154" spans="1:39" s="82" customFormat="1" ht="20" customHeight="1" x14ac:dyDescent="0.15">
      <c r="A154" s="859"/>
      <c r="B154" s="183"/>
      <c r="C154" s="187" t="e">
        <f>VLOOKUP(B154,'AP Übersicht'!$A$8:$B$36,2,FALSE)</f>
        <v>#N/A</v>
      </c>
      <c r="D154" s="511"/>
      <c r="E154" s="430"/>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6"/>
      <c r="AK154" s="104">
        <f t="shared" si="100"/>
        <v>0</v>
      </c>
      <c r="AL154" s="256"/>
      <c r="AM154" s="60"/>
    </row>
    <row r="155" spans="1:39" s="82" customFormat="1" ht="20" customHeight="1" x14ac:dyDescent="0.15">
      <c r="A155" s="859"/>
      <c r="B155" s="183"/>
      <c r="C155" s="187" t="e">
        <f>VLOOKUP(B155,'AP Übersicht'!$A$8:$B$36,2,FALSE)</f>
        <v>#N/A</v>
      </c>
      <c r="D155" s="511"/>
      <c r="E155" s="430"/>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6"/>
      <c r="AK155" s="104">
        <f t="shared" si="100"/>
        <v>0</v>
      </c>
      <c r="AL155" s="256"/>
      <c r="AM155" s="60"/>
    </row>
    <row r="156" spans="1:39" s="82" customFormat="1" ht="20" customHeight="1" x14ac:dyDescent="0.15">
      <c r="A156" s="859"/>
      <c r="B156" s="183"/>
      <c r="C156" s="187" t="e">
        <f>VLOOKUP(B156,'AP Übersicht'!$A$8:$B$36,2,FALSE)</f>
        <v>#N/A</v>
      </c>
      <c r="D156" s="511"/>
      <c r="E156" s="430"/>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6"/>
      <c r="AK156" s="104">
        <f t="shared" si="100"/>
        <v>0</v>
      </c>
      <c r="AL156" s="256"/>
      <c r="AM156" s="60"/>
    </row>
    <row r="157" spans="1:39" s="82" customFormat="1" ht="20" customHeight="1" x14ac:dyDescent="0.15">
      <c r="A157" s="859"/>
      <c r="B157" s="183"/>
      <c r="C157" s="187" t="e">
        <f>VLOOKUP(B157,'AP Übersicht'!$A$8:$B$36,2,FALSE)</f>
        <v>#N/A</v>
      </c>
      <c r="D157" s="511"/>
      <c r="E157" s="430"/>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6"/>
      <c r="AK157" s="104">
        <f t="shared" si="100"/>
        <v>0</v>
      </c>
      <c r="AL157" s="256"/>
      <c r="AM157" s="60"/>
    </row>
    <row r="158" spans="1:39" s="82" customFormat="1" ht="20" customHeight="1" x14ac:dyDescent="0.15">
      <c r="A158" s="859"/>
      <c r="B158" s="183"/>
      <c r="C158" s="187" t="e">
        <f>VLOOKUP(B158,'AP Übersicht'!$A$8:$B$36,2,FALSE)</f>
        <v>#N/A</v>
      </c>
      <c r="D158" s="511"/>
      <c r="E158" s="430"/>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6"/>
      <c r="AK158" s="104">
        <f t="shared" si="100"/>
        <v>0</v>
      </c>
      <c r="AL158" s="256"/>
      <c r="AM158" s="60"/>
    </row>
    <row r="159" spans="1:39" s="82" customFormat="1" ht="20" customHeight="1" x14ac:dyDescent="0.15">
      <c r="A159" s="859"/>
      <c r="B159" s="183"/>
      <c r="C159" s="187" t="e">
        <f>VLOOKUP(B159,'AP Übersicht'!$A$8:$B$36,2,FALSE)</f>
        <v>#N/A</v>
      </c>
      <c r="D159" s="511"/>
      <c r="E159" s="430"/>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6"/>
      <c r="AK159" s="104">
        <f t="shared" si="100"/>
        <v>0</v>
      </c>
      <c r="AL159" s="256"/>
      <c r="AM159" s="60"/>
    </row>
    <row r="160" spans="1:39" s="82" customFormat="1" ht="20" customHeight="1" x14ac:dyDescent="0.15">
      <c r="A160" s="859"/>
      <c r="B160" s="183"/>
      <c r="C160" s="187" t="e">
        <f>VLOOKUP(B160,'AP Übersicht'!$A$8:$B$36,2,FALSE)</f>
        <v>#N/A</v>
      </c>
      <c r="D160" s="511"/>
      <c r="E160" s="430"/>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6"/>
      <c r="AK160" s="104">
        <f t="shared" si="100"/>
        <v>0</v>
      </c>
      <c r="AL160" s="256"/>
      <c r="AM160" s="60"/>
    </row>
    <row r="161" spans="1:39" s="82" customFormat="1" ht="20" customHeight="1" x14ac:dyDescent="0.15">
      <c r="A161" s="859"/>
      <c r="B161" s="183"/>
      <c r="C161" s="187" t="e">
        <f>VLOOKUP(B161,'AP Übersicht'!$A$8:$B$36,2,FALSE)</f>
        <v>#N/A</v>
      </c>
      <c r="D161" s="511"/>
      <c r="E161" s="430"/>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6"/>
      <c r="AK161" s="104">
        <f t="shared" si="100"/>
        <v>0</v>
      </c>
      <c r="AL161" s="256"/>
      <c r="AM161" s="60"/>
    </row>
    <row r="162" spans="1:39" s="82" customFormat="1" ht="20" customHeight="1" thickBot="1" x14ac:dyDescent="0.2">
      <c r="A162" s="860"/>
      <c r="B162" s="184"/>
      <c r="C162" s="252" t="e">
        <f>VLOOKUP(B162,'AP Übersicht'!$A$8:$B$36,2,FALSE)</f>
        <v>#N/A</v>
      </c>
      <c r="D162" s="512"/>
      <c r="E162" s="438"/>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c r="AG162" s="177"/>
      <c r="AH162" s="177"/>
      <c r="AI162" s="177"/>
      <c r="AJ162" s="178"/>
      <c r="AK162" s="104">
        <f t="shared" si="100"/>
        <v>0</v>
      </c>
      <c r="AL162" s="256"/>
      <c r="AM162" s="60"/>
    </row>
    <row r="163" spans="1:39" s="82" customFormat="1" ht="18.5" customHeight="1" thickTop="1" thickBot="1" x14ac:dyDescent="0.2">
      <c r="A163" s="900"/>
      <c r="B163" s="901"/>
      <c r="C163" s="898" t="s">
        <v>149</v>
      </c>
      <c r="D163" s="437" t="s">
        <v>83</v>
      </c>
      <c r="E163" s="437"/>
      <c r="F163" s="607">
        <f>SUMIF($D151:$D162,$D163,F151:F162)</f>
        <v>0</v>
      </c>
      <c r="G163" s="607">
        <f t="shared" ref="G163" si="101">SUMIF($D151:$D162,$D163,G151:G162)</f>
        <v>0</v>
      </c>
      <c r="H163" s="607">
        <f t="shared" ref="H163" si="102">SUMIF($D151:$D162,$D163,H151:H162)</f>
        <v>0</v>
      </c>
      <c r="I163" s="607">
        <f t="shared" ref="I163" si="103">SUMIF($D151:$D162,$D163,I151:I162)</f>
        <v>0</v>
      </c>
      <c r="J163" s="607">
        <f t="shared" ref="J163" si="104">SUMIF($D151:$D162,$D163,J151:J162)</f>
        <v>0</v>
      </c>
      <c r="K163" s="607">
        <f t="shared" ref="K163" si="105">SUMIF($D151:$D162,$D163,K151:K162)</f>
        <v>0</v>
      </c>
      <c r="L163" s="607">
        <f t="shared" ref="L163" si="106">SUMIF($D151:$D162,$D163,L151:L162)</f>
        <v>0</v>
      </c>
      <c r="M163" s="607">
        <f t="shared" ref="M163" si="107">SUMIF($D151:$D162,$D163,M151:M162)</f>
        <v>0</v>
      </c>
      <c r="N163" s="607">
        <f t="shared" ref="N163" si="108">SUMIF($D151:$D162,$D163,N151:N162)</f>
        <v>0</v>
      </c>
      <c r="O163" s="607">
        <f t="shared" ref="O163" si="109">SUMIF($D151:$D162,$D163,O151:O162)</f>
        <v>0</v>
      </c>
      <c r="P163" s="607">
        <f t="shared" ref="P163" si="110">SUMIF($D151:$D162,$D163,P151:P162)</f>
        <v>0</v>
      </c>
      <c r="Q163" s="607">
        <f t="shared" ref="Q163" si="111">SUMIF($D151:$D162,$D163,Q151:Q162)</f>
        <v>0</v>
      </c>
      <c r="R163" s="607">
        <f t="shared" ref="R163" si="112">SUMIF($D151:$D162,$D163,R151:R162)</f>
        <v>0</v>
      </c>
      <c r="S163" s="607">
        <f t="shared" ref="S163" si="113">SUMIF($D151:$D162,$D163,S151:S162)</f>
        <v>0</v>
      </c>
      <c r="T163" s="607">
        <f t="shared" ref="T163" si="114">SUMIF($D151:$D162,$D163,T151:T162)</f>
        <v>0</v>
      </c>
      <c r="U163" s="607">
        <f t="shared" ref="U163" si="115">SUMIF($D151:$D162,$D163,U151:U162)</f>
        <v>0</v>
      </c>
      <c r="V163" s="607">
        <f t="shared" ref="V163" si="116">SUMIF($D151:$D162,$D163,V151:V162)</f>
        <v>0</v>
      </c>
      <c r="W163" s="607">
        <f t="shared" ref="W163" si="117">SUMIF($D151:$D162,$D163,W151:W162)</f>
        <v>0</v>
      </c>
      <c r="X163" s="607">
        <f t="shared" ref="X163" si="118">SUMIF($D151:$D162,$D163,X151:X162)</f>
        <v>0</v>
      </c>
      <c r="Y163" s="607">
        <f t="shared" ref="Y163" si="119">SUMIF($D151:$D162,$D163,Y151:Y162)</f>
        <v>0</v>
      </c>
      <c r="Z163" s="607">
        <f t="shared" ref="Z163" si="120">SUMIF($D151:$D162,$D163,Z151:Z162)</f>
        <v>0</v>
      </c>
      <c r="AA163" s="607">
        <f t="shared" ref="AA163" si="121">SUMIF($D151:$D162,$D163,AA151:AA162)</f>
        <v>0</v>
      </c>
      <c r="AB163" s="607">
        <f t="shared" ref="AB163" si="122">SUMIF($D151:$D162,$D163,AB151:AB162)</f>
        <v>0</v>
      </c>
      <c r="AC163" s="607">
        <f t="shared" ref="AC163" si="123">SUMIF($D151:$D162,$D163,AC151:AC162)</f>
        <v>0</v>
      </c>
      <c r="AD163" s="607">
        <f t="shared" ref="AD163" si="124">SUMIF($D151:$D162,$D163,AD151:AD162)</f>
        <v>0</v>
      </c>
      <c r="AE163" s="607">
        <f t="shared" ref="AE163" si="125">SUMIF($D151:$D162,$D163,AE151:AE162)</f>
        <v>0</v>
      </c>
      <c r="AF163" s="607">
        <f t="shared" ref="AF163" si="126">SUMIF($D151:$D162,$D163,AF151:AF162)</f>
        <v>0</v>
      </c>
      <c r="AG163" s="607">
        <f t="shared" ref="AG163" si="127">SUMIF($D151:$D162,$D163,AG151:AG162)</f>
        <v>0</v>
      </c>
      <c r="AH163" s="607">
        <f t="shared" ref="AH163" si="128">SUMIF($D151:$D162,$D163,AH151:AH162)</f>
        <v>0</v>
      </c>
      <c r="AI163" s="607">
        <f t="shared" ref="AI163" si="129">SUMIF($D151:$D162,$D163,AI151:AI162)</f>
        <v>0</v>
      </c>
      <c r="AJ163" s="607">
        <f t="shared" ref="AJ163" si="130">SUMIF($D151:$D162,$D163,AJ151:AJ162)</f>
        <v>0</v>
      </c>
      <c r="AK163" s="106">
        <f>SUM(F163:AJ163)</f>
        <v>0</v>
      </c>
      <c r="AL163" s="256"/>
      <c r="AM163" s="60"/>
    </row>
    <row r="164" spans="1:39" s="82" customFormat="1" ht="18.5" customHeight="1" thickBot="1" x14ac:dyDescent="0.2">
      <c r="A164" s="902"/>
      <c r="B164" s="903"/>
      <c r="C164" s="897"/>
      <c r="D164" s="611"/>
      <c r="E164" s="611" t="s">
        <v>83</v>
      </c>
      <c r="F164" s="607">
        <f>SUMIF($E151:$E162,$E164,F151:F162)</f>
        <v>0</v>
      </c>
      <c r="G164" s="607">
        <f t="shared" ref="G164:AJ164" si="131">SUMIF($E151:$E162,$E164,G151:G162)</f>
        <v>0</v>
      </c>
      <c r="H164" s="607">
        <f t="shared" si="131"/>
        <v>0</v>
      </c>
      <c r="I164" s="607">
        <f t="shared" si="131"/>
        <v>0</v>
      </c>
      <c r="J164" s="607">
        <f t="shared" si="131"/>
        <v>0</v>
      </c>
      <c r="K164" s="607">
        <f t="shared" si="131"/>
        <v>0</v>
      </c>
      <c r="L164" s="607">
        <f t="shared" si="131"/>
        <v>0</v>
      </c>
      <c r="M164" s="607">
        <f t="shared" si="131"/>
        <v>0</v>
      </c>
      <c r="N164" s="607">
        <f t="shared" si="131"/>
        <v>0</v>
      </c>
      <c r="O164" s="607">
        <f t="shared" si="131"/>
        <v>0</v>
      </c>
      <c r="P164" s="607">
        <f t="shared" si="131"/>
        <v>0</v>
      </c>
      <c r="Q164" s="607">
        <f t="shared" si="131"/>
        <v>0</v>
      </c>
      <c r="R164" s="607">
        <f t="shared" si="131"/>
        <v>0</v>
      </c>
      <c r="S164" s="607">
        <f t="shared" si="131"/>
        <v>0</v>
      </c>
      <c r="T164" s="607">
        <f t="shared" si="131"/>
        <v>0</v>
      </c>
      <c r="U164" s="607">
        <f t="shared" si="131"/>
        <v>0</v>
      </c>
      <c r="V164" s="607">
        <f t="shared" si="131"/>
        <v>0</v>
      </c>
      <c r="W164" s="607">
        <f t="shared" si="131"/>
        <v>0</v>
      </c>
      <c r="X164" s="607">
        <f t="shared" si="131"/>
        <v>0</v>
      </c>
      <c r="Y164" s="607">
        <f t="shared" si="131"/>
        <v>0</v>
      </c>
      <c r="Z164" s="607">
        <f t="shared" si="131"/>
        <v>0</v>
      </c>
      <c r="AA164" s="607">
        <f t="shared" si="131"/>
        <v>0</v>
      </c>
      <c r="AB164" s="607">
        <f t="shared" si="131"/>
        <v>0</v>
      </c>
      <c r="AC164" s="607">
        <f t="shared" si="131"/>
        <v>0</v>
      </c>
      <c r="AD164" s="607">
        <f t="shared" si="131"/>
        <v>0</v>
      </c>
      <c r="AE164" s="607">
        <f t="shared" si="131"/>
        <v>0</v>
      </c>
      <c r="AF164" s="607">
        <f t="shared" si="131"/>
        <v>0</v>
      </c>
      <c r="AG164" s="607">
        <f t="shared" si="131"/>
        <v>0</v>
      </c>
      <c r="AH164" s="607">
        <f t="shared" si="131"/>
        <v>0</v>
      </c>
      <c r="AI164" s="607">
        <f t="shared" si="131"/>
        <v>0</v>
      </c>
      <c r="AJ164" s="607">
        <f t="shared" si="131"/>
        <v>0</v>
      </c>
      <c r="AK164" s="612">
        <f>SUM(F164:AJ164)</f>
        <v>0</v>
      </c>
      <c r="AL164" s="256"/>
      <c r="AM164" s="60"/>
    </row>
    <row r="165" spans="1:39" s="82" customFormat="1" ht="20" customHeight="1" x14ac:dyDescent="0.15">
      <c r="A165" s="118" t="s">
        <v>150</v>
      </c>
      <c r="B165" s="99"/>
      <c r="C165" s="114" t="s">
        <v>164</v>
      </c>
      <c r="D165" s="511"/>
      <c r="E165" s="430"/>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9"/>
      <c r="AK165" s="110">
        <f>SUM(F165:AJ165)</f>
        <v>0</v>
      </c>
      <c r="AL165" s="256"/>
      <c r="AM165" s="60"/>
    </row>
    <row r="166" spans="1:39" s="82" customFormat="1" ht="20" customHeight="1" x14ac:dyDescent="0.15">
      <c r="A166" s="861" t="s">
        <v>152</v>
      </c>
      <c r="B166" s="95"/>
      <c r="C166" s="115" t="s">
        <v>153</v>
      </c>
      <c r="D166" s="511"/>
      <c r="E166" s="43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80"/>
      <c r="AF166" s="180"/>
      <c r="AG166" s="180"/>
      <c r="AH166" s="180"/>
      <c r="AI166" s="180"/>
      <c r="AJ166" s="180"/>
      <c r="AK166" s="117">
        <f>SUM(E166:AJ166)</f>
        <v>0</v>
      </c>
      <c r="AL166" s="256"/>
      <c r="AM166" s="60"/>
    </row>
    <row r="167" spans="1:39" s="82" customFormat="1" ht="20" customHeight="1" x14ac:dyDescent="0.15">
      <c r="A167" s="862"/>
      <c r="B167" s="95"/>
      <c r="C167" s="116" t="s">
        <v>154</v>
      </c>
      <c r="D167" s="513"/>
      <c r="E167" s="430"/>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9"/>
      <c r="AK167" s="111">
        <f>SUM(F167:AJ167)</f>
        <v>0</v>
      </c>
      <c r="AL167" s="256"/>
      <c r="AM167" s="60"/>
    </row>
    <row r="168" spans="1:39" s="82" customFormat="1" ht="28" x14ac:dyDescent="0.15">
      <c r="A168" s="862"/>
      <c r="B168" s="95"/>
      <c r="C168" s="115" t="s">
        <v>155</v>
      </c>
      <c r="D168" s="511"/>
      <c r="E168" s="430"/>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9"/>
      <c r="AK168" s="111">
        <f>SUM(F168:AJ168)</f>
        <v>0</v>
      </c>
      <c r="AL168" s="64"/>
      <c r="AM168" s="60"/>
    </row>
    <row r="169" spans="1:39" s="82" customFormat="1" ht="29" thickBot="1" x14ac:dyDescent="0.2">
      <c r="A169" s="863"/>
      <c r="B169" s="105"/>
      <c r="C169" s="119" t="s">
        <v>156</v>
      </c>
      <c r="D169" s="514"/>
      <c r="E169" s="439"/>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81"/>
      <c r="AB169" s="181"/>
      <c r="AC169" s="181"/>
      <c r="AD169" s="181"/>
      <c r="AE169" s="181"/>
      <c r="AF169" s="181"/>
      <c r="AG169" s="181"/>
      <c r="AH169" s="181"/>
      <c r="AI169" s="181"/>
      <c r="AJ169" s="182"/>
      <c r="AK169" s="112">
        <f>SUM(F169:AJ169)</f>
        <v>0</v>
      </c>
      <c r="AL169" s="64" t="s">
        <v>157</v>
      </c>
      <c r="AM169" s="60" t="s">
        <v>158</v>
      </c>
    </row>
    <row r="170" spans="1:39" s="82" customFormat="1" ht="14" x14ac:dyDescent="0.15">
      <c r="A170" s="123"/>
      <c r="B170" s="83"/>
      <c r="C170" s="83"/>
      <c r="D170" s="508"/>
      <c r="E170" s="508"/>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124"/>
      <c r="AL170" s="670">
        <f>SUM(AK163:AK169)</f>
        <v>0</v>
      </c>
      <c r="AM170" s="672">
        <f>NETWORKDAYS(F148,EOMONTH(A143,0))*8</f>
        <v>160</v>
      </c>
    </row>
    <row r="171" spans="1:39" s="82" customFormat="1" ht="18" customHeight="1" x14ac:dyDescent="0.15">
      <c r="A171" s="864" t="s">
        <v>159</v>
      </c>
      <c r="B171" s="865"/>
      <c r="C171" s="865"/>
      <c r="D171" s="865"/>
      <c r="E171" s="865"/>
      <c r="F171" s="865"/>
      <c r="G171" s="865"/>
      <c r="H171" s="865"/>
      <c r="I171" s="865"/>
      <c r="J171" s="865"/>
      <c r="K171" s="865"/>
      <c r="L171" s="865"/>
      <c r="M171" s="865"/>
      <c r="N171" s="865"/>
      <c r="O171" s="90"/>
      <c r="P171" s="90"/>
      <c r="Q171" s="90"/>
      <c r="R171" s="90"/>
      <c r="S171" s="90"/>
      <c r="T171" s="90"/>
      <c r="U171" s="90"/>
      <c r="V171" s="90"/>
      <c r="W171" s="90"/>
      <c r="X171" s="90"/>
      <c r="Y171" s="90"/>
      <c r="Z171" s="90"/>
      <c r="AA171" s="90"/>
      <c r="AB171" s="90"/>
      <c r="AC171" s="90"/>
      <c r="AD171" s="90"/>
      <c r="AE171" s="90"/>
      <c r="AF171" s="90"/>
      <c r="AG171" s="90"/>
      <c r="AH171" s="90"/>
      <c r="AI171" s="90"/>
      <c r="AJ171" s="83"/>
      <c r="AK171" s="125"/>
      <c r="AL171" s="64"/>
      <c r="AM171" s="60"/>
    </row>
    <row r="172" spans="1:39" s="82" customFormat="1" ht="18" customHeight="1" thickBot="1" x14ac:dyDescent="0.2">
      <c r="A172" s="866"/>
      <c r="B172" s="865"/>
      <c r="C172" s="865"/>
      <c r="D172" s="865"/>
      <c r="E172" s="865"/>
      <c r="F172" s="865"/>
      <c r="G172" s="865"/>
      <c r="H172" s="865"/>
      <c r="I172" s="865"/>
      <c r="J172" s="865"/>
      <c r="K172" s="865"/>
      <c r="L172" s="865"/>
      <c r="M172" s="865"/>
      <c r="N172" s="865"/>
      <c r="O172" s="90"/>
      <c r="P172" s="90"/>
      <c r="Q172" s="884">
        <f>IF(WEEKDAY(EOMONTH(A143,0),2)=7,EOMONTH(A143,0)-2,IF(WEEKDAY(EOMONTH(11,0),2)=6,EOMONTH(A143,0)-1,EOMONTH(A143,0)))</f>
        <v>45044</v>
      </c>
      <c r="R172" s="884"/>
      <c r="S172" s="90"/>
      <c r="T172" s="90"/>
      <c r="U172" s="90"/>
      <c r="V172" s="90"/>
      <c r="W172" s="90"/>
      <c r="X172" s="90"/>
      <c r="Y172" s="90"/>
      <c r="Z172" s="90"/>
      <c r="AA172" s="90"/>
      <c r="AB172" s="90"/>
      <c r="AC172" s="90"/>
      <c r="AD172" s="90"/>
      <c r="AE172" s="90"/>
      <c r="AF172" s="90"/>
      <c r="AG172" s="90"/>
      <c r="AH172" s="90"/>
      <c r="AI172" s="90"/>
      <c r="AJ172" s="83"/>
      <c r="AK172" s="125"/>
      <c r="AL172" s="64"/>
      <c r="AM172" s="60"/>
    </row>
    <row r="173" spans="1:39" s="82" customFormat="1" ht="14" customHeight="1" x14ac:dyDescent="0.15">
      <c r="A173" s="866"/>
      <c r="B173" s="865"/>
      <c r="C173" s="865"/>
      <c r="D173" s="865"/>
      <c r="E173" s="865"/>
      <c r="F173" s="865"/>
      <c r="G173" s="865"/>
      <c r="H173" s="865"/>
      <c r="I173" s="865"/>
      <c r="J173" s="865"/>
      <c r="K173" s="865"/>
      <c r="L173" s="865"/>
      <c r="M173" s="865"/>
      <c r="N173" s="865"/>
      <c r="O173" s="90"/>
      <c r="P173" s="90"/>
      <c r="Q173" s="867" t="s">
        <v>160</v>
      </c>
      <c r="R173" s="867"/>
      <c r="S173" s="867"/>
      <c r="T173" s="867"/>
      <c r="U173" s="867"/>
      <c r="V173" s="867"/>
      <c r="W173" s="867"/>
      <c r="X173" s="867"/>
      <c r="Y173" s="867"/>
      <c r="Z173" s="867"/>
      <c r="AA173" s="867"/>
      <c r="AB173" s="867"/>
      <c r="AC173" s="867"/>
      <c r="AD173" s="867"/>
      <c r="AE173" s="867"/>
      <c r="AF173" s="867"/>
      <c r="AG173" s="867"/>
      <c r="AH173" s="867"/>
      <c r="AI173" s="867"/>
      <c r="AJ173" s="867"/>
      <c r="AK173" s="125"/>
      <c r="AL173" s="64"/>
      <c r="AM173" s="60"/>
    </row>
    <row r="174" spans="1:39" s="82" customFormat="1" ht="35.25" customHeight="1" thickBot="1" x14ac:dyDescent="0.2">
      <c r="A174" s="864" t="s">
        <v>161</v>
      </c>
      <c r="B174" s="868"/>
      <c r="C174" s="868"/>
      <c r="D174" s="868"/>
      <c r="E174" s="868"/>
      <c r="F174" s="868"/>
      <c r="G174" s="868"/>
      <c r="H174" s="868"/>
      <c r="I174" s="868"/>
      <c r="J174" s="868"/>
      <c r="K174" s="868"/>
      <c r="L174" s="868"/>
      <c r="M174" s="868"/>
      <c r="N174" s="868"/>
      <c r="O174" s="90"/>
      <c r="P174" s="90"/>
      <c r="Q174" s="884">
        <f>Q172</f>
        <v>45044</v>
      </c>
      <c r="R174" s="884"/>
      <c r="S174" s="90"/>
      <c r="T174" s="90"/>
      <c r="U174" s="90"/>
      <c r="V174" s="90"/>
      <c r="W174" s="90"/>
      <c r="X174" s="90"/>
      <c r="Y174" s="90"/>
      <c r="Z174" s="90"/>
      <c r="AA174" s="90"/>
      <c r="AB174" s="90"/>
      <c r="AC174" s="90"/>
      <c r="AD174" s="90"/>
      <c r="AE174" s="90"/>
      <c r="AF174" s="90"/>
      <c r="AG174" s="90"/>
      <c r="AH174" s="90"/>
      <c r="AI174" s="90"/>
      <c r="AJ174" s="90"/>
      <c r="AK174" s="125"/>
      <c r="AL174" s="64"/>
      <c r="AM174" s="60"/>
    </row>
    <row r="175" spans="1:39" s="82" customFormat="1" ht="14" x14ac:dyDescent="0.15">
      <c r="A175" s="864"/>
      <c r="B175" s="868"/>
      <c r="C175" s="868"/>
      <c r="D175" s="868"/>
      <c r="E175" s="868"/>
      <c r="F175" s="868"/>
      <c r="G175" s="868"/>
      <c r="H175" s="868"/>
      <c r="I175" s="868"/>
      <c r="J175" s="868"/>
      <c r="K175" s="868"/>
      <c r="L175" s="868"/>
      <c r="M175" s="868"/>
      <c r="N175" s="868"/>
      <c r="O175" s="83"/>
      <c r="P175" s="83"/>
      <c r="Q175" s="867" t="s">
        <v>162</v>
      </c>
      <c r="R175" s="867"/>
      <c r="S175" s="867"/>
      <c r="T175" s="867"/>
      <c r="U175" s="867"/>
      <c r="V175" s="867"/>
      <c r="W175" s="867"/>
      <c r="X175" s="867"/>
      <c r="Y175" s="867"/>
      <c r="Z175" s="867"/>
      <c r="AA175" s="867"/>
      <c r="AB175" s="867"/>
      <c r="AC175" s="867"/>
      <c r="AD175" s="867"/>
      <c r="AE175" s="867"/>
      <c r="AF175" s="867"/>
      <c r="AG175" s="867"/>
      <c r="AH175" s="867"/>
      <c r="AI175" s="867"/>
      <c r="AJ175" s="867"/>
      <c r="AK175" s="125"/>
      <c r="AL175" s="64"/>
      <c r="AM175" s="60"/>
    </row>
    <row r="176" spans="1:39" s="82" customFormat="1" ht="14.5" customHeight="1" thickBot="1" x14ac:dyDescent="0.2">
      <c r="A176" s="126"/>
      <c r="B176" s="127"/>
      <c r="C176" s="127"/>
      <c r="D176" s="509"/>
      <c r="E176" s="509"/>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8"/>
      <c r="AL176" s="64"/>
      <c r="AM176" s="60"/>
    </row>
    <row r="177" spans="1:39" ht="12" x14ac:dyDescent="0.15">
      <c r="A177" s="82"/>
      <c r="B177" s="82"/>
      <c r="C177" s="82"/>
      <c r="D177" s="507"/>
      <c r="E177" s="507"/>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3"/>
    </row>
    <row r="178" spans="1:39" s="60" customFormat="1" ht="30" customHeight="1" x14ac:dyDescent="0.15">
      <c r="A178" s="423"/>
      <c r="B178" s="433"/>
      <c r="C178" s="433"/>
      <c r="D178" s="424"/>
      <c r="E178" s="424"/>
      <c r="F178" s="425"/>
      <c r="G178" s="425"/>
      <c r="H178" s="425"/>
      <c r="I178" s="425"/>
      <c r="J178" s="425"/>
      <c r="K178" s="425"/>
      <c r="L178" s="425"/>
      <c r="M178" s="444"/>
      <c r="N178" s="426"/>
      <c r="O178" s="426"/>
      <c r="P178" s="426"/>
      <c r="Q178" s="426"/>
      <c r="R178" s="426"/>
      <c r="S178" s="426"/>
      <c r="T178" s="426"/>
      <c r="U178" s="426"/>
      <c r="V178" s="426"/>
      <c r="W178" s="891" t="s">
        <v>133</v>
      </c>
      <c r="X178" s="891"/>
      <c r="Y178" s="891"/>
      <c r="Z178" s="891"/>
      <c r="AA178" s="892"/>
      <c r="AB178" s="875" t="str">
        <f>Nav!$C$6</f>
        <v>DS200424</v>
      </c>
      <c r="AC178" s="876"/>
      <c r="AD178" s="876"/>
      <c r="AE178" s="876"/>
      <c r="AF178" s="876"/>
      <c r="AG178" s="876"/>
      <c r="AH178" s="876"/>
      <c r="AI178" s="877"/>
      <c r="AJ178" s="426"/>
      <c r="AK178" s="432"/>
    </row>
    <row r="179" spans="1:39" s="60" customFormat="1" ht="18" customHeight="1" x14ac:dyDescent="0.15">
      <c r="A179" s="445"/>
      <c r="B179" s="446"/>
      <c r="C179" s="446"/>
      <c r="D179" s="447"/>
      <c r="E179" s="447"/>
      <c r="F179" s="448"/>
      <c r="G179" s="448"/>
      <c r="H179" s="448"/>
      <c r="I179" s="448"/>
      <c r="J179" s="448"/>
      <c r="K179" s="448"/>
      <c r="L179" s="448"/>
      <c r="M179" s="449"/>
      <c r="AK179" s="434"/>
    </row>
    <row r="180" spans="1:39" ht="23" x14ac:dyDescent="0.25">
      <c r="A180" s="445"/>
      <c r="B180" s="446"/>
      <c r="C180" s="446"/>
      <c r="D180" s="447"/>
      <c r="E180" s="447"/>
      <c r="F180" s="448"/>
      <c r="G180" s="448"/>
      <c r="H180" s="448"/>
      <c r="I180" s="448"/>
      <c r="J180" s="448"/>
      <c r="K180" s="448"/>
      <c r="L180" s="448"/>
      <c r="M180" s="449"/>
      <c r="N180" s="443"/>
      <c r="O180" s="893" t="s">
        <v>134</v>
      </c>
      <c r="P180" s="894"/>
      <c r="Q180" s="894"/>
      <c r="R180" s="894"/>
      <c r="S180" s="894"/>
      <c r="T180" s="894"/>
      <c r="U180" s="894"/>
      <c r="V180" s="894"/>
      <c r="W180" s="894"/>
      <c r="X180" s="894"/>
      <c r="Y180" s="894"/>
      <c r="Z180" s="894"/>
      <c r="AA180" s="894"/>
      <c r="AB180" s="894"/>
      <c r="AC180" s="894"/>
      <c r="AD180" s="894"/>
      <c r="AE180" s="894"/>
      <c r="AF180" s="894"/>
      <c r="AG180" s="894"/>
      <c r="AH180" s="894"/>
      <c r="AI180" s="894"/>
      <c r="AJ180" s="894"/>
      <c r="AK180" s="895"/>
      <c r="AL180"/>
      <c r="AM180"/>
    </row>
    <row r="181" spans="1:39" ht="16" x14ac:dyDescent="0.2">
      <c r="A181" s="445"/>
      <c r="B181" s="446"/>
      <c r="C181" s="446"/>
      <c r="D181" s="447"/>
      <c r="E181" s="447"/>
      <c r="F181" s="448"/>
      <c r="G181" s="448"/>
      <c r="H181" s="448"/>
      <c r="I181" s="448"/>
      <c r="J181" s="448"/>
      <c r="K181" s="448"/>
      <c r="L181" s="448"/>
      <c r="M181" s="449"/>
      <c r="N181" s="442"/>
      <c r="O181" s="730" t="s">
        <v>163</v>
      </c>
      <c r="P181" s="731"/>
      <c r="Q181" s="731"/>
      <c r="R181" s="731"/>
      <c r="S181" s="731"/>
      <c r="T181" s="731"/>
      <c r="U181" s="731"/>
      <c r="V181" s="731"/>
      <c r="W181" s="731"/>
      <c r="X181" s="731"/>
      <c r="Y181" s="731"/>
      <c r="Z181" s="731"/>
      <c r="AA181" s="731"/>
      <c r="AB181" s="731"/>
      <c r="AC181" s="731"/>
      <c r="AD181" s="731"/>
      <c r="AE181" s="731"/>
      <c r="AF181" s="731"/>
      <c r="AG181" s="731"/>
      <c r="AH181" s="731"/>
      <c r="AI181" s="731"/>
      <c r="AJ181" s="731"/>
      <c r="AK181" s="732"/>
      <c r="AL181"/>
      <c r="AM181"/>
    </row>
    <row r="182" spans="1:39" ht="18" customHeight="1" x14ac:dyDescent="0.2">
      <c r="A182" s="885" t="s">
        <v>136</v>
      </c>
      <c r="B182" s="886"/>
      <c r="C182" s="886"/>
      <c r="D182" s="886"/>
      <c r="E182" s="886"/>
      <c r="F182" s="886"/>
      <c r="G182" s="886"/>
      <c r="H182" s="886"/>
      <c r="I182" s="886"/>
      <c r="J182" s="886"/>
      <c r="K182" s="886"/>
      <c r="L182" s="886"/>
      <c r="M182" s="887"/>
      <c r="O182" s="888" t="s">
        <v>137</v>
      </c>
      <c r="P182" s="889"/>
      <c r="Q182" s="889"/>
      <c r="R182" s="889"/>
      <c r="S182" s="889"/>
      <c r="T182" s="889"/>
      <c r="U182" s="889"/>
      <c r="V182" s="889"/>
      <c r="W182" s="889"/>
      <c r="X182" s="889"/>
      <c r="Y182" s="889"/>
      <c r="Z182" s="889"/>
      <c r="AA182" s="889"/>
      <c r="AB182" s="889"/>
      <c r="AC182" s="889"/>
      <c r="AD182" s="889"/>
      <c r="AE182" s="889"/>
      <c r="AF182" s="889"/>
      <c r="AG182" s="889"/>
      <c r="AH182" s="889"/>
      <c r="AI182" s="889"/>
      <c r="AJ182" s="889"/>
      <c r="AK182" s="890"/>
      <c r="AL182"/>
      <c r="AM182"/>
    </row>
    <row r="183" spans="1:39" ht="26.25" customHeight="1" x14ac:dyDescent="0.15">
      <c r="A183" s="84" t="s">
        <v>138</v>
      </c>
      <c r="B183" s="60"/>
      <c r="C183" s="516"/>
      <c r="D183" s="428"/>
      <c r="E183" s="428"/>
      <c r="F183" s="94"/>
      <c r="G183" s="94"/>
      <c r="H183" s="94"/>
      <c r="I183" s="94"/>
      <c r="J183" s="94"/>
      <c r="K183" s="94"/>
      <c r="L183" s="94"/>
      <c r="O183" s="869"/>
      <c r="P183" s="869"/>
      <c r="Q183" s="869"/>
      <c r="R183" s="869"/>
      <c r="S183" s="869"/>
      <c r="T183" s="869"/>
      <c r="AK183" s="91"/>
      <c r="AM183" s="60"/>
    </row>
    <row r="184" spans="1:39" ht="30" customHeight="1" x14ac:dyDescent="0.15">
      <c r="A184" s="870" t="str">
        <f>Nav!$C$3</f>
        <v>Durchführbarkeitsstudie "BioInk"</v>
      </c>
      <c r="B184" s="871"/>
      <c r="C184" s="871"/>
      <c r="D184" s="871"/>
      <c r="E184" s="871"/>
      <c r="F184" s="871"/>
      <c r="G184" s="871"/>
      <c r="H184" s="871"/>
      <c r="I184" s="871"/>
      <c r="J184" s="871"/>
      <c r="K184" s="871"/>
      <c r="L184" s="871"/>
      <c r="M184" s="871"/>
      <c r="N184" s="871"/>
      <c r="O184" s="871"/>
      <c r="P184" s="871"/>
      <c r="Q184" s="871"/>
      <c r="R184" s="871"/>
      <c r="S184" s="871"/>
      <c r="T184" s="871"/>
      <c r="U184" s="871"/>
      <c r="V184" s="871"/>
      <c r="W184" s="871"/>
      <c r="X184" s="871"/>
      <c r="Y184" s="871"/>
      <c r="Z184" s="871"/>
      <c r="AA184" s="871"/>
      <c r="AB184" s="871"/>
      <c r="AC184" s="871"/>
      <c r="AD184" s="871"/>
      <c r="AE184" s="871"/>
      <c r="AF184" s="871"/>
      <c r="AG184" s="871"/>
      <c r="AH184" s="871"/>
      <c r="AI184" s="871"/>
      <c r="AJ184" s="871"/>
      <c r="AK184" s="872"/>
      <c r="AM184" s="60"/>
    </row>
    <row r="185" spans="1:39" ht="18" customHeight="1" x14ac:dyDescent="0.15">
      <c r="A185" s="85"/>
      <c r="AK185" s="91"/>
      <c r="AM185" s="60"/>
    </row>
    <row r="186" spans="1:39" s="87" customFormat="1" ht="14" x14ac:dyDescent="0.15">
      <c r="A186" s="86" t="s">
        <v>139</v>
      </c>
      <c r="D186" s="428"/>
      <c r="E186" s="428"/>
      <c r="G186" s="83"/>
      <c r="H186" s="83"/>
      <c r="I186" s="83"/>
      <c r="J186" s="83"/>
      <c r="K186" s="83"/>
      <c r="L186" s="83"/>
      <c r="M186" s="88"/>
      <c r="N186" s="87" t="s">
        <v>140</v>
      </c>
      <c r="AI186" s="83"/>
      <c r="AJ186" s="83"/>
      <c r="AK186" s="92"/>
      <c r="AL186" s="68"/>
      <c r="AM186" s="60"/>
    </row>
    <row r="187" spans="1:39" ht="27" customHeight="1" x14ac:dyDescent="0.15">
      <c r="A187" s="873">
        <f>A143+30</f>
        <v>45047</v>
      </c>
      <c r="B187" s="874"/>
      <c r="C187" s="874"/>
      <c r="D187" s="520"/>
      <c r="E187" s="429"/>
      <c r="N187" s="875" t="str">
        <f>N143</f>
        <v>Tippl, Karen</v>
      </c>
      <c r="O187" s="876"/>
      <c r="P187" s="876"/>
      <c r="Q187" s="876"/>
      <c r="R187" s="876"/>
      <c r="S187" s="876"/>
      <c r="T187" s="876"/>
      <c r="U187" s="876"/>
      <c r="V187" s="876"/>
      <c r="W187" s="877"/>
      <c r="X187" s="89"/>
      <c r="Y187" s="89"/>
      <c r="Z187" s="89"/>
      <c r="AA187" s="89"/>
      <c r="AB187" s="89"/>
      <c r="AC187" s="89"/>
      <c r="AD187" s="89"/>
      <c r="AE187" s="89"/>
      <c r="AF187" s="89"/>
      <c r="AG187" s="89"/>
      <c r="AH187" s="89"/>
      <c r="AK187" s="93"/>
      <c r="AM187" s="60"/>
    </row>
    <row r="188" spans="1:39" ht="14" x14ac:dyDescent="0.15">
      <c r="A188" s="85"/>
      <c r="AK188" s="91"/>
      <c r="AM188" s="60"/>
    </row>
    <row r="189" spans="1:39" ht="30" customHeight="1" x14ac:dyDescent="0.15">
      <c r="A189" s="878" t="s">
        <v>141</v>
      </c>
      <c r="B189" s="879"/>
      <c r="C189" s="879"/>
      <c r="D189" s="879"/>
      <c r="E189" s="879"/>
      <c r="F189" s="879"/>
      <c r="G189" s="879"/>
      <c r="H189" s="879"/>
      <c r="I189" s="879"/>
      <c r="J189" s="879"/>
      <c r="K189" s="879"/>
      <c r="L189" s="879"/>
      <c r="M189" s="879"/>
      <c r="N189" s="879"/>
      <c r="O189" s="879"/>
      <c r="P189" s="879"/>
      <c r="Q189" s="879"/>
      <c r="R189" s="879"/>
      <c r="S189" s="879"/>
      <c r="T189" s="879"/>
      <c r="U189" s="879"/>
      <c r="V189" s="879"/>
      <c r="W189" s="879"/>
      <c r="X189" s="879"/>
      <c r="Y189" s="879"/>
      <c r="Z189" s="879"/>
      <c r="AA189" s="879"/>
      <c r="AB189" s="879"/>
      <c r="AC189" s="879"/>
      <c r="AD189" s="879"/>
      <c r="AE189" s="879"/>
      <c r="AF189" s="879"/>
      <c r="AG189" s="879"/>
      <c r="AH189" s="879"/>
      <c r="AI189" s="879"/>
      <c r="AJ189" s="879"/>
      <c r="AK189" s="880"/>
      <c r="AM189" s="60"/>
    </row>
    <row r="190" spans="1:39" ht="15" thickBot="1" x14ac:dyDescent="0.2">
      <c r="A190" s="85"/>
      <c r="AK190" s="91"/>
      <c r="AM190" s="60"/>
    </row>
    <row r="191" spans="1:39" ht="25" customHeight="1" x14ac:dyDescent="0.15">
      <c r="A191" s="120"/>
      <c r="B191" s="121"/>
      <c r="C191" s="121"/>
      <c r="D191" s="881" t="s">
        <v>30</v>
      </c>
      <c r="E191" s="883" t="s">
        <v>142</v>
      </c>
      <c r="F191" s="122" t="s">
        <v>143</v>
      </c>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856" t="s">
        <v>144</v>
      </c>
      <c r="AL191" s="615" t="s">
        <v>72</v>
      </c>
      <c r="AM191" s="615" t="s">
        <v>73</v>
      </c>
    </row>
    <row r="192" spans="1:39" ht="15" customHeight="1" thickBot="1" x14ac:dyDescent="0.2">
      <c r="A192" s="96" t="s">
        <v>145</v>
      </c>
      <c r="B192" s="97"/>
      <c r="C192" s="97"/>
      <c r="D192" s="882"/>
      <c r="E192" s="882"/>
      <c r="F192" s="98">
        <f>A187</f>
        <v>45047</v>
      </c>
      <c r="G192" s="98">
        <f t="shared" ref="G192:AJ192" si="132">F192+1</f>
        <v>45048</v>
      </c>
      <c r="H192" s="98">
        <f t="shared" si="132"/>
        <v>45049</v>
      </c>
      <c r="I192" s="98">
        <f t="shared" si="132"/>
        <v>45050</v>
      </c>
      <c r="J192" s="98">
        <f t="shared" si="132"/>
        <v>45051</v>
      </c>
      <c r="K192" s="98">
        <f t="shared" si="132"/>
        <v>45052</v>
      </c>
      <c r="L192" s="98">
        <f t="shared" si="132"/>
        <v>45053</v>
      </c>
      <c r="M192" s="98">
        <f t="shared" si="132"/>
        <v>45054</v>
      </c>
      <c r="N192" s="98">
        <f t="shared" si="132"/>
        <v>45055</v>
      </c>
      <c r="O192" s="98">
        <f t="shared" si="132"/>
        <v>45056</v>
      </c>
      <c r="P192" s="98">
        <f t="shared" si="132"/>
        <v>45057</v>
      </c>
      <c r="Q192" s="98">
        <f t="shared" si="132"/>
        <v>45058</v>
      </c>
      <c r="R192" s="98">
        <f t="shared" si="132"/>
        <v>45059</v>
      </c>
      <c r="S192" s="98">
        <f t="shared" si="132"/>
        <v>45060</v>
      </c>
      <c r="T192" s="98">
        <f t="shared" si="132"/>
        <v>45061</v>
      </c>
      <c r="U192" s="98">
        <f t="shared" si="132"/>
        <v>45062</v>
      </c>
      <c r="V192" s="98">
        <f t="shared" si="132"/>
        <v>45063</v>
      </c>
      <c r="W192" s="98">
        <f t="shared" si="132"/>
        <v>45064</v>
      </c>
      <c r="X192" s="98">
        <f t="shared" si="132"/>
        <v>45065</v>
      </c>
      <c r="Y192" s="98">
        <f t="shared" si="132"/>
        <v>45066</v>
      </c>
      <c r="Z192" s="98">
        <f t="shared" si="132"/>
        <v>45067</v>
      </c>
      <c r="AA192" s="98">
        <f t="shared" si="132"/>
        <v>45068</v>
      </c>
      <c r="AB192" s="98">
        <f t="shared" si="132"/>
        <v>45069</v>
      </c>
      <c r="AC192" s="98">
        <f t="shared" si="132"/>
        <v>45070</v>
      </c>
      <c r="AD192" s="98">
        <f t="shared" si="132"/>
        <v>45071</v>
      </c>
      <c r="AE192" s="98">
        <f t="shared" si="132"/>
        <v>45072</v>
      </c>
      <c r="AF192" s="98">
        <f t="shared" si="132"/>
        <v>45073</v>
      </c>
      <c r="AG192" s="98">
        <f t="shared" si="132"/>
        <v>45074</v>
      </c>
      <c r="AH192" s="98">
        <f t="shared" si="132"/>
        <v>45075</v>
      </c>
      <c r="AI192" s="98">
        <f t="shared" si="132"/>
        <v>45076</v>
      </c>
      <c r="AJ192" s="98">
        <f t="shared" si="132"/>
        <v>45077</v>
      </c>
      <c r="AK192" s="857"/>
      <c r="AL192" s="257"/>
      <c r="AM192" s="60"/>
    </row>
    <row r="193" spans="1:39" s="82" customFormat="1" ht="21" customHeight="1" thickBot="1" x14ac:dyDescent="0.2">
      <c r="A193" s="100" t="s">
        <v>146</v>
      </c>
      <c r="B193" s="101" t="s">
        <v>109</v>
      </c>
      <c r="C193" s="102" t="s">
        <v>147</v>
      </c>
      <c r="D193" s="101"/>
      <c r="E193" s="101"/>
      <c r="F193" s="174"/>
      <c r="G193" s="174"/>
      <c r="H193" s="174"/>
      <c r="I193" s="174"/>
      <c r="J193" s="174"/>
      <c r="K193" s="174"/>
      <c r="L193" s="174"/>
      <c r="M193" s="174"/>
      <c r="N193" s="174"/>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03"/>
      <c r="AL193" s="257"/>
      <c r="AM193" s="60"/>
    </row>
    <row r="194" spans="1:39" s="82" customFormat="1" ht="20" customHeight="1" thickBot="1" x14ac:dyDescent="0.2">
      <c r="A194" s="858"/>
      <c r="B194" s="109" t="s">
        <v>66</v>
      </c>
      <c r="C194" s="186" t="s">
        <v>148</v>
      </c>
      <c r="D194" s="510"/>
      <c r="E194" s="435"/>
      <c r="F194" s="174"/>
      <c r="G194" s="174"/>
      <c r="H194" s="174"/>
      <c r="I194" s="174"/>
      <c r="J194" s="174"/>
      <c r="K194" s="174"/>
      <c r="L194" s="174"/>
      <c r="M194" s="174"/>
      <c r="N194" s="174"/>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04"/>
      <c r="AL194" s="257"/>
      <c r="AM194" s="60"/>
    </row>
    <row r="195" spans="1:39" s="82" customFormat="1" ht="14" x14ac:dyDescent="0.15">
      <c r="A195" s="859"/>
      <c r="B195" s="183"/>
      <c r="C195" s="187" t="e">
        <f>VLOOKUP(B195,'AP Übersicht'!$A$8:$B$36,2,FALSE)</f>
        <v>#N/A</v>
      </c>
      <c r="D195" s="511"/>
      <c r="E195" s="430"/>
      <c r="F195" s="174"/>
      <c r="G195" s="174"/>
      <c r="H195" s="174"/>
      <c r="I195" s="174"/>
      <c r="J195" s="174"/>
      <c r="K195" s="174"/>
      <c r="L195" s="174"/>
      <c r="M195" s="174"/>
      <c r="N195" s="174"/>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04">
        <f t="shared" ref="AK195:AK206" si="133">SUM(F195:AJ195)</f>
        <v>0</v>
      </c>
      <c r="AL195" s="616" t="e">
        <f>VLOOKUP($B195,'AP Übersicht'!$A$8:$R$36,17,FALSE)</f>
        <v>#N/A</v>
      </c>
      <c r="AM195" s="616" t="e">
        <f>VLOOKUP($B195,'AP Übersicht'!$A$8:$R$36,18,FALSE)</f>
        <v>#N/A</v>
      </c>
    </row>
    <row r="196" spans="1:39" s="82" customFormat="1" ht="14" x14ac:dyDescent="0.15">
      <c r="A196" s="859"/>
      <c r="B196" s="183" t="s">
        <v>77</v>
      </c>
      <c r="C196" s="187" t="str">
        <f>VLOOKUP(B196,'AP Übersicht'!$A$8:$B$36,2,FALSE)</f>
        <v>Analyse Marktpotential/Patentprüfung</v>
      </c>
      <c r="D196" s="511"/>
      <c r="E196" s="430" t="s">
        <v>83</v>
      </c>
      <c r="F196" s="175"/>
      <c r="G196" s="175">
        <v>4</v>
      </c>
      <c r="H196" s="175">
        <v>4</v>
      </c>
      <c r="I196" s="175">
        <v>4</v>
      </c>
      <c r="J196" s="175">
        <v>4</v>
      </c>
      <c r="K196" s="175"/>
      <c r="L196" s="175"/>
      <c r="M196" s="175">
        <v>4</v>
      </c>
      <c r="N196" s="175">
        <v>4</v>
      </c>
      <c r="O196" s="175">
        <v>4</v>
      </c>
      <c r="P196" s="175">
        <v>4</v>
      </c>
      <c r="Q196" s="175">
        <v>4</v>
      </c>
      <c r="R196" s="175"/>
      <c r="S196" s="175"/>
      <c r="T196" s="175">
        <v>4</v>
      </c>
      <c r="U196" s="175">
        <v>4</v>
      </c>
      <c r="V196" s="175">
        <v>4</v>
      </c>
      <c r="W196" s="175"/>
      <c r="X196" s="175"/>
      <c r="Y196" s="175"/>
      <c r="Z196" s="175"/>
      <c r="AA196" s="175">
        <v>4</v>
      </c>
      <c r="AB196" s="175">
        <v>4</v>
      </c>
      <c r="AC196" s="175">
        <v>4</v>
      </c>
      <c r="AD196" s="175">
        <v>4</v>
      </c>
      <c r="AE196" s="175"/>
      <c r="AF196" s="175"/>
      <c r="AG196" s="175"/>
      <c r="AH196" s="175"/>
      <c r="AI196" s="175"/>
      <c r="AJ196" s="176"/>
      <c r="AK196" s="104">
        <f t="shared" si="133"/>
        <v>64</v>
      </c>
      <c r="AL196" s="616">
        <f ca="1">VLOOKUP($B196,'AP Übersicht'!$A$8:$R$36,17,FALSE)</f>
        <v>86.67</v>
      </c>
      <c r="AM196" s="616">
        <f ca="1">VLOOKUP($B196,'AP Übersicht'!$A$8:$R$36,18,FALSE)</f>
        <v>-86.67</v>
      </c>
    </row>
    <row r="197" spans="1:39" s="82" customFormat="1" ht="14" x14ac:dyDescent="0.15">
      <c r="A197" s="859"/>
      <c r="B197" s="183"/>
      <c r="C197" s="187" t="e">
        <f>VLOOKUP(B197,'AP Übersicht'!$A$8:$B$36,2,FALSE)</f>
        <v>#N/A</v>
      </c>
      <c r="D197" s="511"/>
      <c r="E197" s="430"/>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6"/>
      <c r="AK197" s="104">
        <f t="shared" si="133"/>
        <v>0</v>
      </c>
      <c r="AL197" s="616" t="e">
        <f>VLOOKUP($B197,'AP Übersicht'!$A$8:$R$36,17,FALSE)</f>
        <v>#N/A</v>
      </c>
      <c r="AM197" s="616" t="e">
        <f>VLOOKUP($B197,'AP Übersicht'!$A$8:$R$36,18,FALSE)</f>
        <v>#N/A</v>
      </c>
    </row>
    <row r="198" spans="1:39" s="82" customFormat="1" ht="20" customHeight="1" x14ac:dyDescent="0.15">
      <c r="A198" s="859"/>
      <c r="B198" s="183"/>
      <c r="C198" s="187" t="e">
        <f>VLOOKUP(B198,'AP Übersicht'!$A$8:$B$36,2,FALSE)</f>
        <v>#N/A</v>
      </c>
      <c r="D198" s="511"/>
      <c r="E198" s="430"/>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6"/>
      <c r="AK198" s="104">
        <f t="shared" si="133"/>
        <v>0</v>
      </c>
      <c r="AL198" s="256"/>
      <c r="AM198" s="60"/>
    </row>
    <row r="199" spans="1:39" s="82" customFormat="1" ht="20" customHeight="1" x14ac:dyDescent="0.15">
      <c r="A199" s="859"/>
      <c r="B199" s="183"/>
      <c r="C199" s="187" t="e">
        <f>VLOOKUP(B199,'AP Übersicht'!$A$8:$B$36,2,FALSE)</f>
        <v>#N/A</v>
      </c>
      <c r="D199" s="511"/>
      <c r="E199" s="430"/>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6"/>
      <c r="AK199" s="104">
        <f t="shared" si="133"/>
        <v>0</v>
      </c>
      <c r="AL199" s="256"/>
      <c r="AM199" s="60"/>
    </row>
    <row r="200" spans="1:39" s="82" customFormat="1" ht="20" customHeight="1" x14ac:dyDescent="0.15">
      <c r="A200" s="859"/>
      <c r="B200" s="183"/>
      <c r="C200" s="187" t="e">
        <f>VLOOKUP(B200,'AP Übersicht'!$A$8:$B$36,2,FALSE)</f>
        <v>#N/A</v>
      </c>
      <c r="D200" s="511"/>
      <c r="E200" s="430"/>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6"/>
      <c r="AK200" s="104">
        <f t="shared" si="133"/>
        <v>0</v>
      </c>
      <c r="AL200" s="256"/>
      <c r="AM200" s="60"/>
    </row>
    <row r="201" spans="1:39" s="82" customFormat="1" ht="20" customHeight="1" x14ac:dyDescent="0.15">
      <c r="A201" s="859"/>
      <c r="B201" s="183"/>
      <c r="C201" s="187" t="e">
        <f>VLOOKUP(B201,'AP Übersicht'!$A$8:$B$36,2,FALSE)</f>
        <v>#N/A</v>
      </c>
      <c r="D201" s="511"/>
      <c r="E201" s="430"/>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6"/>
      <c r="AK201" s="104">
        <f t="shared" si="133"/>
        <v>0</v>
      </c>
      <c r="AL201" s="256"/>
      <c r="AM201" s="60"/>
    </row>
    <row r="202" spans="1:39" s="82" customFormat="1" ht="20" customHeight="1" x14ac:dyDescent="0.15">
      <c r="A202" s="859"/>
      <c r="B202" s="183"/>
      <c r="C202" s="187" t="e">
        <f>VLOOKUP(B202,'AP Übersicht'!$A$8:$B$36,2,FALSE)</f>
        <v>#N/A</v>
      </c>
      <c r="D202" s="511"/>
      <c r="E202" s="430"/>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6"/>
      <c r="AK202" s="104">
        <f t="shared" si="133"/>
        <v>0</v>
      </c>
      <c r="AL202" s="256"/>
      <c r="AM202" s="60"/>
    </row>
    <row r="203" spans="1:39" s="82" customFormat="1" ht="20" customHeight="1" x14ac:dyDescent="0.15">
      <c r="A203" s="859"/>
      <c r="B203" s="183"/>
      <c r="C203" s="187" t="e">
        <f>VLOOKUP(B203,'AP Übersicht'!$A$8:$B$36,2,FALSE)</f>
        <v>#N/A</v>
      </c>
      <c r="D203" s="511"/>
      <c r="E203" s="430"/>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6"/>
      <c r="AK203" s="104">
        <f t="shared" si="133"/>
        <v>0</v>
      </c>
      <c r="AL203" s="256"/>
      <c r="AM203" s="60"/>
    </row>
    <row r="204" spans="1:39" s="82" customFormat="1" ht="20" customHeight="1" x14ac:dyDescent="0.15">
      <c r="A204" s="859"/>
      <c r="B204" s="183"/>
      <c r="C204" s="187" t="e">
        <f>VLOOKUP(B204,'AP Übersicht'!$A$8:$B$36,2,FALSE)</f>
        <v>#N/A</v>
      </c>
      <c r="D204" s="511"/>
      <c r="E204" s="430"/>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6"/>
      <c r="AK204" s="104">
        <f t="shared" si="133"/>
        <v>0</v>
      </c>
      <c r="AL204" s="256"/>
      <c r="AM204" s="60"/>
    </row>
    <row r="205" spans="1:39" s="82" customFormat="1" ht="20" customHeight="1" x14ac:dyDescent="0.15">
      <c r="A205" s="859"/>
      <c r="B205" s="183"/>
      <c r="C205" s="187" t="e">
        <f>VLOOKUP(B205,'AP Übersicht'!$A$8:$B$36,2,FALSE)</f>
        <v>#N/A</v>
      </c>
      <c r="D205" s="511"/>
      <c r="E205" s="430"/>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6"/>
      <c r="AK205" s="104">
        <f t="shared" si="133"/>
        <v>0</v>
      </c>
      <c r="AL205" s="256"/>
      <c r="AM205" s="60"/>
    </row>
    <row r="206" spans="1:39" s="82" customFormat="1" ht="20" customHeight="1" thickBot="1" x14ac:dyDescent="0.2">
      <c r="A206" s="860"/>
      <c r="B206" s="184"/>
      <c r="C206" s="252" t="e">
        <f>VLOOKUP(B206,'AP Übersicht'!$A$8:$B$36,2,FALSE)</f>
        <v>#N/A</v>
      </c>
      <c r="D206" s="512"/>
      <c r="E206" s="438"/>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c r="AH206" s="177"/>
      <c r="AI206" s="177"/>
      <c r="AJ206" s="178"/>
      <c r="AK206" s="104">
        <f t="shared" si="133"/>
        <v>0</v>
      </c>
      <c r="AL206" s="256"/>
      <c r="AM206" s="60"/>
    </row>
    <row r="207" spans="1:39" s="82" customFormat="1" ht="18.5" customHeight="1" thickTop="1" thickBot="1" x14ac:dyDescent="0.2">
      <c r="A207" s="900"/>
      <c r="B207" s="901"/>
      <c r="C207" s="898" t="s">
        <v>149</v>
      </c>
      <c r="D207" s="437" t="s">
        <v>83</v>
      </c>
      <c r="E207" s="437"/>
      <c r="F207" s="607">
        <f>SUMIF($D195:$D206,$D207,F195:F206)</f>
        <v>0</v>
      </c>
      <c r="G207" s="607">
        <f t="shared" ref="G207" si="134">SUMIF($D195:$D206,$D207,G195:G206)</f>
        <v>0</v>
      </c>
      <c r="H207" s="607">
        <f t="shared" ref="H207" si="135">SUMIF($D195:$D206,$D207,H195:H206)</f>
        <v>0</v>
      </c>
      <c r="I207" s="607">
        <f t="shared" ref="I207" si="136">SUMIF($D195:$D206,$D207,I195:I206)</f>
        <v>0</v>
      </c>
      <c r="J207" s="607">
        <f t="shared" ref="J207" si="137">SUMIF($D195:$D206,$D207,J195:J206)</f>
        <v>0</v>
      </c>
      <c r="K207" s="607">
        <f t="shared" ref="K207" si="138">SUMIF($D195:$D206,$D207,K195:K206)</f>
        <v>0</v>
      </c>
      <c r="L207" s="607">
        <f t="shared" ref="L207" si="139">SUMIF($D195:$D206,$D207,L195:L206)</f>
        <v>0</v>
      </c>
      <c r="M207" s="607">
        <f t="shared" ref="M207" si="140">SUMIF($D195:$D206,$D207,M195:M206)</f>
        <v>0</v>
      </c>
      <c r="N207" s="607">
        <f t="shared" ref="N207" si="141">SUMIF($D195:$D206,$D207,N195:N206)</f>
        <v>0</v>
      </c>
      <c r="O207" s="607">
        <f t="shared" ref="O207" si="142">SUMIF($D195:$D206,$D207,O195:O206)</f>
        <v>0</v>
      </c>
      <c r="P207" s="607">
        <f t="shared" ref="P207" si="143">SUMIF($D195:$D206,$D207,P195:P206)</f>
        <v>0</v>
      </c>
      <c r="Q207" s="607">
        <f t="shared" ref="Q207" si="144">SUMIF($D195:$D206,$D207,Q195:Q206)</f>
        <v>0</v>
      </c>
      <c r="R207" s="607">
        <f t="shared" ref="R207" si="145">SUMIF($D195:$D206,$D207,R195:R206)</f>
        <v>0</v>
      </c>
      <c r="S207" s="607">
        <f t="shared" ref="S207" si="146">SUMIF($D195:$D206,$D207,S195:S206)</f>
        <v>0</v>
      </c>
      <c r="T207" s="607">
        <f t="shared" ref="T207" si="147">SUMIF($D195:$D206,$D207,T195:T206)</f>
        <v>0</v>
      </c>
      <c r="U207" s="607">
        <f t="shared" ref="U207" si="148">SUMIF($D195:$D206,$D207,U195:U206)</f>
        <v>0</v>
      </c>
      <c r="V207" s="607">
        <f t="shared" ref="V207" si="149">SUMIF($D195:$D206,$D207,V195:V206)</f>
        <v>0</v>
      </c>
      <c r="W207" s="607">
        <f t="shared" ref="W207" si="150">SUMIF($D195:$D206,$D207,W195:W206)</f>
        <v>0</v>
      </c>
      <c r="X207" s="607">
        <f t="shared" ref="X207" si="151">SUMIF($D195:$D206,$D207,X195:X206)</f>
        <v>0</v>
      </c>
      <c r="Y207" s="607">
        <f t="shared" ref="Y207" si="152">SUMIF($D195:$D206,$D207,Y195:Y206)</f>
        <v>0</v>
      </c>
      <c r="Z207" s="607">
        <f t="shared" ref="Z207" si="153">SUMIF($D195:$D206,$D207,Z195:Z206)</f>
        <v>0</v>
      </c>
      <c r="AA207" s="607">
        <f t="shared" ref="AA207" si="154">SUMIF($D195:$D206,$D207,AA195:AA206)</f>
        <v>0</v>
      </c>
      <c r="AB207" s="607">
        <f t="shared" ref="AB207" si="155">SUMIF($D195:$D206,$D207,AB195:AB206)</f>
        <v>0</v>
      </c>
      <c r="AC207" s="607">
        <f t="shared" ref="AC207" si="156">SUMIF($D195:$D206,$D207,AC195:AC206)</f>
        <v>0</v>
      </c>
      <c r="AD207" s="607">
        <f t="shared" ref="AD207" si="157">SUMIF($D195:$D206,$D207,AD195:AD206)</f>
        <v>0</v>
      </c>
      <c r="AE207" s="607">
        <f t="shared" ref="AE207" si="158">SUMIF($D195:$D206,$D207,AE195:AE206)</f>
        <v>0</v>
      </c>
      <c r="AF207" s="607">
        <f t="shared" ref="AF207" si="159">SUMIF($D195:$D206,$D207,AF195:AF206)</f>
        <v>0</v>
      </c>
      <c r="AG207" s="607">
        <f t="shared" ref="AG207" si="160">SUMIF($D195:$D206,$D207,AG195:AG206)</f>
        <v>0</v>
      </c>
      <c r="AH207" s="607">
        <f t="shared" ref="AH207" si="161">SUMIF($D195:$D206,$D207,AH195:AH206)</f>
        <v>0</v>
      </c>
      <c r="AI207" s="607">
        <f t="shared" ref="AI207" si="162">SUMIF($D195:$D206,$D207,AI195:AI206)</f>
        <v>0</v>
      </c>
      <c r="AJ207" s="607">
        <f t="shared" ref="AJ207" si="163">SUMIF($D195:$D206,$D207,AJ195:AJ206)</f>
        <v>0</v>
      </c>
      <c r="AK207" s="106">
        <f>SUM(F207:AJ207)</f>
        <v>0</v>
      </c>
      <c r="AL207" s="256"/>
      <c r="AM207" s="60"/>
    </row>
    <row r="208" spans="1:39" s="82" customFormat="1" ht="18.5" customHeight="1" thickBot="1" x14ac:dyDescent="0.2">
      <c r="A208" s="902"/>
      <c r="B208" s="903"/>
      <c r="C208" s="897"/>
      <c r="D208" s="611"/>
      <c r="E208" s="611" t="s">
        <v>83</v>
      </c>
      <c r="F208" s="607">
        <f>SUMIF($E195:$E206,$E208,F195:F206)</f>
        <v>0</v>
      </c>
      <c r="G208" s="607">
        <f t="shared" ref="G208:AJ208" si="164">SUMIF($E195:$E206,$E208,G195:G206)</f>
        <v>4</v>
      </c>
      <c r="H208" s="607">
        <f t="shared" si="164"/>
        <v>4</v>
      </c>
      <c r="I208" s="607">
        <f t="shared" si="164"/>
        <v>4</v>
      </c>
      <c r="J208" s="607">
        <f t="shared" si="164"/>
        <v>4</v>
      </c>
      <c r="K208" s="607">
        <f t="shared" si="164"/>
        <v>0</v>
      </c>
      <c r="L208" s="607">
        <f t="shared" si="164"/>
        <v>0</v>
      </c>
      <c r="M208" s="607">
        <f t="shared" si="164"/>
        <v>4</v>
      </c>
      <c r="N208" s="607">
        <f t="shared" si="164"/>
        <v>4</v>
      </c>
      <c r="O208" s="607">
        <f t="shared" si="164"/>
        <v>4</v>
      </c>
      <c r="P208" s="607">
        <f t="shared" si="164"/>
        <v>4</v>
      </c>
      <c r="Q208" s="607">
        <f t="shared" si="164"/>
        <v>4</v>
      </c>
      <c r="R208" s="607">
        <f t="shared" si="164"/>
        <v>0</v>
      </c>
      <c r="S208" s="607">
        <f t="shared" si="164"/>
        <v>0</v>
      </c>
      <c r="T208" s="607">
        <f t="shared" si="164"/>
        <v>4</v>
      </c>
      <c r="U208" s="607">
        <f t="shared" si="164"/>
        <v>4</v>
      </c>
      <c r="V208" s="607">
        <f t="shared" si="164"/>
        <v>4</v>
      </c>
      <c r="W208" s="607">
        <f t="shared" si="164"/>
        <v>0</v>
      </c>
      <c r="X208" s="607">
        <f t="shared" si="164"/>
        <v>0</v>
      </c>
      <c r="Y208" s="607">
        <f t="shared" si="164"/>
        <v>0</v>
      </c>
      <c r="Z208" s="607">
        <f t="shared" si="164"/>
        <v>0</v>
      </c>
      <c r="AA208" s="607">
        <f t="shared" si="164"/>
        <v>4</v>
      </c>
      <c r="AB208" s="607">
        <f t="shared" si="164"/>
        <v>4</v>
      </c>
      <c r="AC208" s="607">
        <f t="shared" si="164"/>
        <v>4</v>
      </c>
      <c r="AD208" s="607">
        <f t="shared" si="164"/>
        <v>4</v>
      </c>
      <c r="AE208" s="607">
        <f t="shared" si="164"/>
        <v>0</v>
      </c>
      <c r="AF208" s="607">
        <f t="shared" si="164"/>
        <v>0</v>
      </c>
      <c r="AG208" s="607">
        <f t="shared" si="164"/>
        <v>0</v>
      </c>
      <c r="AH208" s="607">
        <f t="shared" si="164"/>
        <v>0</v>
      </c>
      <c r="AI208" s="607">
        <f t="shared" si="164"/>
        <v>0</v>
      </c>
      <c r="AJ208" s="607">
        <f t="shared" si="164"/>
        <v>0</v>
      </c>
      <c r="AK208" s="612">
        <f>SUM(F208:AJ208)</f>
        <v>64</v>
      </c>
      <c r="AL208" s="256"/>
      <c r="AM208" s="60"/>
    </row>
    <row r="209" spans="1:39" s="82" customFormat="1" ht="20" customHeight="1" x14ac:dyDescent="0.15">
      <c r="A209" s="118" t="s">
        <v>150</v>
      </c>
      <c r="B209" s="99"/>
      <c r="C209" s="114" t="s">
        <v>164</v>
      </c>
      <c r="D209" s="511"/>
      <c r="E209" s="430"/>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v>4</v>
      </c>
      <c r="AF209" s="175"/>
      <c r="AG209" s="175"/>
      <c r="AH209" s="175"/>
      <c r="AI209" s="175">
        <v>4</v>
      </c>
      <c r="AJ209" s="179">
        <v>4</v>
      </c>
      <c r="AK209" s="110">
        <f>SUM(F209:AJ209)</f>
        <v>12</v>
      </c>
      <c r="AL209" s="256"/>
      <c r="AM209" s="60"/>
    </row>
    <row r="210" spans="1:39" s="82" customFormat="1" ht="20" customHeight="1" x14ac:dyDescent="0.15">
      <c r="A210" s="861" t="s">
        <v>152</v>
      </c>
      <c r="B210" s="95"/>
      <c r="C210" s="115" t="s">
        <v>153</v>
      </c>
      <c r="D210" s="511"/>
      <c r="E210" s="43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c r="AC210" s="180"/>
      <c r="AD210" s="180"/>
      <c r="AE210" s="180"/>
      <c r="AF210" s="180"/>
      <c r="AG210" s="180"/>
      <c r="AH210" s="180"/>
      <c r="AI210" s="180"/>
      <c r="AJ210" s="180"/>
      <c r="AK210" s="117">
        <f>SUM(E210:AJ210)</f>
        <v>0</v>
      </c>
      <c r="AL210" s="256"/>
      <c r="AM210" s="60"/>
    </row>
    <row r="211" spans="1:39" s="82" customFormat="1" ht="20" customHeight="1" x14ac:dyDescent="0.15">
      <c r="A211" s="862"/>
      <c r="B211" s="95"/>
      <c r="C211" s="116" t="s">
        <v>154</v>
      </c>
      <c r="D211" s="513"/>
      <c r="E211" s="430"/>
      <c r="F211" s="175"/>
      <c r="G211" s="175"/>
      <c r="H211" s="175"/>
      <c r="I211" s="175"/>
      <c r="J211" s="175"/>
      <c r="K211" s="175"/>
      <c r="L211" s="175"/>
      <c r="M211" s="175"/>
      <c r="N211" s="175"/>
      <c r="O211" s="175"/>
      <c r="P211" s="175"/>
      <c r="Q211" s="175"/>
      <c r="R211" s="175"/>
      <c r="S211" s="175"/>
      <c r="T211" s="175"/>
      <c r="U211" s="175"/>
      <c r="V211" s="175"/>
      <c r="W211" s="175"/>
      <c r="X211" s="175">
        <v>4</v>
      </c>
      <c r="Y211" s="175"/>
      <c r="Z211" s="175"/>
      <c r="AA211" s="175"/>
      <c r="AB211" s="175"/>
      <c r="AC211" s="175"/>
      <c r="AD211" s="175"/>
      <c r="AE211" s="175"/>
      <c r="AF211" s="175"/>
      <c r="AG211" s="175"/>
      <c r="AH211" s="175"/>
      <c r="AI211" s="175"/>
      <c r="AJ211" s="179"/>
      <c r="AK211" s="111">
        <f>SUM(F211:AJ211)</f>
        <v>4</v>
      </c>
      <c r="AL211" s="256"/>
      <c r="AM211" s="60"/>
    </row>
    <row r="212" spans="1:39" s="82" customFormat="1" ht="28" x14ac:dyDescent="0.15">
      <c r="A212" s="862"/>
      <c r="B212" s="95"/>
      <c r="C212" s="115" t="s">
        <v>155</v>
      </c>
      <c r="D212" s="511"/>
      <c r="E212" s="430"/>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9"/>
      <c r="AK212" s="111">
        <f>SUM(F212:AJ212)</f>
        <v>0</v>
      </c>
      <c r="AL212" s="64"/>
      <c r="AM212" s="60"/>
    </row>
    <row r="213" spans="1:39" s="82" customFormat="1" ht="29" thickBot="1" x14ac:dyDescent="0.2">
      <c r="A213" s="863"/>
      <c r="B213" s="105"/>
      <c r="C213" s="119" t="s">
        <v>156</v>
      </c>
      <c r="D213" s="514"/>
      <c r="E213" s="439"/>
      <c r="F213" s="181">
        <v>4</v>
      </c>
      <c r="G213" s="181"/>
      <c r="H213" s="181"/>
      <c r="I213" s="181"/>
      <c r="J213" s="181"/>
      <c r="K213" s="181"/>
      <c r="L213" s="181"/>
      <c r="M213" s="181"/>
      <c r="N213" s="181"/>
      <c r="O213" s="181"/>
      <c r="P213" s="181"/>
      <c r="Q213" s="181"/>
      <c r="R213" s="181"/>
      <c r="S213" s="181"/>
      <c r="T213" s="181"/>
      <c r="U213" s="181"/>
      <c r="V213" s="181"/>
      <c r="W213" s="181">
        <v>4</v>
      </c>
      <c r="X213" s="181"/>
      <c r="Y213" s="181"/>
      <c r="Z213" s="181"/>
      <c r="AA213" s="181"/>
      <c r="AB213" s="181"/>
      <c r="AC213" s="181"/>
      <c r="AD213" s="181"/>
      <c r="AE213" s="181"/>
      <c r="AF213" s="181"/>
      <c r="AG213" s="181"/>
      <c r="AH213" s="181">
        <v>4</v>
      </c>
      <c r="AI213" s="181"/>
      <c r="AJ213" s="182"/>
      <c r="AK213" s="112">
        <f>SUM(F213:AJ213)</f>
        <v>12</v>
      </c>
      <c r="AL213" s="64" t="s">
        <v>157</v>
      </c>
      <c r="AM213" s="60" t="s">
        <v>158</v>
      </c>
    </row>
    <row r="214" spans="1:39" s="82" customFormat="1" ht="14" x14ac:dyDescent="0.15">
      <c r="A214" s="123"/>
      <c r="B214" s="83"/>
      <c r="C214" s="83"/>
      <c r="D214" s="508"/>
      <c r="E214" s="508"/>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124"/>
      <c r="AL214" s="670">
        <f>SUM(AK207:AK213)</f>
        <v>92</v>
      </c>
      <c r="AM214" s="672">
        <f>NETWORKDAYS(F192,EOMONTH(A187,0))*8</f>
        <v>184</v>
      </c>
    </row>
    <row r="215" spans="1:39" s="82" customFormat="1" ht="18" customHeight="1" x14ac:dyDescent="0.15">
      <c r="A215" s="864" t="s">
        <v>159</v>
      </c>
      <c r="B215" s="865"/>
      <c r="C215" s="865"/>
      <c r="D215" s="865"/>
      <c r="E215" s="865"/>
      <c r="F215" s="865"/>
      <c r="G215" s="865"/>
      <c r="H215" s="865"/>
      <c r="I215" s="865"/>
      <c r="J215" s="865"/>
      <c r="K215" s="865"/>
      <c r="L215" s="865"/>
      <c r="M215" s="865"/>
      <c r="N215" s="865"/>
      <c r="O215" s="90"/>
      <c r="P215" s="90"/>
      <c r="Q215" s="90"/>
      <c r="R215" s="90"/>
      <c r="S215" s="90"/>
      <c r="T215" s="90"/>
      <c r="U215" s="90"/>
      <c r="V215" s="90"/>
      <c r="W215" s="90"/>
      <c r="X215" s="90"/>
      <c r="Y215" s="90"/>
      <c r="Z215" s="90"/>
      <c r="AA215" s="90"/>
      <c r="AB215" s="90"/>
      <c r="AC215" s="90"/>
      <c r="AD215" s="90"/>
      <c r="AE215" s="90"/>
      <c r="AF215" s="90"/>
      <c r="AG215" s="90"/>
      <c r="AH215" s="90"/>
      <c r="AI215" s="90"/>
      <c r="AJ215" s="83"/>
      <c r="AK215" s="125"/>
      <c r="AL215" s="64"/>
      <c r="AM215" s="60"/>
    </row>
    <row r="216" spans="1:39" s="82" customFormat="1" ht="18" customHeight="1" thickBot="1" x14ac:dyDescent="0.2">
      <c r="A216" s="866"/>
      <c r="B216" s="865"/>
      <c r="C216" s="865"/>
      <c r="D216" s="865"/>
      <c r="E216" s="865"/>
      <c r="F216" s="865"/>
      <c r="G216" s="865"/>
      <c r="H216" s="865"/>
      <c r="I216" s="865"/>
      <c r="J216" s="865"/>
      <c r="K216" s="865"/>
      <c r="L216" s="865"/>
      <c r="M216" s="865"/>
      <c r="N216" s="865"/>
      <c r="O216" s="90"/>
      <c r="P216" s="90"/>
      <c r="Q216" s="884">
        <f>IF(WEEKDAY(EOMONTH(A187,0),2)=7,EOMONTH(A187,0)-2,IF(WEEKDAY(EOMONTH(11,0),2)=6,EOMONTH(A187,0)-1,EOMONTH(A187,0)))</f>
        <v>45077</v>
      </c>
      <c r="R216" s="884"/>
      <c r="S216" s="90"/>
      <c r="T216" s="90"/>
      <c r="U216" s="90"/>
      <c r="V216" s="90"/>
      <c r="W216" s="90"/>
      <c r="X216" s="90"/>
      <c r="Y216" s="90"/>
      <c r="Z216" s="90"/>
      <c r="AA216" s="90"/>
      <c r="AB216" s="90"/>
      <c r="AC216" s="90"/>
      <c r="AD216" s="90"/>
      <c r="AE216" s="90"/>
      <c r="AF216" s="90"/>
      <c r="AG216" s="90"/>
      <c r="AH216" s="90"/>
      <c r="AI216" s="90"/>
      <c r="AJ216" s="83"/>
      <c r="AK216" s="125"/>
      <c r="AL216" s="64"/>
      <c r="AM216" s="60"/>
    </row>
    <row r="217" spans="1:39" s="82" customFormat="1" ht="14" customHeight="1" x14ac:dyDescent="0.15">
      <c r="A217" s="866"/>
      <c r="B217" s="865"/>
      <c r="C217" s="865"/>
      <c r="D217" s="865"/>
      <c r="E217" s="865"/>
      <c r="F217" s="865"/>
      <c r="G217" s="865"/>
      <c r="H217" s="865"/>
      <c r="I217" s="865"/>
      <c r="J217" s="865"/>
      <c r="K217" s="865"/>
      <c r="L217" s="865"/>
      <c r="M217" s="865"/>
      <c r="N217" s="865"/>
      <c r="O217" s="90"/>
      <c r="P217" s="90"/>
      <c r="Q217" s="867" t="s">
        <v>160</v>
      </c>
      <c r="R217" s="867"/>
      <c r="S217" s="867"/>
      <c r="T217" s="867"/>
      <c r="U217" s="867"/>
      <c r="V217" s="867"/>
      <c r="W217" s="867"/>
      <c r="X217" s="867"/>
      <c r="Y217" s="867"/>
      <c r="Z217" s="867"/>
      <c r="AA217" s="867"/>
      <c r="AB217" s="867"/>
      <c r="AC217" s="867"/>
      <c r="AD217" s="867"/>
      <c r="AE217" s="867"/>
      <c r="AF217" s="867"/>
      <c r="AG217" s="867"/>
      <c r="AH217" s="867"/>
      <c r="AI217" s="867"/>
      <c r="AJ217" s="867"/>
      <c r="AK217" s="125"/>
      <c r="AL217" s="64"/>
      <c r="AM217" s="60"/>
    </row>
    <row r="218" spans="1:39" s="82" customFormat="1" ht="35.25" customHeight="1" thickBot="1" x14ac:dyDescent="0.2">
      <c r="A218" s="864" t="s">
        <v>161</v>
      </c>
      <c r="B218" s="868"/>
      <c r="C218" s="868"/>
      <c r="D218" s="868"/>
      <c r="E218" s="868"/>
      <c r="F218" s="868"/>
      <c r="G218" s="868"/>
      <c r="H218" s="868"/>
      <c r="I218" s="868"/>
      <c r="J218" s="868"/>
      <c r="K218" s="868"/>
      <c r="L218" s="868"/>
      <c r="M218" s="868"/>
      <c r="N218" s="868"/>
      <c r="O218" s="90"/>
      <c r="P218" s="90"/>
      <c r="Q218" s="884">
        <f>Q216</f>
        <v>45077</v>
      </c>
      <c r="R218" s="884"/>
      <c r="S218" s="90"/>
      <c r="T218" s="90"/>
      <c r="U218" s="90"/>
      <c r="V218" s="90"/>
      <c r="W218" s="90"/>
      <c r="X218" s="90"/>
      <c r="Y218" s="90"/>
      <c r="Z218" s="90"/>
      <c r="AA218" s="90"/>
      <c r="AB218" s="90"/>
      <c r="AC218" s="90"/>
      <c r="AD218" s="90"/>
      <c r="AE218" s="90"/>
      <c r="AF218" s="90"/>
      <c r="AG218" s="90"/>
      <c r="AH218" s="90"/>
      <c r="AI218" s="90"/>
      <c r="AJ218" s="90"/>
      <c r="AK218" s="125"/>
      <c r="AL218" s="64"/>
      <c r="AM218" s="60"/>
    </row>
    <row r="219" spans="1:39" s="82" customFormat="1" ht="14" x14ac:dyDescent="0.15">
      <c r="A219" s="864"/>
      <c r="B219" s="868"/>
      <c r="C219" s="868"/>
      <c r="D219" s="868"/>
      <c r="E219" s="868"/>
      <c r="F219" s="868"/>
      <c r="G219" s="868"/>
      <c r="H219" s="868"/>
      <c r="I219" s="868"/>
      <c r="J219" s="868"/>
      <c r="K219" s="868"/>
      <c r="L219" s="868"/>
      <c r="M219" s="868"/>
      <c r="N219" s="868"/>
      <c r="O219" s="83"/>
      <c r="P219" s="83"/>
      <c r="Q219" s="867" t="s">
        <v>162</v>
      </c>
      <c r="R219" s="867"/>
      <c r="S219" s="867"/>
      <c r="T219" s="867"/>
      <c r="U219" s="867"/>
      <c r="V219" s="867"/>
      <c r="W219" s="867"/>
      <c r="X219" s="867"/>
      <c r="Y219" s="867"/>
      <c r="Z219" s="867"/>
      <c r="AA219" s="867"/>
      <c r="AB219" s="867"/>
      <c r="AC219" s="867"/>
      <c r="AD219" s="867"/>
      <c r="AE219" s="867"/>
      <c r="AF219" s="867"/>
      <c r="AG219" s="867"/>
      <c r="AH219" s="867"/>
      <c r="AI219" s="867"/>
      <c r="AJ219" s="867"/>
      <c r="AK219" s="125"/>
      <c r="AL219" s="64"/>
      <c r="AM219" s="60"/>
    </row>
    <row r="220" spans="1:39" s="82" customFormat="1" ht="14.5" customHeight="1" thickBot="1" x14ac:dyDescent="0.2">
      <c r="A220" s="126"/>
      <c r="B220" s="127"/>
      <c r="C220" s="127"/>
      <c r="D220" s="509"/>
      <c r="E220" s="509"/>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127"/>
      <c r="AI220" s="127"/>
      <c r="AJ220" s="127"/>
      <c r="AK220" s="128"/>
      <c r="AL220" s="64"/>
      <c r="AM220" s="60"/>
    </row>
    <row r="221" spans="1:39" ht="12" x14ac:dyDescent="0.15">
      <c r="A221" s="82"/>
      <c r="B221" s="82"/>
      <c r="C221" s="82"/>
      <c r="D221" s="507"/>
      <c r="E221" s="507"/>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c r="AK221" s="82"/>
      <c r="AL221" s="83"/>
    </row>
    <row r="222" spans="1:39" s="60" customFormat="1" ht="30" customHeight="1" x14ac:dyDescent="0.15">
      <c r="A222" s="423"/>
      <c r="B222" s="433"/>
      <c r="C222" s="433"/>
      <c r="D222" s="424"/>
      <c r="E222" s="424"/>
      <c r="F222" s="425"/>
      <c r="G222" s="425"/>
      <c r="H222" s="425"/>
      <c r="I222" s="425"/>
      <c r="J222" s="425"/>
      <c r="K222" s="425"/>
      <c r="L222" s="425"/>
      <c r="M222" s="444"/>
      <c r="N222" s="426"/>
      <c r="O222" s="426"/>
      <c r="P222" s="426"/>
      <c r="Q222" s="426"/>
      <c r="R222" s="426"/>
      <c r="S222" s="426"/>
      <c r="T222" s="426"/>
      <c r="U222" s="426"/>
      <c r="V222" s="426"/>
      <c r="W222" s="891" t="s">
        <v>133</v>
      </c>
      <c r="X222" s="891"/>
      <c r="Y222" s="891"/>
      <c r="Z222" s="891"/>
      <c r="AA222" s="892"/>
      <c r="AB222" s="875" t="str">
        <f>Nav!$C$6</f>
        <v>DS200424</v>
      </c>
      <c r="AC222" s="876"/>
      <c r="AD222" s="876"/>
      <c r="AE222" s="876"/>
      <c r="AF222" s="876"/>
      <c r="AG222" s="876"/>
      <c r="AH222" s="876"/>
      <c r="AI222" s="877"/>
      <c r="AJ222" s="426"/>
      <c r="AK222" s="432"/>
    </row>
    <row r="223" spans="1:39" s="60" customFormat="1" ht="18" customHeight="1" x14ac:dyDescent="0.15">
      <c r="A223" s="445"/>
      <c r="B223" s="446"/>
      <c r="C223" s="446"/>
      <c r="D223" s="447"/>
      <c r="E223" s="447"/>
      <c r="F223" s="448"/>
      <c r="G223" s="448"/>
      <c r="H223" s="448"/>
      <c r="I223" s="448"/>
      <c r="J223" s="448"/>
      <c r="K223" s="448"/>
      <c r="L223" s="448"/>
      <c r="M223" s="449"/>
      <c r="AK223" s="434"/>
    </row>
    <row r="224" spans="1:39" ht="23" x14ac:dyDescent="0.25">
      <c r="A224" s="445"/>
      <c r="B224" s="446"/>
      <c r="C224" s="446"/>
      <c r="D224" s="447"/>
      <c r="E224" s="447"/>
      <c r="F224" s="448"/>
      <c r="G224" s="448"/>
      <c r="H224" s="448"/>
      <c r="I224" s="448"/>
      <c r="J224" s="448"/>
      <c r="K224" s="448"/>
      <c r="L224" s="448"/>
      <c r="M224" s="449"/>
      <c r="N224" s="443"/>
      <c r="O224" s="893" t="s">
        <v>134</v>
      </c>
      <c r="P224" s="894"/>
      <c r="Q224" s="894"/>
      <c r="R224" s="894"/>
      <c r="S224" s="894"/>
      <c r="T224" s="894"/>
      <c r="U224" s="894"/>
      <c r="V224" s="894"/>
      <c r="W224" s="894"/>
      <c r="X224" s="894"/>
      <c r="Y224" s="894"/>
      <c r="Z224" s="894"/>
      <c r="AA224" s="894"/>
      <c r="AB224" s="894"/>
      <c r="AC224" s="894"/>
      <c r="AD224" s="894"/>
      <c r="AE224" s="894"/>
      <c r="AF224" s="894"/>
      <c r="AG224" s="894"/>
      <c r="AH224" s="894"/>
      <c r="AI224" s="894"/>
      <c r="AJ224" s="894"/>
      <c r="AK224" s="895"/>
      <c r="AL224"/>
      <c r="AM224"/>
    </row>
    <row r="225" spans="1:39" ht="16" x14ac:dyDescent="0.2">
      <c r="A225" s="445"/>
      <c r="B225" s="446"/>
      <c r="C225" s="446"/>
      <c r="D225" s="447"/>
      <c r="E225" s="447"/>
      <c r="F225" s="448"/>
      <c r="G225" s="448"/>
      <c r="H225" s="448"/>
      <c r="I225" s="448"/>
      <c r="J225" s="448"/>
      <c r="K225" s="448"/>
      <c r="L225" s="448"/>
      <c r="M225" s="449"/>
      <c r="N225" s="442"/>
      <c r="O225" s="730" t="s">
        <v>163</v>
      </c>
      <c r="P225" s="731"/>
      <c r="Q225" s="731"/>
      <c r="R225" s="731"/>
      <c r="S225" s="731"/>
      <c r="T225" s="731"/>
      <c r="U225" s="731"/>
      <c r="V225" s="731"/>
      <c r="W225" s="731"/>
      <c r="X225" s="731"/>
      <c r="Y225" s="731"/>
      <c r="Z225" s="731"/>
      <c r="AA225" s="731"/>
      <c r="AB225" s="731"/>
      <c r="AC225" s="731"/>
      <c r="AD225" s="731"/>
      <c r="AE225" s="731"/>
      <c r="AF225" s="731"/>
      <c r="AG225" s="731"/>
      <c r="AH225" s="731"/>
      <c r="AI225" s="731"/>
      <c r="AJ225" s="731"/>
      <c r="AK225" s="732"/>
      <c r="AL225"/>
      <c r="AM225"/>
    </row>
    <row r="226" spans="1:39" ht="18" customHeight="1" x14ac:dyDescent="0.2">
      <c r="A226" s="885" t="s">
        <v>136</v>
      </c>
      <c r="B226" s="886"/>
      <c r="C226" s="886"/>
      <c r="D226" s="886"/>
      <c r="E226" s="886"/>
      <c r="F226" s="886"/>
      <c r="G226" s="886"/>
      <c r="H226" s="886"/>
      <c r="I226" s="886"/>
      <c r="J226" s="886"/>
      <c r="K226" s="886"/>
      <c r="L226" s="886"/>
      <c r="M226" s="887"/>
      <c r="O226" s="888" t="s">
        <v>137</v>
      </c>
      <c r="P226" s="889"/>
      <c r="Q226" s="889"/>
      <c r="R226" s="889"/>
      <c r="S226" s="889"/>
      <c r="T226" s="889"/>
      <c r="U226" s="889"/>
      <c r="V226" s="889"/>
      <c r="W226" s="889"/>
      <c r="X226" s="889"/>
      <c r="Y226" s="889"/>
      <c r="Z226" s="889"/>
      <c r="AA226" s="889"/>
      <c r="AB226" s="889"/>
      <c r="AC226" s="889"/>
      <c r="AD226" s="889"/>
      <c r="AE226" s="889"/>
      <c r="AF226" s="889"/>
      <c r="AG226" s="889"/>
      <c r="AH226" s="889"/>
      <c r="AI226" s="889"/>
      <c r="AJ226" s="889"/>
      <c r="AK226" s="890"/>
      <c r="AL226"/>
      <c r="AM226"/>
    </row>
    <row r="227" spans="1:39" ht="26.25" customHeight="1" x14ac:dyDescent="0.15">
      <c r="A227" s="84" t="s">
        <v>138</v>
      </c>
      <c r="B227" s="60"/>
      <c r="C227" s="516"/>
      <c r="D227" s="428"/>
      <c r="E227" s="428"/>
      <c r="F227" s="94"/>
      <c r="G227" s="94"/>
      <c r="H227" s="94"/>
      <c r="I227" s="94"/>
      <c r="J227" s="94"/>
      <c r="K227" s="94"/>
      <c r="L227" s="94"/>
      <c r="O227" s="869"/>
      <c r="P227" s="869"/>
      <c r="Q227" s="869"/>
      <c r="R227" s="869"/>
      <c r="S227" s="869"/>
      <c r="T227" s="869"/>
      <c r="AK227" s="91"/>
      <c r="AM227" s="60"/>
    </row>
    <row r="228" spans="1:39" ht="30" customHeight="1" x14ac:dyDescent="0.15">
      <c r="A228" s="870" t="str">
        <f>Nav!$C$3</f>
        <v>Durchführbarkeitsstudie "BioInk"</v>
      </c>
      <c r="B228" s="871"/>
      <c r="C228" s="871"/>
      <c r="D228" s="871"/>
      <c r="E228" s="871"/>
      <c r="F228" s="871"/>
      <c r="G228" s="871"/>
      <c r="H228" s="871"/>
      <c r="I228" s="871"/>
      <c r="J228" s="871"/>
      <c r="K228" s="871"/>
      <c r="L228" s="871"/>
      <c r="M228" s="871"/>
      <c r="N228" s="871"/>
      <c r="O228" s="871"/>
      <c r="P228" s="871"/>
      <c r="Q228" s="871"/>
      <c r="R228" s="871"/>
      <c r="S228" s="871"/>
      <c r="T228" s="871"/>
      <c r="U228" s="871"/>
      <c r="V228" s="871"/>
      <c r="W228" s="871"/>
      <c r="X228" s="871"/>
      <c r="Y228" s="871"/>
      <c r="Z228" s="871"/>
      <c r="AA228" s="871"/>
      <c r="AB228" s="871"/>
      <c r="AC228" s="871"/>
      <c r="AD228" s="871"/>
      <c r="AE228" s="871"/>
      <c r="AF228" s="871"/>
      <c r="AG228" s="871"/>
      <c r="AH228" s="871"/>
      <c r="AI228" s="871"/>
      <c r="AJ228" s="871"/>
      <c r="AK228" s="872"/>
      <c r="AM228" s="60"/>
    </row>
    <row r="229" spans="1:39" ht="18" customHeight="1" x14ac:dyDescent="0.15">
      <c r="A229" s="85"/>
      <c r="AK229" s="91"/>
      <c r="AM229" s="60"/>
    </row>
    <row r="230" spans="1:39" s="87" customFormat="1" ht="14" x14ac:dyDescent="0.15">
      <c r="A230" s="86" t="s">
        <v>139</v>
      </c>
      <c r="D230" s="428"/>
      <c r="E230" s="428"/>
      <c r="G230" s="83"/>
      <c r="H230" s="83"/>
      <c r="I230" s="83"/>
      <c r="J230" s="83"/>
      <c r="K230" s="83"/>
      <c r="L230" s="83"/>
      <c r="M230" s="88"/>
      <c r="N230" s="87" t="s">
        <v>140</v>
      </c>
      <c r="AI230" s="83"/>
      <c r="AJ230" s="83"/>
      <c r="AK230" s="92"/>
      <c r="AL230" s="68"/>
      <c r="AM230" s="60"/>
    </row>
    <row r="231" spans="1:39" ht="27" customHeight="1" x14ac:dyDescent="0.15">
      <c r="A231" s="873">
        <f>A187+31</f>
        <v>45078</v>
      </c>
      <c r="B231" s="874"/>
      <c r="C231" s="874"/>
      <c r="D231" s="520"/>
      <c r="E231" s="429"/>
      <c r="N231" s="875" t="str">
        <f>N187</f>
        <v>Tippl, Karen</v>
      </c>
      <c r="O231" s="876"/>
      <c r="P231" s="876"/>
      <c r="Q231" s="876"/>
      <c r="R231" s="876"/>
      <c r="S231" s="876"/>
      <c r="T231" s="876"/>
      <c r="U231" s="876"/>
      <c r="V231" s="876"/>
      <c r="W231" s="877"/>
      <c r="X231" s="89"/>
      <c r="Y231" s="89"/>
      <c r="Z231" s="89"/>
      <c r="AA231" s="89"/>
      <c r="AB231" s="89"/>
      <c r="AC231" s="89"/>
      <c r="AD231" s="89"/>
      <c r="AE231" s="89"/>
      <c r="AF231" s="89"/>
      <c r="AG231" s="89"/>
      <c r="AH231" s="89"/>
      <c r="AK231" s="93"/>
      <c r="AM231" s="60"/>
    </row>
    <row r="232" spans="1:39" ht="14" x14ac:dyDescent="0.15">
      <c r="A232" s="85"/>
      <c r="AK232" s="91"/>
      <c r="AM232" s="60"/>
    </row>
    <row r="233" spans="1:39" ht="30" customHeight="1" x14ac:dyDescent="0.15">
      <c r="A233" s="878" t="s">
        <v>141</v>
      </c>
      <c r="B233" s="879"/>
      <c r="C233" s="879"/>
      <c r="D233" s="879"/>
      <c r="E233" s="879"/>
      <c r="F233" s="879"/>
      <c r="G233" s="879"/>
      <c r="H233" s="879"/>
      <c r="I233" s="879"/>
      <c r="J233" s="879"/>
      <c r="K233" s="879"/>
      <c r="L233" s="879"/>
      <c r="M233" s="879"/>
      <c r="N233" s="879"/>
      <c r="O233" s="879"/>
      <c r="P233" s="879"/>
      <c r="Q233" s="879"/>
      <c r="R233" s="879"/>
      <c r="S233" s="879"/>
      <c r="T233" s="879"/>
      <c r="U233" s="879"/>
      <c r="V233" s="879"/>
      <c r="W233" s="879"/>
      <c r="X233" s="879"/>
      <c r="Y233" s="879"/>
      <c r="Z233" s="879"/>
      <c r="AA233" s="879"/>
      <c r="AB233" s="879"/>
      <c r="AC233" s="879"/>
      <c r="AD233" s="879"/>
      <c r="AE233" s="879"/>
      <c r="AF233" s="879"/>
      <c r="AG233" s="879"/>
      <c r="AH233" s="879"/>
      <c r="AI233" s="879"/>
      <c r="AJ233" s="879"/>
      <c r="AK233" s="880"/>
      <c r="AM233" s="60"/>
    </row>
    <row r="234" spans="1:39" ht="15" thickBot="1" x14ac:dyDescent="0.2">
      <c r="A234" s="85"/>
      <c r="AK234" s="91"/>
      <c r="AM234" s="60"/>
    </row>
    <row r="235" spans="1:39" ht="25" customHeight="1" x14ac:dyDescent="0.15">
      <c r="A235" s="120"/>
      <c r="B235" s="121"/>
      <c r="C235" s="121"/>
      <c r="D235" s="881" t="s">
        <v>30</v>
      </c>
      <c r="E235" s="883" t="s">
        <v>142</v>
      </c>
      <c r="F235" s="122" t="s">
        <v>143</v>
      </c>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856" t="s">
        <v>144</v>
      </c>
      <c r="AL235" s="615" t="s">
        <v>72</v>
      </c>
      <c r="AM235" s="615" t="s">
        <v>73</v>
      </c>
    </row>
    <row r="236" spans="1:39" ht="15" customHeight="1" thickBot="1" x14ac:dyDescent="0.2">
      <c r="A236" s="96" t="s">
        <v>145</v>
      </c>
      <c r="B236" s="97"/>
      <c r="C236" s="97"/>
      <c r="D236" s="882"/>
      <c r="E236" s="882"/>
      <c r="F236" s="98">
        <f>A231</f>
        <v>45078</v>
      </c>
      <c r="G236" s="98">
        <f t="shared" ref="G236:AI236" si="165">F236+1</f>
        <v>45079</v>
      </c>
      <c r="H236" s="98">
        <f t="shared" si="165"/>
        <v>45080</v>
      </c>
      <c r="I236" s="98">
        <f t="shared" si="165"/>
        <v>45081</v>
      </c>
      <c r="J236" s="98">
        <f t="shared" si="165"/>
        <v>45082</v>
      </c>
      <c r="K236" s="98">
        <f t="shared" si="165"/>
        <v>45083</v>
      </c>
      <c r="L236" s="98">
        <f t="shared" si="165"/>
        <v>45084</v>
      </c>
      <c r="M236" s="98">
        <f t="shared" si="165"/>
        <v>45085</v>
      </c>
      <c r="N236" s="98">
        <f t="shared" si="165"/>
        <v>45086</v>
      </c>
      <c r="O236" s="98">
        <f t="shared" si="165"/>
        <v>45087</v>
      </c>
      <c r="P236" s="98">
        <f t="shared" si="165"/>
        <v>45088</v>
      </c>
      <c r="Q236" s="98">
        <f t="shared" si="165"/>
        <v>45089</v>
      </c>
      <c r="R236" s="98">
        <f t="shared" si="165"/>
        <v>45090</v>
      </c>
      <c r="S236" s="98">
        <f t="shared" si="165"/>
        <v>45091</v>
      </c>
      <c r="T236" s="98">
        <f t="shared" si="165"/>
        <v>45092</v>
      </c>
      <c r="U236" s="98">
        <f t="shared" si="165"/>
        <v>45093</v>
      </c>
      <c r="V236" s="98">
        <f t="shared" si="165"/>
        <v>45094</v>
      </c>
      <c r="W236" s="98">
        <f t="shared" si="165"/>
        <v>45095</v>
      </c>
      <c r="X236" s="98">
        <f t="shared" si="165"/>
        <v>45096</v>
      </c>
      <c r="Y236" s="98">
        <f t="shared" si="165"/>
        <v>45097</v>
      </c>
      <c r="Z236" s="98">
        <f t="shared" si="165"/>
        <v>45098</v>
      </c>
      <c r="AA236" s="98">
        <f t="shared" si="165"/>
        <v>45099</v>
      </c>
      <c r="AB236" s="98">
        <f t="shared" si="165"/>
        <v>45100</v>
      </c>
      <c r="AC236" s="98">
        <f t="shared" si="165"/>
        <v>45101</v>
      </c>
      <c r="AD236" s="98">
        <f t="shared" si="165"/>
        <v>45102</v>
      </c>
      <c r="AE236" s="98">
        <f t="shared" si="165"/>
        <v>45103</v>
      </c>
      <c r="AF236" s="98">
        <f t="shared" si="165"/>
        <v>45104</v>
      </c>
      <c r="AG236" s="98">
        <f t="shared" si="165"/>
        <v>45105</v>
      </c>
      <c r="AH236" s="98">
        <f t="shared" si="165"/>
        <v>45106</v>
      </c>
      <c r="AI236" s="98">
        <f t="shared" si="165"/>
        <v>45107</v>
      </c>
      <c r="AJ236" s="98"/>
      <c r="AK236" s="857"/>
      <c r="AL236" s="257"/>
      <c r="AM236" s="60"/>
    </row>
    <row r="237" spans="1:39" s="82" customFormat="1" ht="21" customHeight="1" thickBot="1" x14ac:dyDescent="0.2">
      <c r="A237" s="100" t="s">
        <v>146</v>
      </c>
      <c r="B237" s="101" t="s">
        <v>109</v>
      </c>
      <c r="C237" s="102" t="s">
        <v>147</v>
      </c>
      <c r="D237" s="101"/>
      <c r="E237" s="101"/>
      <c r="F237" s="174"/>
      <c r="G237" s="174"/>
      <c r="H237" s="174"/>
      <c r="I237" s="174"/>
      <c r="J237" s="174"/>
      <c r="K237" s="174"/>
      <c r="L237" s="174"/>
      <c r="M237" s="174"/>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03"/>
      <c r="AL237" s="257"/>
      <c r="AM237" s="60"/>
    </row>
    <row r="238" spans="1:39" s="82" customFormat="1" ht="20" customHeight="1" thickBot="1" x14ac:dyDescent="0.2">
      <c r="A238" s="858"/>
      <c r="B238" s="109" t="s">
        <v>66</v>
      </c>
      <c r="C238" s="186" t="s">
        <v>148</v>
      </c>
      <c r="D238" s="510"/>
      <c r="E238" s="435"/>
      <c r="F238" s="705"/>
      <c r="G238" s="705"/>
      <c r="H238" s="705"/>
      <c r="I238" s="705"/>
      <c r="J238" s="705"/>
      <c r="K238" s="705"/>
      <c r="L238" s="705"/>
      <c r="M238" s="705"/>
      <c r="N238" s="705"/>
      <c r="O238" s="705"/>
      <c r="P238" s="705"/>
      <c r="Q238" s="705"/>
      <c r="R238" s="705"/>
      <c r="S238" s="705"/>
      <c r="T238" s="705"/>
      <c r="U238" s="705"/>
      <c r="V238" s="705"/>
      <c r="W238" s="705"/>
      <c r="X238" s="705"/>
      <c r="Y238" s="705"/>
      <c r="Z238" s="705"/>
      <c r="AA238" s="705"/>
      <c r="AB238" s="705"/>
      <c r="AC238" s="705"/>
      <c r="AD238" s="705"/>
      <c r="AE238" s="705"/>
      <c r="AF238" s="705"/>
      <c r="AG238" s="705"/>
      <c r="AH238" s="705"/>
      <c r="AI238" s="705"/>
      <c r="AJ238" s="706"/>
      <c r="AK238" s="104"/>
      <c r="AL238" s="257"/>
      <c r="AM238" s="60"/>
    </row>
    <row r="239" spans="1:39" s="82" customFormat="1" ht="14" x14ac:dyDescent="0.15">
      <c r="A239" s="859"/>
      <c r="B239" s="183" t="s">
        <v>77</v>
      </c>
      <c r="C239" s="187" t="str">
        <f>VLOOKUP(B239,'AP Übersicht'!$A$8:$B$36,2,FALSE)</f>
        <v>Analyse Marktpotential/Patentprüfung</v>
      </c>
      <c r="D239" s="511"/>
      <c r="E239" s="430" t="s">
        <v>83</v>
      </c>
      <c r="F239" s="175"/>
      <c r="G239" s="175"/>
      <c r="H239" s="175"/>
      <c r="I239" s="175"/>
      <c r="J239" s="175">
        <v>4</v>
      </c>
      <c r="K239" s="175">
        <v>4</v>
      </c>
      <c r="L239" s="175">
        <v>4</v>
      </c>
      <c r="M239" s="175">
        <v>4</v>
      </c>
      <c r="N239" s="175">
        <v>4</v>
      </c>
      <c r="O239" s="175"/>
      <c r="P239" s="175"/>
      <c r="Q239" s="175">
        <v>2.67</v>
      </c>
      <c r="R239" s="175"/>
      <c r="S239" s="175"/>
      <c r="T239" s="175"/>
      <c r="U239" s="175"/>
      <c r="V239" s="175"/>
      <c r="W239" s="175"/>
      <c r="X239" s="175"/>
      <c r="Y239" s="175"/>
      <c r="Z239" s="175"/>
      <c r="AA239" s="175"/>
      <c r="AB239" s="175"/>
      <c r="AC239" s="175"/>
      <c r="AD239" s="175"/>
      <c r="AE239" s="175"/>
      <c r="AF239" s="175"/>
      <c r="AG239" s="175"/>
      <c r="AH239" s="175"/>
      <c r="AI239" s="175"/>
      <c r="AJ239" s="175"/>
      <c r="AK239" s="104">
        <f t="shared" ref="AK239:AK250" si="166">SUM(F239:AJ239)</f>
        <v>22.67</v>
      </c>
      <c r="AL239" s="616">
        <f ca="1">VLOOKUP($B239,'AP Übersicht'!$A$8:$R$36,17,FALSE)</f>
        <v>86.67</v>
      </c>
      <c r="AM239" s="616">
        <f ca="1">VLOOKUP($B239,'AP Übersicht'!$A$8:$R$36,18,FALSE)</f>
        <v>-86.67</v>
      </c>
    </row>
    <row r="240" spans="1:39" s="82" customFormat="1" ht="56" x14ac:dyDescent="0.15">
      <c r="A240" s="859"/>
      <c r="B240" s="183" t="s">
        <v>81</v>
      </c>
      <c r="C240" s="187" t="str">
        <f>VLOOKUP(B240,'AP Übersicht'!$A$8:$B$36,2,FALSE)</f>
        <v>Recherche und Anforderungen an biobasierte Lösemittel, deren Parameter und Einsatzfähigkeit in Markierungs- und Kennzeichnungssystemen</v>
      </c>
      <c r="D240" s="511" t="s">
        <v>83</v>
      </c>
      <c r="E240" s="430"/>
      <c r="F240" s="175"/>
      <c r="G240" s="175"/>
      <c r="H240" s="175"/>
      <c r="I240" s="175"/>
      <c r="J240" s="175"/>
      <c r="K240" s="175"/>
      <c r="L240" s="175"/>
      <c r="M240" s="175"/>
      <c r="N240" s="175"/>
      <c r="O240" s="175"/>
      <c r="P240" s="175"/>
      <c r="Q240" s="175">
        <v>1.33</v>
      </c>
      <c r="R240" s="175">
        <v>4</v>
      </c>
      <c r="S240" s="175">
        <v>4</v>
      </c>
      <c r="T240" s="175">
        <v>4</v>
      </c>
      <c r="U240" s="175">
        <v>4</v>
      </c>
      <c r="V240" s="175"/>
      <c r="W240" s="175"/>
      <c r="X240" s="175">
        <v>4</v>
      </c>
      <c r="Y240" s="175">
        <v>4</v>
      </c>
      <c r="Z240" s="175">
        <v>4</v>
      </c>
      <c r="AA240" s="175"/>
      <c r="AB240" s="175">
        <v>4</v>
      </c>
      <c r="AC240" s="175"/>
      <c r="AD240" s="175"/>
      <c r="AE240" s="175">
        <v>4</v>
      </c>
      <c r="AF240" s="175">
        <v>4</v>
      </c>
      <c r="AG240" s="175">
        <v>4</v>
      </c>
      <c r="AH240" s="175">
        <v>4</v>
      </c>
      <c r="AI240" s="175">
        <v>4</v>
      </c>
      <c r="AJ240" s="176"/>
      <c r="AK240" s="104">
        <f t="shared" si="166"/>
        <v>53.33</v>
      </c>
      <c r="AL240" s="616">
        <f ca="1">VLOOKUP($B240,'AP Übersicht'!$A$8:$R$36,17,FALSE)</f>
        <v>106.66</v>
      </c>
      <c r="AM240" s="616">
        <f ca="1">VLOOKUP($B240,'AP Übersicht'!$A$8:$R$36,18,FALSE)</f>
        <v>-63.326666666666661</v>
      </c>
    </row>
    <row r="241" spans="1:39" s="82" customFormat="1" ht="14" x14ac:dyDescent="0.15">
      <c r="A241" s="859"/>
      <c r="B241" s="183"/>
      <c r="C241" s="187" t="e">
        <f>VLOOKUP(B241,'AP Übersicht'!$A$8:$B$36,2,FALSE)</f>
        <v>#N/A</v>
      </c>
      <c r="D241" s="511"/>
      <c r="E241" s="430"/>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6"/>
      <c r="AK241" s="104">
        <f t="shared" si="166"/>
        <v>0</v>
      </c>
      <c r="AL241" s="616" t="e">
        <f>VLOOKUP($B241,'AP Übersicht'!$A$8:$R$36,17,FALSE)</f>
        <v>#N/A</v>
      </c>
      <c r="AM241" s="616" t="e">
        <f>VLOOKUP($B241,'AP Übersicht'!$A$8:$R$36,18,FALSE)</f>
        <v>#N/A</v>
      </c>
    </row>
    <row r="242" spans="1:39" s="82" customFormat="1" ht="20" customHeight="1" x14ac:dyDescent="0.15">
      <c r="A242" s="859"/>
      <c r="B242" s="183"/>
      <c r="C242" s="187" t="e">
        <f>VLOOKUP(B242,'AP Übersicht'!$A$8:$B$36,2,FALSE)</f>
        <v>#N/A</v>
      </c>
      <c r="D242" s="511"/>
      <c r="E242" s="430"/>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6"/>
      <c r="AK242" s="104">
        <f t="shared" si="166"/>
        <v>0</v>
      </c>
      <c r="AL242" s="256"/>
      <c r="AM242" s="60"/>
    </row>
    <row r="243" spans="1:39" s="82" customFormat="1" ht="20" customHeight="1" x14ac:dyDescent="0.15">
      <c r="A243" s="859"/>
      <c r="B243" s="183"/>
      <c r="C243" s="187" t="e">
        <f>VLOOKUP(B243,'AP Übersicht'!$A$8:$B$36,2,FALSE)</f>
        <v>#N/A</v>
      </c>
      <c r="D243" s="511"/>
      <c r="E243" s="430"/>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6"/>
      <c r="AK243" s="104">
        <f t="shared" si="166"/>
        <v>0</v>
      </c>
      <c r="AL243" s="256"/>
      <c r="AM243" s="60"/>
    </row>
    <row r="244" spans="1:39" s="82" customFormat="1" ht="20" customHeight="1" x14ac:dyDescent="0.15">
      <c r="A244" s="859"/>
      <c r="B244" s="183"/>
      <c r="C244" s="187" t="e">
        <f>VLOOKUP(B244,'AP Übersicht'!$A$8:$B$36,2,FALSE)</f>
        <v>#N/A</v>
      </c>
      <c r="D244" s="511"/>
      <c r="E244" s="430"/>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6"/>
      <c r="AK244" s="104">
        <f t="shared" si="166"/>
        <v>0</v>
      </c>
      <c r="AL244" s="256"/>
      <c r="AM244" s="60"/>
    </row>
    <row r="245" spans="1:39" s="82" customFormat="1" ht="20" customHeight="1" x14ac:dyDescent="0.15">
      <c r="A245" s="859"/>
      <c r="B245" s="183"/>
      <c r="C245" s="187" t="e">
        <f>VLOOKUP(B245,'AP Übersicht'!$A$8:$B$36,2,FALSE)</f>
        <v>#N/A</v>
      </c>
      <c r="D245" s="511"/>
      <c r="E245" s="430"/>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6"/>
      <c r="AK245" s="104">
        <f t="shared" si="166"/>
        <v>0</v>
      </c>
      <c r="AL245" s="256"/>
      <c r="AM245" s="60"/>
    </row>
    <row r="246" spans="1:39" s="82" customFormat="1" ht="20" customHeight="1" x14ac:dyDescent="0.15">
      <c r="A246" s="859"/>
      <c r="B246" s="183"/>
      <c r="C246" s="187" t="e">
        <f>VLOOKUP(B246,'AP Übersicht'!$A$8:$B$36,2,FALSE)</f>
        <v>#N/A</v>
      </c>
      <c r="D246" s="511"/>
      <c r="E246" s="430"/>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6"/>
      <c r="AK246" s="104">
        <f t="shared" si="166"/>
        <v>0</v>
      </c>
      <c r="AL246" s="256"/>
      <c r="AM246" s="60"/>
    </row>
    <row r="247" spans="1:39" s="82" customFormat="1" ht="20" customHeight="1" x14ac:dyDescent="0.15">
      <c r="A247" s="859"/>
      <c r="B247" s="183"/>
      <c r="C247" s="187" t="e">
        <f>VLOOKUP(B247,'AP Übersicht'!$A$8:$B$36,2,FALSE)</f>
        <v>#N/A</v>
      </c>
      <c r="D247" s="511"/>
      <c r="E247" s="430"/>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6"/>
      <c r="AK247" s="104">
        <f t="shared" si="166"/>
        <v>0</v>
      </c>
      <c r="AL247" s="256"/>
      <c r="AM247" s="60"/>
    </row>
    <row r="248" spans="1:39" s="82" customFormat="1" ht="20" customHeight="1" x14ac:dyDescent="0.15">
      <c r="A248" s="859"/>
      <c r="B248" s="183"/>
      <c r="C248" s="187" t="e">
        <f>VLOOKUP(B248,'AP Übersicht'!$A$8:$B$36,2,FALSE)</f>
        <v>#N/A</v>
      </c>
      <c r="D248" s="511"/>
      <c r="E248" s="430"/>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6"/>
      <c r="AK248" s="104">
        <f t="shared" si="166"/>
        <v>0</v>
      </c>
      <c r="AL248" s="256"/>
      <c r="AM248" s="60"/>
    </row>
    <row r="249" spans="1:39" s="82" customFormat="1" ht="20" customHeight="1" x14ac:dyDescent="0.15">
      <c r="A249" s="859"/>
      <c r="B249" s="183"/>
      <c r="C249" s="187" t="e">
        <f>VLOOKUP(B249,'AP Übersicht'!$A$8:$B$36,2,FALSE)</f>
        <v>#N/A</v>
      </c>
      <c r="D249" s="511"/>
      <c r="E249" s="430"/>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6"/>
      <c r="AK249" s="104">
        <f t="shared" si="166"/>
        <v>0</v>
      </c>
      <c r="AL249" s="256"/>
      <c r="AM249" s="60"/>
    </row>
    <row r="250" spans="1:39" s="82" customFormat="1" ht="20" customHeight="1" thickBot="1" x14ac:dyDescent="0.2">
      <c r="A250" s="860"/>
      <c r="B250" s="184"/>
      <c r="C250" s="252" t="e">
        <f>VLOOKUP(B250,'AP Übersicht'!$A$8:$B$36,2,FALSE)</f>
        <v>#N/A</v>
      </c>
      <c r="D250" s="512"/>
      <c r="E250" s="438"/>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c r="AG250" s="177"/>
      <c r="AH250" s="177"/>
      <c r="AI250" s="177"/>
      <c r="AJ250" s="178"/>
      <c r="AK250" s="104">
        <f t="shared" si="166"/>
        <v>0</v>
      </c>
      <c r="AL250" s="256"/>
      <c r="AM250" s="60"/>
    </row>
    <row r="251" spans="1:39" s="82" customFormat="1" ht="18.5" customHeight="1" thickTop="1" thickBot="1" x14ac:dyDescent="0.2">
      <c r="A251" s="900"/>
      <c r="B251" s="901"/>
      <c r="C251" s="898" t="s">
        <v>149</v>
      </c>
      <c r="D251" s="437" t="s">
        <v>83</v>
      </c>
      <c r="E251" s="437"/>
      <c r="F251" s="607">
        <f>SUMIF($D239:$D250,$D251,F239:F250)</f>
        <v>0</v>
      </c>
      <c r="G251" s="607">
        <f t="shared" ref="G251" si="167">SUMIF($D239:$D250,$D251,G239:G250)</f>
        <v>0</v>
      </c>
      <c r="H251" s="607">
        <f t="shared" ref="H251" si="168">SUMIF($D239:$D250,$D251,H239:H250)</f>
        <v>0</v>
      </c>
      <c r="I251" s="607">
        <f t="shared" ref="I251" si="169">SUMIF($D239:$D250,$D251,I239:I250)</f>
        <v>0</v>
      </c>
      <c r="J251" s="607">
        <f t="shared" ref="J251" si="170">SUMIF($D239:$D250,$D251,J239:J250)</f>
        <v>0</v>
      </c>
      <c r="K251" s="607">
        <f t="shared" ref="K251" si="171">SUMIF($D239:$D250,$D251,K239:K250)</f>
        <v>0</v>
      </c>
      <c r="L251" s="607">
        <f t="shared" ref="L251" si="172">SUMIF($D239:$D250,$D251,L239:L250)</f>
        <v>0</v>
      </c>
      <c r="M251" s="607">
        <f t="shared" ref="M251" si="173">SUMIF($D239:$D250,$D251,M239:M250)</f>
        <v>0</v>
      </c>
      <c r="N251" s="607">
        <f t="shared" ref="N251" si="174">SUMIF($D239:$D250,$D251,N239:N250)</f>
        <v>0</v>
      </c>
      <c r="O251" s="607">
        <f t="shared" ref="O251" si="175">SUMIF($D239:$D250,$D251,O239:O250)</f>
        <v>0</v>
      </c>
      <c r="P251" s="607">
        <f t="shared" ref="P251" si="176">SUMIF($D239:$D250,$D251,P239:P250)</f>
        <v>0</v>
      </c>
      <c r="Q251" s="607">
        <f t="shared" ref="Q251" si="177">SUMIF($D239:$D250,$D251,Q239:Q250)</f>
        <v>1.33</v>
      </c>
      <c r="R251" s="607">
        <f t="shared" ref="R251" si="178">SUMIF($D239:$D250,$D251,R239:R250)</f>
        <v>4</v>
      </c>
      <c r="S251" s="607">
        <f t="shared" ref="S251" si="179">SUMIF($D239:$D250,$D251,S239:S250)</f>
        <v>4</v>
      </c>
      <c r="T251" s="607">
        <f t="shared" ref="T251" si="180">SUMIF($D239:$D250,$D251,T239:T250)</f>
        <v>4</v>
      </c>
      <c r="U251" s="607">
        <f t="shared" ref="U251" si="181">SUMIF($D239:$D250,$D251,U239:U250)</f>
        <v>4</v>
      </c>
      <c r="V251" s="607">
        <f t="shared" ref="V251" si="182">SUMIF($D239:$D250,$D251,V239:V250)</f>
        <v>0</v>
      </c>
      <c r="W251" s="607">
        <f t="shared" ref="W251" si="183">SUMIF($D239:$D250,$D251,W239:W250)</f>
        <v>0</v>
      </c>
      <c r="X251" s="607">
        <f t="shared" ref="X251" si="184">SUMIF($D239:$D250,$D251,X239:X250)</f>
        <v>4</v>
      </c>
      <c r="Y251" s="607">
        <f t="shared" ref="Y251" si="185">SUMIF($D239:$D250,$D251,Y239:Y250)</f>
        <v>4</v>
      </c>
      <c r="Z251" s="607">
        <f t="shared" ref="Z251" si="186">SUMIF($D239:$D250,$D251,Z239:Z250)</f>
        <v>4</v>
      </c>
      <c r="AA251" s="607">
        <f t="shared" ref="AA251" si="187">SUMIF($D239:$D250,$D251,AA239:AA250)</f>
        <v>0</v>
      </c>
      <c r="AB251" s="607">
        <f t="shared" ref="AB251" si="188">SUMIF($D239:$D250,$D251,AB239:AB250)</f>
        <v>4</v>
      </c>
      <c r="AC251" s="607">
        <f t="shared" ref="AC251" si="189">SUMIF($D239:$D250,$D251,AC239:AC250)</f>
        <v>0</v>
      </c>
      <c r="AD251" s="607">
        <f t="shared" ref="AD251" si="190">SUMIF($D239:$D250,$D251,AD239:AD250)</f>
        <v>0</v>
      </c>
      <c r="AE251" s="607">
        <f t="shared" ref="AE251" si="191">SUMIF($D239:$D250,$D251,AE239:AE250)</f>
        <v>4</v>
      </c>
      <c r="AF251" s="607">
        <f t="shared" ref="AF251" si="192">SUMIF($D239:$D250,$D251,AF239:AF250)</f>
        <v>4</v>
      </c>
      <c r="AG251" s="607">
        <f t="shared" ref="AG251" si="193">SUMIF($D239:$D250,$D251,AG239:AG250)</f>
        <v>4</v>
      </c>
      <c r="AH251" s="607">
        <f t="shared" ref="AH251" si="194">SUMIF($D239:$D250,$D251,AH239:AH250)</f>
        <v>4</v>
      </c>
      <c r="AI251" s="607">
        <f t="shared" ref="AI251" si="195">SUMIF($D239:$D250,$D251,AI239:AI250)</f>
        <v>4</v>
      </c>
      <c r="AJ251" s="607">
        <f t="shared" ref="AJ251" si="196">SUMIF($D239:$D250,$D251,AJ239:AJ250)</f>
        <v>0</v>
      </c>
      <c r="AK251" s="106">
        <f>SUM(F251:AJ251)</f>
        <v>53.33</v>
      </c>
      <c r="AL251" s="256"/>
      <c r="AM251" s="60"/>
    </row>
    <row r="252" spans="1:39" s="82" customFormat="1" ht="18.5" customHeight="1" thickBot="1" x14ac:dyDescent="0.2">
      <c r="A252" s="902"/>
      <c r="B252" s="903"/>
      <c r="C252" s="897"/>
      <c r="D252" s="611"/>
      <c r="E252" s="611" t="s">
        <v>83</v>
      </c>
      <c r="F252" s="607">
        <f>SUMIF($E239:$E250,$E252,F239:F250)</f>
        <v>0</v>
      </c>
      <c r="G252" s="607">
        <f t="shared" ref="G252:AJ252" si="197">SUMIF($E239:$E250,$E252,G239:G250)</f>
        <v>0</v>
      </c>
      <c r="H252" s="607">
        <f t="shared" si="197"/>
        <v>0</v>
      </c>
      <c r="I252" s="607">
        <f t="shared" si="197"/>
        <v>0</v>
      </c>
      <c r="J252" s="607">
        <f t="shared" si="197"/>
        <v>4</v>
      </c>
      <c r="K252" s="607">
        <f t="shared" si="197"/>
        <v>4</v>
      </c>
      <c r="L252" s="607">
        <f t="shared" si="197"/>
        <v>4</v>
      </c>
      <c r="M252" s="607">
        <f t="shared" si="197"/>
        <v>4</v>
      </c>
      <c r="N252" s="607">
        <f t="shared" si="197"/>
        <v>4</v>
      </c>
      <c r="O252" s="607">
        <f t="shared" si="197"/>
        <v>0</v>
      </c>
      <c r="P252" s="607">
        <f t="shared" si="197"/>
        <v>0</v>
      </c>
      <c r="Q252" s="607">
        <f t="shared" si="197"/>
        <v>2.67</v>
      </c>
      <c r="R252" s="607">
        <f t="shared" si="197"/>
        <v>0</v>
      </c>
      <c r="S252" s="607">
        <f t="shared" si="197"/>
        <v>0</v>
      </c>
      <c r="T252" s="607">
        <f t="shared" si="197"/>
        <v>0</v>
      </c>
      <c r="U252" s="607">
        <f t="shared" si="197"/>
        <v>0</v>
      </c>
      <c r="V252" s="607">
        <f t="shared" si="197"/>
        <v>0</v>
      </c>
      <c r="W252" s="607">
        <f t="shared" si="197"/>
        <v>0</v>
      </c>
      <c r="X252" s="607">
        <f t="shared" si="197"/>
        <v>0</v>
      </c>
      <c r="Y252" s="607">
        <f t="shared" si="197"/>
        <v>0</v>
      </c>
      <c r="Z252" s="607">
        <f t="shared" si="197"/>
        <v>0</v>
      </c>
      <c r="AA252" s="607">
        <f t="shared" si="197"/>
        <v>0</v>
      </c>
      <c r="AB252" s="607">
        <f t="shared" si="197"/>
        <v>0</v>
      </c>
      <c r="AC252" s="607">
        <f t="shared" si="197"/>
        <v>0</v>
      </c>
      <c r="AD252" s="607">
        <f t="shared" si="197"/>
        <v>0</v>
      </c>
      <c r="AE252" s="607">
        <f t="shared" si="197"/>
        <v>0</v>
      </c>
      <c r="AF252" s="607">
        <f t="shared" si="197"/>
        <v>0</v>
      </c>
      <c r="AG252" s="607">
        <f t="shared" si="197"/>
        <v>0</v>
      </c>
      <c r="AH252" s="607">
        <f t="shared" si="197"/>
        <v>0</v>
      </c>
      <c r="AI252" s="607">
        <f t="shared" si="197"/>
        <v>0</v>
      </c>
      <c r="AJ252" s="607">
        <f t="shared" si="197"/>
        <v>0</v>
      </c>
      <c r="AK252" s="612">
        <f>SUM(F252:AJ252)</f>
        <v>22.67</v>
      </c>
      <c r="AL252" s="256"/>
      <c r="AM252" s="60"/>
    </row>
    <row r="253" spans="1:39" s="82" customFormat="1" ht="20" customHeight="1" x14ac:dyDescent="0.15">
      <c r="A253" s="118" t="s">
        <v>150</v>
      </c>
      <c r="B253" s="99"/>
      <c r="C253" s="114" t="s">
        <v>164</v>
      </c>
      <c r="D253" s="511"/>
      <c r="E253" s="430"/>
      <c r="F253" s="175">
        <v>4</v>
      </c>
      <c r="G253" s="175">
        <v>4</v>
      </c>
      <c r="H253" s="175"/>
      <c r="I253" s="175"/>
      <c r="J253" s="175"/>
      <c r="K253" s="175"/>
      <c r="L253" s="175"/>
      <c r="M253" s="175"/>
      <c r="N253" s="175"/>
      <c r="O253" s="175"/>
      <c r="P253" s="175"/>
      <c r="Q253" s="175"/>
      <c r="R253" s="175"/>
      <c r="S253" s="175"/>
      <c r="T253" s="175"/>
      <c r="U253" s="175"/>
      <c r="V253" s="175"/>
      <c r="W253" s="175"/>
      <c r="X253" s="175"/>
      <c r="Y253" s="175"/>
      <c r="Z253" s="175"/>
      <c r="AA253" s="175">
        <v>4</v>
      </c>
      <c r="AB253" s="175"/>
      <c r="AC253" s="175"/>
      <c r="AD253" s="175"/>
      <c r="AE253" s="175"/>
      <c r="AF253" s="175"/>
      <c r="AG253" s="175"/>
      <c r="AH253" s="175"/>
      <c r="AI253" s="175"/>
      <c r="AJ253" s="179"/>
      <c r="AK253" s="110">
        <f>SUM(F253:AJ253)</f>
        <v>12</v>
      </c>
      <c r="AL253" s="256"/>
      <c r="AM253" s="60"/>
    </row>
    <row r="254" spans="1:39" s="82" customFormat="1" ht="20" customHeight="1" x14ac:dyDescent="0.15">
      <c r="A254" s="861" t="s">
        <v>152</v>
      </c>
      <c r="B254" s="95"/>
      <c r="C254" s="115" t="s">
        <v>153</v>
      </c>
      <c r="D254" s="511"/>
      <c r="E254" s="43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c r="AG254" s="180"/>
      <c r="AH254" s="180"/>
      <c r="AI254" s="180"/>
      <c r="AJ254" s="180"/>
      <c r="AK254" s="117">
        <f>SUM(E254:AJ254)</f>
        <v>0</v>
      </c>
      <c r="AL254" s="256"/>
      <c r="AM254" s="60"/>
    </row>
    <row r="255" spans="1:39" s="82" customFormat="1" ht="20" customHeight="1" x14ac:dyDescent="0.15">
      <c r="A255" s="862"/>
      <c r="B255" s="95"/>
      <c r="C255" s="116" t="s">
        <v>154</v>
      </c>
      <c r="D255" s="513"/>
      <c r="E255" s="430"/>
      <c r="F255" s="175"/>
      <c r="G255" s="175"/>
      <c r="H255" s="175"/>
      <c r="I255" s="175"/>
      <c r="J255" s="175"/>
      <c r="K255" s="175"/>
      <c r="L255" s="175"/>
      <c r="M255" s="175"/>
      <c r="N255" s="175">
        <v>4</v>
      </c>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9"/>
      <c r="AK255" s="111">
        <f>SUM(F255:AJ255)</f>
        <v>4</v>
      </c>
      <c r="AL255" s="256"/>
      <c r="AM255" s="60"/>
    </row>
    <row r="256" spans="1:39" s="82" customFormat="1" ht="28" x14ac:dyDescent="0.15">
      <c r="A256" s="862"/>
      <c r="B256" s="95"/>
      <c r="C256" s="115" t="s">
        <v>155</v>
      </c>
      <c r="D256" s="511"/>
      <c r="E256" s="430"/>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9"/>
      <c r="AK256" s="111">
        <f>SUM(F256:AJ256)</f>
        <v>0</v>
      </c>
      <c r="AL256" s="64"/>
      <c r="AM256" s="60"/>
    </row>
    <row r="257" spans="1:39" s="82" customFormat="1" ht="29" thickBot="1" x14ac:dyDescent="0.2">
      <c r="A257" s="863"/>
      <c r="B257" s="105"/>
      <c r="C257" s="119" t="s">
        <v>156</v>
      </c>
      <c r="D257" s="514"/>
      <c r="E257" s="439"/>
      <c r="F257" s="181"/>
      <c r="G257" s="181"/>
      <c r="H257" s="181"/>
      <c r="I257" s="181"/>
      <c r="J257" s="181"/>
      <c r="K257" s="181"/>
      <c r="L257" s="181"/>
      <c r="M257" s="181">
        <v>4</v>
      </c>
      <c r="N257" s="181"/>
      <c r="O257" s="181"/>
      <c r="P257" s="181"/>
      <c r="Q257" s="181"/>
      <c r="R257" s="181"/>
      <c r="S257" s="181"/>
      <c r="T257" s="181"/>
      <c r="U257" s="181"/>
      <c r="V257" s="181"/>
      <c r="W257" s="181"/>
      <c r="X257" s="181"/>
      <c r="Y257" s="181"/>
      <c r="Z257" s="181"/>
      <c r="AA257" s="181"/>
      <c r="AB257" s="181"/>
      <c r="AC257" s="181"/>
      <c r="AD257" s="181"/>
      <c r="AE257" s="181"/>
      <c r="AF257" s="181"/>
      <c r="AG257" s="181"/>
      <c r="AH257" s="181"/>
      <c r="AI257" s="181"/>
      <c r="AJ257" s="182"/>
      <c r="AK257" s="112">
        <f>SUM(F257:AJ257)</f>
        <v>4</v>
      </c>
      <c r="AL257" s="64" t="s">
        <v>157</v>
      </c>
      <c r="AM257" s="60" t="s">
        <v>158</v>
      </c>
    </row>
    <row r="258" spans="1:39" s="82" customFormat="1" ht="14" x14ac:dyDescent="0.15">
      <c r="A258" s="123"/>
      <c r="B258" s="83"/>
      <c r="C258" s="83"/>
      <c r="D258" s="508"/>
      <c r="E258" s="508"/>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124"/>
      <c r="AL258" s="254">
        <f>SUM(AK251:AK257)</f>
        <v>96</v>
      </c>
      <c r="AM258" s="672">
        <f>NETWORKDAYS(F236,EOMONTH(A231,0))*8</f>
        <v>176</v>
      </c>
    </row>
    <row r="259" spans="1:39" s="82" customFormat="1" ht="18" customHeight="1" x14ac:dyDescent="0.15">
      <c r="A259" s="864" t="s">
        <v>159</v>
      </c>
      <c r="B259" s="865"/>
      <c r="C259" s="865"/>
      <c r="D259" s="865"/>
      <c r="E259" s="865"/>
      <c r="F259" s="865"/>
      <c r="G259" s="865"/>
      <c r="H259" s="865"/>
      <c r="I259" s="865"/>
      <c r="J259" s="865"/>
      <c r="K259" s="865"/>
      <c r="L259" s="865"/>
      <c r="M259" s="865"/>
      <c r="N259" s="865"/>
      <c r="O259" s="90"/>
      <c r="P259" s="90"/>
      <c r="Q259" s="90"/>
      <c r="R259" s="90"/>
      <c r="S259" s="90"/>
      <c r="T259" s="90"/>
      <c r="U259" s="90"/>
      <c r="V259" s="90"/>
      <c r="W259" s="90"/>
      <c r="X259" s="90"/>
      <c r="Y259" s="90"/>
      <c r="Z259" s="90"/>
      <c r="AA259" s="90"/>
      <c r="AB259" s="90"/>
      <c r="AC259" s="90"/>
      <c r="AD259" s="90"/>
      <c r="AE259" s="90"/>
      <c r="AF259" s="90"/>
      <c r="AG259" s="90"/>
      <c r="AH259" s="90"/>
      <c r="AI259" s="90"/>
      <c r="AJ259" s="83"/>
      <c r="AK259" s="125"/>
      <c r="AL259" s="64"/>
      <c r="AM259" s="60"/>
    </row>
    <row r="260" spans="1:39" s="82" customFormat="1" ht="18" customHeight="1" thickBot="1" x14ac:dyDescent="0.2">
      <c r="A260" s="866"/>
      <c r="B260" s="865"/>
      <c r="C260" s="865"/>
      <c r="D260" s="865"/>
      <c r="E260" s="865"/>
      <c r="F260" s="865"/>
      <c r="G260" s="865"/>
      <c r="H260" s="865"/>
      <c r="I260" s="865"/>
      <c r="J260" s="865"/>
      <c r="K260" s="865"/>
      <c r="L260" s="865"/>
      <c r="M260" s="865"/>
      <c r="N260" s="865"/>
      <c r="O260" s="90"/>
      <c r="P260" s="90"/>
      <c r="Q260" s="884">
        <f>IF(WEEKDAY(EOMONTH(A231,0),2)=7,EOMONTH(A231,0)-2,IF(WEEKDAY(EOMONTH(11,0),2)=6,EOMONTH(A231,0)-1,EOMONTH(A231,0)))</f>
        <v>45107</v>
      </c>
      <c r="R260" s="884"/>
      <c r="S260" s="90"/>
      <c r="T260" s="90"/>
      <c r="U260" s="90"/>
      <c r="V260" s="90"/>
      <c r="W260" s="90"/>
      <c r="X260" s="90"/>
      <c r="Y260" s="90"/>
      <c r="Z260" s="90"/>
      <c r="AA260" s="90"/>
      <c r="AB260" s="90"/>
      <c r="AC260" s="90"/>
      <c r="AD260" s="90"/>
      <c r="AE260" s="90"/>
      <c r="AF260" s="90"/>
      <c r="AG260" s="90"/>
      <c r="AH260" s="90"/>
      <c r="AI260" s="90"/>
      <c r="AJ260" s="83"/>
      <c r="AK260" s="125"/>
      <c r="AL260" s="64"/>
      <c r="AM260" s="60"/>
    </row>
    <row r="261" spans="1:39" s="82" customFormat="1" ht="14" customHeight="1" x14ac:dyDescent="0.15">
      <c r="A261" s="866"/>
      <c r="B261" s="865"/>
      <c r="C261" s="865"/>
      <c r="D261" s="865"/>
      <c r="E261" s="865"/>
      <c r="F261" s="865"/>
      <c r="G261" s="865"/>
      <c r="H261" s="865"/>
      <c r="I261" s="865"/>
      <c r="J261" s="865"/>
      <c r="K261" s="865"/>
      <c r="L261" s="865"/>
      <c r="M261" s="865"/>
      <c r="N261" s="865"/>
      <c r="O261" s="90"/>
      <c r="P261" s="90"/>
      <c r="Q261" s="867" t="s">
        <v>160</v>
      </c>
      <c r="R261" s="867"/>
      <c r="S261" s="867"/>
      <c r="T261" s="867"/>
      <c r="U261" s="867"/>
      <c r="V261" s="867"/>
      <c r="W261" s="867"/>
      <c r="X261" s="867"/>
      <c r="Y261" s="867"/>
      <c r="Z261" s="867"/>
      <c r="AA261" s="867"/>
      <c r="AB261" s="867"/>
      <c r="AC261" s="867"/>
      <c r="AD261" s="867"/>
      <c r="AE261" s="867"/>
      <c r="AF261" s="867"/>
      <c r="AG261" s="867"/>
      <c r="AH261" s="867"/>
      <c r="AI261" s="867"/>
      <c r="AJ261" s="867"/>
      <c r="AK261" s="125"/>
      <c r="AL261" s="64"/>
      <c r="AM261" s="60"/>
    </row>
    <row r="262" spans="1:39" s="82" customFormat="1" ht="35.25" customHeight="1" thickBot="1" x14ac:dyDescent="0.2">
      <c r="A262" s="864" t="s">
        <v>161</v>
      </c>
      <c r="B262" s="868"/>
      <c r="C262" s="868"/>
      <c r="D262" s="868"/>
      <c r="E262" s="868"/>
      <c r="F262" s="868"/>
      <c r="G262" s="868"/>
      <c r="H262" s="868"/>
      <c r="I262" s="868"/>
      <c r="J262" s="868"/>
      <c r="K262" s="868"/>
      <c r="L262" s="868"/>
      <c r="M262" s="868"/>
      <c r="N262" s="868"/>
      <c r="O262" s="90"/>
      <c r="P262" s="90"/>
      <c r="Q262" s="884">
        <f>Q260</f>
        <v>45107</v>
      </c>
      <c r="R262" s="884"/>
      <c r="S262" s="90"/>
      <c r="T262" s="90"/>
      <c r="U262" s="90"/>
      <c r="V262" s="90"/>
      <c r="W262" s="90"/>
      <c r="X262" s="90"/>
      <c r="Y262" s="90"/>
      <c r="Z262" s="90"/>
      <c r="AA262" s="90"/>
      <c r="AB262" s="90"/>
      <c r="AC262" s="90"/>
      <c r="AD262" s="90"/>
      <c r="AE262" s="90"/>
      <c r="AF262" s="90"/>
      <c r="AG262" s="90"/>
      <c r="AH262" s="90"/>
      <c r="AI262" s="90"/>
      <c r="AJ262" s="90"/>
      <c r="AK262" s="125"/>
      <c r="AL262" s="64"/>
      <c r="AM262" s="60"/>
    </row>
    <row r="263" spans="1:39" s="82" customFormat="1" ht="14" x14ac:dyDescent="0.15">
      <c r="A263" s="864"/>
      <c r="B263" s="868"/>
      <c r="C263" s="868"/>
      <c r="D263" s="868"/>
      <c r="E263" s="868"/>
      <c r="F263" s="868"/>
      <c r="G263" s="868"/>
      <c r="H263" s="868"/>
      <c r="I263" s="868"/>
      <c r="J263" s="868"/>
      <c r="K263" s="868"/>
      <c r="L263" s="868"/>
      <c r="M263" s="868"/>
      <c r="N263" s="868"/>
      <c r="O263" s="83"/>
      <c r="P263" s="83"/>
      <c r="Q263" s="867" t="s">
        <v>162</v>
      </c>
      <c r="R263" s="867"/>
      <c r="S263" s="867"/>
      <c r="T263" s="867"/>
      <c r="U263" s="867"/>
      <c r="V263" s="867"/>
      <c r="W263" s="867"/>
      <c r="X263" s="867"/>
      <c r="Y263" s="867"/>
      <c r="Z263" s="867"/>
      <c r="AA263" s="867"/>
      <c r="AB263" s="867"/>
      <c r="AC263" s="867"/>
      <c r="AD263" s="867"/>
      <c r="AE263" s="867"/>
      <c r="AF263" s="867"/>
      <c r="AG263" s="867"/>
      <c r="AH263" s="867"/>
      <c r="AI263" s="867"/>
      <c r="AJ263" s="867"/>
      <c r="AK263" s="125"/>
      <c r="AL263" s="64"/>
      <c r="AM263" s="60"/>
    </row>
    <row r="264" spans="1:39" s="82" customFormat="1" ht="14.5" customHeight="1" thickBot="1" x14ac:dyDescent="0.2">
      <c r="A264" s="126"/>
      <c r="B264" s="127"/>
      <c r="C264" s="127"/>
      <c r="D264" s="509"/>
      <c r="E264" s="509"/>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AK264" s="128"/>
      <c r="AL264" s="64"/>
      <c r="AM264" s="60"/>
    </row>
    <row r="265" spans="1:39" ht="12" x14ac:dyDescent="0.15">
      <c r="A265" s="82"/>
      <c r="B265" s="82"/>
      <c r="C265" s="82"/>
      <c r="D265" s="507"/>
      <c r="E265" s="507"/>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3"/>
    </row>
    <row r="266" spans="1:39" s="60" customFormat="1" ht="30" customHeight="1" x14ac:dyDescent="0.15">
      <c r="A266" s="423"/>
      <c r="B266" s="433"/>
      <c r="C266" s="433"/>
      <c r="D266" s="424"/>
      <c r="E266" s="424"/>
      <c r="F266" s="425"/>
      <c r="G266" s="425"/>
      <c r="H266" s="425"/>
      <c r="I266" s="425"/>
      <c r="J266" s="425"/>
      <c r="K266" s="425"/>
      <c r="L266" s="425"/>
      <c r="M266" s="444"/>
      <c r="N266" s="426"/>
      <c r="O266" s="426"/>
      <c r="P266" s="426"/>
      <c r="Q266" s="426"/>
      <c r="R266" s="426"/>
      <c r="S266" s="426"/>
      <c r="T266" s="426"/>
      <c r="U266" s="426"/>
      <c r="V266" s="426"/>
      <c r="W266" s="891" t="s">
        <v>133</v>
      </c>
      <c r="X266" s="891"/>
      <c r="Y266" s="891"/>
      <c r="Z266" s="891"/>
      <c r="AA266" s="892"/>
      <c r="AB266" s="875" t="str">
        <f>Nav!$C$6</f>
        <v>DS200424</v>
      </c>
      <c r="AC266" s="876"/>
      <c r="AD266" s="876"/>
      <c r="AE266" s="876"/>
      <c r="AF266" s="876"/>
      <c r="AG266" s="876"/>
      <c r="AH266" s="876"/>
      <c r="AI266" s="877"/>
      <c r="AJ266" s="426"/>
      <c r="AK266" s="432"/>
    </row>
    <row r="267" spans="1:39" s="60" customFormat="1" ht="18" customHeight="1" x14ac:dyDescent="0.15">
      <c r="A267" s="445"/>
      <c r="B267" s="446"/>
      <c r="C267" s="446"/>
      <c r="D267" s="447"/>
      <c r="E267" s="447"/>
      <c r="F267" s="448"/>
      <c r="G267" s="448"/>
      <c r="H267" s="448"/>
      <c r="I267" s="448"/>
      <c r="J267" s="448"/>
      <c r="K267" s="448"/>
      <c r="L267" s="448"/>
      <c r="M267" s="449"/>
      <c r="AK267" s="434"/>
    </row>
    <row r="268" spans="1:39" ht="23" x14ac:dyDescent="0.25">
      <c r="A268" s="445"/>
      <c r="B268" s="446"/>
      <c r="C268" s="446"/>
      <c r="D268" s="447"/>
      <c r="E268" s="447"/>
      <c r="F268" s="448"/>
      <c r="G268" s="448"/>
      <c r="H268" s="448"/>
      <c r="I268" s="448"/>
      <c r="J268" s="448"/>
      <c r="K268" s="448"/>
      <c r="L268" s="448"/>
      <c r="M268" s="449"/>
      <c r="N268" s="443"/>
      <c r="O268" s="893" t="s">
        <v>134</v>
      </c>
      <c r="P268" s="894"/>
      <c r="Q268" s="894"/>
      <c r="R268" s="894"/>
      <c r="S268" s="894"/>
      <c r="T268" s="894"/>
      <c r="U268" s="894"/>
      <c r="V268" s="894"/>
      <c r="W268" s="894"/>
      <c r="X268" s="894"/>
      <c r="Y268" s="894"/>
      <c r="Z268" s="894"/>
      <c r="AA268" s="894"/>
      <c r="AB268" s="894"/>
      <c r="AC268" s="894"/>
      <c r="AD268" s="894"/>
      <c r="AE268" s="894"/>
      <c r="AF268" s="894"/>
      <c r="AG268" s="894"/>
      <c r="AH268" s="894"/>
      <c r="AI268" s="894"/>
      <c r="AJ268" s="894"/>
      <c r="AK268" s="895"/>
      <c r="AL268"/>
      <c r="AM268"/>
    </row>
    <row r="269" spans="1:39" ht="16" x14ac:dyDescent="0.2">
      <c r="A269" s="445"/>
      <c r="B269" s="446"/>
      <c r="C269" s="446"/>
      <c r="D269" s="447"/>
      <c r="E269" s="447"/>
      <c r="F269" s="448"/>
      <c r="G269" s="448"/>
      <c r="H269" s="448"/>
      <c r="I269" s="448"/>
      <c r="J269" s="448"/>
      <c r="K269" s="448"/>
      <c r="L269" s="448"/>
      <c r="M269" s="449"/>
      <c r="N269" s="442"/>
      <c r="O269" s="730" t="s">
        <v>163</v>
      </c>
      <c r="P269" s="731"/>
      <c r="Q269" s="731"/>
      <c r="R269" s="731"/>
      <c r="S269" s="731"/>
      <c r="T269" s="731"/>
      <c r="U269" s="731"/>
      <c r="V269" s="731"/>
      <c r="W269" s="731"/>
      <c r="X269" s="731"/>
      <c r="Y269" s="731"/>
      <c r="Z269" s="731"/>
      <c r="AA269" s="731"/>
      <c r="AB269" s="731"/>
      <c r="AC269" s="731"/>
      <c r="AD269" s="731"/>
      <c r="AE269" s="731"/>
      <c r="AF269" s="731"/>
      <c r="AG269" s="731"/>
      <c r="AH269" s="731"/>
      <c r="AI269" s="731"/>
      <c r="AJ269" s="731"/>
      <c r="AK269" s="732"/>
      <c r="AL269"/>
      <c r="AM269"/>
    </row>
    <row r="270" spans="1:39" ht="18" customHeight="1" x14ac:dyDescent="0.2">
      <c r="A270" s="885" t="s">
        <v>136</v>
      </c>
      <c r="B270" s="886"/>
      <c r="C270" s="886"/>
      <c r="D270" s="886"/>
      <c r="E270" s="886"/>
      <c r="F270" s="886"/>
      <c r="G270" s="886"/>
      <c r="H270" s="886"/>
      <c r="I270" s="886"/>
      <c r="J270" s="886"/>
      <c r="K270" s="886"/>
      <c r="L270" s="886"/>
      <c r="M270" s="887"/>
      <c r="O270" s="888" t="s">
        <v>137</v>
      </c>
      <c r="P270" s="889"/>
      <c r="Q270" s="889"/>
      <c r="R270" s="889"/>
      <c r="S270" s="889"/>
      <c r="T270" s="889"/>
      <c r="U270" s="889"/>
      <c r="V270" s="889"/>
      <c r="W270" s="889"/>
      <c r="X270" s="889"/>
      <c r="Y270" s="889"/>
      <c r="Z270" s="889"/>
      <c r="AA270" s="889"/>
      <c r="AB270" s="889"/>
      <c r="AC270" s="889"/>
      <c r="AD270" s="889"/>
      <c r="AE270" s="889"/>
      <c r="AF270" s="889"/>
      <c r="AG270" s="889"/>
      <c r="AH270" s="889"/>
      <c r="AI270" s="889"/>
      <c r="AJ270" s="889"/>
      <c r="AK270" s="890"/>
      <c r="AL270"/>
      <c r="AM270"/>
    </row>
    <row r="271" spans="1:39" ht="26.25" customHeight="1" x14ac:dyDescent="0.15">
      <c r="A271" s="84" t="s">
        <v>138</v>
      </c>
      <c r="B271" s="60"/>
      <c r="C271" s="516"/>
      <c r="D271" s="428"/>
      <c r="E271" s="428"/>
      <c r="F271" s="94"/>
      <c r="G271" s="94"/>
      <c r="H271" s="94"/>
      <c r="I271" s="94"/>
      <c r="J271" s="94"/>
      <c r="K271" s="94"/>
      <c r="L271" s="94"/>
      <c r="O271" s="869"/>
      <c r="P271" s="869"/>
      <c r="Q271" s="869"/>
      <c r="R271" s="869"/>
      <c r="S271" s="869"/>
      <c r="T271" s="869"/>
      <c r="AK271" s="91"/>
      <c r="AM271" s="60"/>
    </row>
    <row r="272" spans="1:39" ht="30" customHeight="1" x14ac:dyDescent="0.15">
      <c r="A272" s="870" t="str">
        <f>Nav!$C$3</f>
        <v>Durchführbarkeitsstudie "BioInk"</v>
      </c>
      <c r="B272" s="871"/>
      <c r="C272" s="871"/>
      <c r="D272" s="871"/>
      <c r="E272" s="871"/>
      <c r="F272" s="871"/>
      <c r="G272" s="871"/>
      <c r="H272" s="871"/>
      <c r="I272" s="871"/>
      <c r="J272" s="871"/>
      <c r="K272" s="871"/>
      <c r="L272" s="871"/>
      <c r="M272" s="871"/>
      <c r="N272" s="871"/>
      <c r="O272" s="871"/>
      <c r="P272" s="871"/>
      <c r="Q272" s="871"/>
      <c r="R272" s="871"/>
      <c r="S272" s="871"/>
      <c r="T272" s="871"/>
      <c r="U272" s="871"/>
      <c r="V272" s="871"/>
      <c r="W272" s="871"/>
      <c r="X272" s="871"/>
      <c r="Y272" s="871"/>
      <c r="Z272" s="871"/>
      <c r="AA272" s="871"/>
      <c r="AB272" s="871"/>
      <c r="AC272" s="871"/>
      <c r="AD272" s="871"/>
      <c r="AE272" s="871"/>
      <c r="AF272" s="871"/>
      <c r="AG272" s="871"/>
      <c r="AH272" s="871"/>
      <c r="AI272" s="871"/>
      <c r="AJ272" s="871"/>
      <c r="AK272" s="872"/>
      <c r="AM272" s="60"/>
    </row>
    <row r="273" spans="1:39" ht="18" customHeight="1" x14ac:dyDescent="0.15">
      <c r="A273" s="85"/>
      <c r="AK273" s="91"/>
      <c r="AM273" s="60"/>
    </row>
    <row r="274" spans="1:39" s="87" customFormat="1" ht="14" x14ac:dyDescent="0.15">
      <c r="A274" s="86" t="s">
        <v>139</v>
      </c>
      <c r="D274" s="428"/>
      <c r="E274" s="428"/>
      <c r="G274" s="83"/>
      <c r="H274" s="83"/>
      <c r="I274" s="83"/>
      <c r="J274" s="83"/>
      <c r="K274" s="83"/>
      <c r="L274" s="83"/>
      <c r="M274" s="88"/>
      <c r="N274" s="87" t="s">
        <v>140</v>
      </c>
      <c r="AI274" s="83"/>
      <c r="AJ274" s="83"/>
      <c r="AK274" s="92"/>
      <c r="AL274" s="68"/>
      <c r="AM274" s="60"/>
    </row>
    <row r="275" spans="1:39" ht="27" customHeight="1" x14ac:dyDescent="0.15">
      <c r="A275" s="873">
        <f>A231+30</f>
        <v>45108</v>
      </c>
      <c r="B275" s="874"/>
      <c r="C275" s="874"/>
      <c r="D275" s="520"/>
      <c r="E275" s="429"/>
      <c r="N275" s="875" t="str">
        <f>N231</f>
        <v>Tippl, Karen</v>
      </c>
      <c r="O275" s="876"/>
      <c r="P275" s="876"/>
      <c r="Q275" s="876"/>
      <c r="R275" s="876"/>
      <c r="S275" s="876"/>
      <c r="T275" s="876"/>
      <c r="U275" s="876"/>
      <c r="V275" s="876"/>
      <c r="W275" s="877"/>
      <c r="X275" s="89"/>
      <c r="Y275" s="89"/>
      <c r="Z275" s="89"/>
      <c r="AA275" s="89"/>
      <c r="AB275" s="89"/>
      <c r="AC275" s="89"/>
      <c r="AD275" s="89"/>
      <c r="AE275" s="89"/>
      <c r="AF275" s="89"/>
      <c r="AG275" s="89"/>
      <c r="AH275" s="89"/>
      <c r="AK275" s="93"/>
      <c r="AM275" s="60"/>
    </row>
    <row r="276" spans="1:39" ht="14" x14ac:dyDescent="0.15">
      <c r="A276" s="85"/>
      <c r="AK276" s="91"/>
      <c r="AM276" s="60"/>
    </row>
    <row r="277" spans="1:39" ht="30" customHeight="1" x14ac:dyDescent="0.15">
      <c r="A277" s="878" t="s">
        <v>141</v>
      </c>
      <c r="B277" s="879"/>
      <c r="C277" s="879"/>
      <c r="D277" s="879"/>
      <c r="E277" s="879"/>
      <c r="F277" s="879"/>
      <c r="G277" s="879"/>
      <c r="H277" s="879"/>
      <c r="I277" s="879"/>
      <c r="J277" s="879"/>
      <c r="K277" s="879"/>
      <c r="L277" s="879"/>
      <c r="M277" s="879"/>
      <c r="N277" s="879"/>
      <c r="O277" s="879"/>
      <c r="P277" s="879"/>
      <c r="Q277" s="879"/>
      <c r="R277" s="879"/>
      <c r="S277" s="879"/>
      <c r="T277" s="879"/>
      <c r="U277" s="879"/>
      <c r="V277" s="879"/>
      <c r="W277" s="879"/>
      <c r="X277" s="879"/>
      <c r="Y277" s="879"/>
      <c r="Z277" s="879"/>
      <c r="AA277" s="879"/>
      <c r="AB277" s="879"/>
      <c r="AC277" s="879"/>
      <c r="AD277" s="879"/>
      <c r="AE277" s="879"/>
      <c r="AF277" s="879"/>
      <c r="AG277" s="879"/>
      <c r="AH277" s="879"/>
      <c r="AI277" s="879"/>
      <c r="AJ277" s="879"/>
      <c r="AK277" s="880"/>
      <c r="AM277" s="60"/>
    </row>
    <row r="278" spans="1:39" ht="15" thickBot="1" x14ac:dyDescent="0.2">
      <c r="A278" s="85"/>
      <c r="AK278" s="91"/>
      <c r="AM278" s="60"/>
    </row>
    <row r="279" spans="1:39" ht="25" customHeight="1" x14ac:dyDescent="0.15">
      <c r="A279" s="120"/>
      <c r="B279" s="121"/>
      <c r="C279" s="121"/>
      <c r="D279" s="881" t="s">
        <v>30</v>
      </c>
      <c r="E279" s="883" t="s">
        <v>142</v>
      </c>
      <c r="F279" s="122" t="s">
        <v>143</v>
      </c>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856" t="s">
        <v>144</v>
      </c>
      <c r="AL279" s="615" t="s">
        <v>72</v>
      </c>
      <c r="AM279" s="615" t="s">
        <v>73</v>
      </c>
    </row>
    <row r="280" spans="1:39" ht="15" customHeight="1" thickBot="1" x14ac:dyDescent="0.2">
      <c r="A280" s="96" t="s">
        <v>145</v>
      </c>
      <c r="B280" s="97"/>
      <c r="C280" s="97"/>
      <c r="D280" s="882"/>
      <c r="E280" s="882"/>
      <c r="F280" s="98">
        <f>A275</f>
        <v>45108</v>
      </c>
      <c r="G280" s="98">
        <f t="shared" ref="G280:AJ280" si="198">F280+1</f>
        <v>45109</v>
      </c>
      <c r="H280" s="98">
        <f t="shared" si="198"/>
        <v>45110</v>
      </c>
      <c r="I280" s="98">
        <f t="shared" si="198"/>
        <v>45111</v>
      </c>
      <c r="J280" s="98">
        <f t="shared" si="198"/>
        <v>45112</v>
      </c>
      <c r="K280" s="98">
        <f t="shared" si="198"/>
        <v>45113</v>
      </c>
      <c r="L280" s="98">
        <f t="shared" si="198"/>
        <v>45114</v>
      </c>
      <c r="M280" s="98">
        <f t="shared" si="198"/>
        <v>45115</v>
      </c>
      <c r="N280" s="98">
        <f t="shared" si="198"/>
        <v>45116</v>
      </c>
      <c r="O280" s="98">
        <f t="shared" si="198"/>
        <v>45117</v>
      </c>
      <c r="P280" s="98">
        <f t="shared" si="198"/>
        <v>45118</v>
      </c>
      <c r="Q280" s="98">
        <f t="shared" si="198"/>
        <v>45119</v>
      </c>
      <c r="R280" s="98">
        <f t="shared" si="198"/>
        <v>45120</v>
      </c>
      <c r="S280" s="98">
        <f t="shared" si="198"/>
        <v>45121</v>
      </c>
      <c r="T280" s="98">
        <f t="shared" si="198"/>
        <v>45122</v>
      </c>
      <c r="U280" s="98">
        <f t="shared" si="198"/>
        <v>45123</v>
      </c>
      <c r="V280" s="98">
        <f t="shared" si="198"/>
        <v>45124</v>
      </c>
      <c r="W280" s="98">
        <f t="shared" si="198"/>
        <v>45125</v>
      </c>
      <c r="X280" s="98">
        <f t="shared" si="198"/>
        <v>45126</v>
      </c>
      <c r="Y280" s="98">
        <f t="shared" si="198"/>
        <v>45127</v>
      </c>
      <c r="Z280" s="98">
        <f t="shared" si="198"/>
        <v>45128</v>
      </c>
      <c r="AA280" s="98">
        <f t="shared" si="198"/>
        <v>45129</v>
      </c>
      <c r="AB280" s="98">
        <f t="shared" si="198"/>
        <v>45130</v>
      </c>
      <c r="AC280" s="98">
        <f t="shared" si="198"/>
        <v>45131</v>
      </c>
      <c r="AD280" s="98">
        <f t="shared" si="198"/>
        <v>45132</v>
      </c>
      <c r="AE280" s="98">
        <f t="shared" si="198"/>
        <v>45133</v>
      </c>
      <c r="AF280" s="98">
        <f t="shared" si="198"/>
        <v>45134</v>
      </c>
      <c r="AG280" s="98">
        <f t="shared" si="198"/>
        <v>45135</v>
      </c>
      <c r="AH280" s="98">
        <f t="shared" si="198"/>
        <v>45136</v>
      </c>
      <c r="AI280" s="98">
        <f t="shared" si="198"/>
        <v>45137</v>
      </c>
      <c r="AJ280" s="98">
        <f t="shared" si="198"/>
        <v>45138</v>
      </c>
      <c r="AK280" s="857"/>
      <c r="AL280" s="257"/>
      <c r="AM280" s="60"/>
    </row>
    <row r="281" spans="1:39" s="82" customFormat="1" ht="21" customHeight="1" thickBot="1" x14ac:dyDescent="0.2">
      <c r="A281" s="100" t="s">
        <v>146</v>
      </c>
      <c r="B281" s="101" t="s">
        <v>109</v>
      </c>
      <c r="C281" s="102" t="s">
        <v>147</v>
      </c>
      <c r="D281" s="101"/>
      <c r="E281" s="101"/>
      <c r="F281" s="174"/>
      <c r="G281" s="174"/>
      <c r="H281" s="174"/>
      <c r="I281" s="174"/>
      <c r="J281" s="174"/>
      <c r="K281" s="174"/>
      <c r="L281" s="174"/>
      <c r="M281" s="174"/>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03"/>
      <c r="AL281" s="257"/>
      <c r="AM281" s="60"/>
    </row>
    <row r="282" spans="1:39" s="82" customFormat="1" ht="20" customHeight="1" thickBot="1" x14ac:dyDescent="0.2">
      <c r="A282" s="858"/>
      <c r="B282" s="109" t="s">
        <v>66</v>
      </c>
      <c r="C282" s="186" t="s">
        <v>148</v>
      </c>
      <c r="D282" s="510"/>
      <c r="E282" s="435"/>
      <c r="F282" s="174"/>
      <c r="G282" s="174"/>
      <c r="H282" s="174"/>
      <c r="I282" s="174"/>
      <c r="J282" s="174"/>
      <c r="K282" s="174"/>
      <c r="L282" s="174"/>
      <c r="M282" s="174"/>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04"/>
      <c r="AL282" s="257"/>
      <c r="AM282" s="60"/>
    </row>
    <row r="283" spans="1:39" s="82" customFormat="1" ht="56" x14ac:dyDescent="0.15">
      <c r="A283" s="859"/>
      <c r="B283" s="183" t="s">
        <v>81</v>
      </c>
      <c r="C283" s="187" t="str">
        <f>VLOOKUP(B283,'AP Übersicht'!$A$8:$B$36,2,FALSE)</f>
        <v>Recherche und Anforderungen an biobasierte Lösemittel, deren Parameter und Einsatzfähigkeit in Markierungs- und Kennzeichnungssystemen</v>
      </c>
      <c r="D283" s="511" t="s">
        <v>83</v>
      </c>
      <c r="E283" s="430"/>
      <c r="F283" s="174"/>
      <c r="G283" s="174"/>
      <c r="H283" s="174">
        <v>4</v>
      </c>
      <c r="I283" s="174"/>
      <c r="J283" s="174">
        <v>4</v>
      </c>
      <c r="K283" s="174">
        <v>4</v>
      </c>
      <c r="L283" s="174">
        <v>4</v>
      </c>
      <c r="M283" s="174"/>
      <c r="N283" s="174"/>
      <c r="O283" s="174">
        <v>4</v>
      </c>
      <c r="P283" s="174">
        <v>4</v>
      </c>
      <c r="Q283" s="174">
        <v>4</v>
      </c>
      <c r="R283" s="174">
        <v>4</v>
      </c>
      <c r="S283" s="174">
        <v>4</v>
      </c>
      <c r="T283" s="174"/>
      <c r="U283" s="174"/>
      <c r="V283" s="174">
        <v>4</v>
      </c>
      <c r="W283" s="174">
        <v>4</v>
      </c>
      <c r="X283" s="174">
        <v>4</v>
      </c>
      <c r="Y283" s="174">
        <v>4</v>
      </c>
      <c r="Z283" s="174">
        <v>1.33</v>
      </c>
      <c r="AA283" s="174"/>
      <c r="AB283" s="174"/>
      <c r="AC283" s="174"/>
      <c r="AD283" s="174"/>
      <c r="AE283" s="174"/>
      <c r="AF283" s="174"/>
      <c r="AG283" s="174"/>
      <c r="AH283" s="174"/>
      <c r="AI283" s="174"/>
      <c r="AJ283" s="174"/>
      <c r="AK283" s="104">
        <f t="shared" ref="AK283:AK294" si="199">SUM(F283:AJ283)</f>
        <v>53.33</v>
      </c>
      <c r="AL283" s="616">
        <f ca="1">VLOOKUP($B283,'AP Übersicht'!$A$8:$R$36,17,FALSE)</f>
        <v>106.66</v>
      </c>
      <c r="AM283" s="616">
        <f ca="1">VLOOKUP($B283,'AP Übersicht'!$A$8:$R$36,18,FALSE)</f>
        <v>-63.326666666666661</v>
      </c>
    </row>
    <row r="284" spans="1:39" s="82" customFormat="1" ht="42" x14ac:dyDescent="0.15">
      <c r="A284" s="859"/>
      <c r="B284" s="183" t="s">
        <v>84</v>
      </c>
      <c r="C284" s="187" t="str">
        <f>VLOOKUP(B284,'AP Übersicht'!$A$8:$B$36,2,FALSE)</f>
        <v xml:space="preserve">Beschaffung verfügbarer biobasierter Lösemittel sowie Versuche zur Herstellung von Tinten mit diesen Rohstoffen </v>
      </c>
      <c r="D284" s="511" t="s">
        <v>83</v>
      </c>
      <c r="E284" s="430"/>
      <c r="F284" s="175"/>
      <c r="G284" s="175"/>
      <c r="H284" s="175"/>
      <c r="I284" s="175"/>
      <c r="J284" s="175"/>
      <c r="K284" s="175"/>
      <c r="L284" s="175"/>
      <c r="M284" s="175"/>
      <c r="N284" s="175"/>
      <c r="O284" s="175"/>
      <c r="P284" s="175"/>
      <c r="Q284" s="175"/>
      <c r="R284" s="175"/>
      <c r="S284" s="175"/>
      <c r="T284" s="175"/>
      <c r="U284" s="175"/>
      <c r="V284" s="175"/>
      <c r="W284" s="175"/>
      <c r="X284" s="175"/>
      <c r="Y284" s="175"/>
      <c r="Z284" s="175">
        <v>2.67</v>
      </c>
      <c r="AA284" s="175"/>
      <c r="AB284" s="175"/>
      <c r="AC284" s="175"/>
      <c r="AD284" s="175">
        <v>4</v>
      </c>
      <c r="AE284" s="175">
        <v>4</v>
      </c>
      <c r="AF284" s="175">
        <v>4</v>
      </c>
      <c r="AG284" s="175"/>
      <c r="AH284" s="175"/>
      <c r="AI284" s="175"/>
      <c r="AJ284" s="176">
        <v>4</v>
      </c>
      <c r="AK284" s="104">
        <f t="shared" si="199"/>
        <v>18.670000000000002</v>
      </c>
      <c r="AL284" s="616">
        <f ca="1">VLOOKUP($B284,'AP Übersicht'!$A$8:$R$36,17,FALSE)</f>
        <v>18.670000000000002</v>
      </c>
      <c r="AM284" s="616">
        <f ca="1">VLOOKUP($B284,'AP Übersicht'!$A$8:$R$36,18,FALSE)</f>
        <v>67.99666666666667</v>
      </c>
    </row>
    <row r="285" spans="1:39" s="82" customFormat="1" ht="14" x14ac:dyDescent="0.15">
      <c r="A285" s="859"/>
      <c r="B285" s="183"/>
      <c r="C285" s="187" t="e">
        <f>VLOOKUP(B285,'AP Übersicht'!$A$8:$B$36,2,FALSE)</f>
        <v>#N/A</v>
      </c>
      <c r="D285" s="511"/>
      <c r="E285" s="430"/>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6"/>
      <c r="AK285" s="104">
        <f t="shared" si="199"/>
        <v>0</v>
      </c>
      <c r="AL285" s="256"/>
      <c r="AM285" s="60"/>
    </row>
    <row r="286" spans="1:39" s="82" customFormat="1" ht="14" x14ac:dyDescent="0.15">
      <c r="A286" s="859"/>
      <c r="B286" s="183"/>
      <c r="C286" s="187" t="e">
        <f>VLOOKUP(B286,'AP Übersicht'!$A$8:$B$36,2,FALSE)</f>
        <v>#N/A</v>
      </c>
      <c r="D286" s="511"/>
      <c r="E286" s="430"/>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6"/>
      <c r="AK286" s="104">
        <f t="shared" si="199"/>
        <v>0</v>
      </c>
      <c r="AL286" s="256"/>
      <c r="AM286" s="60"/>
    </row>
    <row r="287" spans="1:39" s="82" customFormat="1" ht="14" x14ac:dyDescent="0.15">
      <c r="A287" s="859"/>
      <c r="B287" s="183"/>
      <c r="C287" s="187" t="e">
        <f>VLOOKUP(B287,'AP Übersicht'!$A$8:$B$36,2,FALSE)</f>
        <v>#N/A</v>
      </c>
      <c r="D287" s="511"/>
      <c r="E287" s="430"/>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6"/>
      <c r="AK287" s="104">
        <f t="shared" si="199"/>
        <v>0</v>
      </c>
      <c r="AL287" s="256"/>
      <c r="AM287" s="60"/>
    </row>
    <row r="288" spans="1:39" s="82" customFormat="1" ht="14" x14ac:dyDescent="0.15">
      <c r="A288" s="859"/>
      <c r="B288" s="183"/>
      <c r="C288" s="187" t="e">
        <f>VLOOKUP(B288,'AP Übersicht'!$A$8:$B$36,2,FALSE)</f>
        <v>#N/A</v>
      </c>
      <c r="D288" s="511"/>
      <c r="E288" s="430"/>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6"/>
      <c r="AK288" s="104">
        <f t="shared" si="199"/>
        <v>0</v>
      </c>
      <c r="AL288" s="256"/>
      <c r="AM288" s="60"/>
    </row>
    <row r="289" spans="1:39" s="82" customFormat="1" ht="14" x14ac:dyDescent="0.15">
      <c r="A289" s="859"/>
      <c r="B289" s="183"/>
      <c r="C289" s="187" t="e">
        <f>VLOOKUP(B289,'AP Übersicht'!$A$8:$B$36,2,FALSE)</f>
        <v>#N/A</v>
      </c>
      <c r="D289" s="511"/>
      <c r="E289" s="430"/>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6"/>
      <c r="AK289" s="104">
        <f t="shared" si="199"/>
        <v>0</v>
      </c>
      <c r="AL289" s="256"/>
      <c r="AM289" s="60"/>
    </row>
    <row r="290" spans="1:39" s="82" customFormat="1" ht="14" x14ac:dyDescent="0.15">
      <c r="A290" s="859"/>
      <c r="B290" s="183"/>
      <c r="C290" s="187" t="e">
        <f>VLOOKUP(B290,'AP Übersicht'!$A$8:$B$36,2,FALSE)</f>
        <v>#N/A</v>
      </c>
      <c r="D290" s="511"/>
      <c r="E290" s="430"/>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6"/>
      <c r="AK290" s="104">
        <f t="shared" si="199"/>
        <v>0</v>
      </c>
      <c r="AL290" s="256"/>
      <c r="AM290" s="60"/>
    </row>
    <row r="291" spans="1:39" s="82" customFormat="1" ht="14" x14ac:dyDescent="0.15">
      <c r="A291" s="859"/>
      <c r="B291" s="183"/>
      <c r="C291" s="187" t="e">
        <f>VLOOKUP(B291,'AP Übersicht'!$A$8:$B$36,2,FALSE)</f>
        <v>#N/A</v>
      </c>
      <c r="D291" s="511"/>
      <c r="E291" s="430"/>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6"/>
      <c r="AK291" s="104">
        <f t="shared" si="199"/>
        <v>0</v>
      </c>
      <c r="AL291" s="256"/>
      <c r="AM291" s="60"/>
    </row>
    <row r="292" spans="1:39" s="82" customFormat="1" ht="14" x14ac:dyDescent="0.15">
      <c r="A292" s="859"/>
      <c r="B292" s="183"/>
      <c r="C292" s="187" t="e">
        <f>VLOOKUP(B292,'AP Übersicht'!$A$8:$B$36,2,FALSE)</f>
        <v>#N/A</v>
      </c>
      <c r="D292" s="511"/>
      <c r="E292" s="430"/>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6"/>
      <c r="AK292" s="104">
        <f t="shared" si="199"/>
        <v>0</v>
      </c>
      <c r="AL292" s="256"/>
      <c r="AM292" s="60"/>
    </row>
    <row r="293" spans="1:39" s="82" customFormat="1" ht="14" x14ac:dyDescent="0.15">
      <c r="A293" s="859"/>
      <c r="B293" s="183"/>
      <c r="C293" s="187" t="e">
        <f>VLOOKUP(B293,'AP Übersicht'!$A$8:$B$36,2,FALSE)</f>
        <v>#N/A</v>
      </c>
      <c r="D293" s="511"/>
      <c r="E293" s="430"/>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6"/>
      <c r="AK293" s="104">
        <f t="shared" si="199"/>
        <v>0</v>
      </c>
      <c r="AL293" s="256"/>
      <c r="AM293" s="60"/>
    </row>
    <row r="294" spans="1:39" s="82" customFormat="1" ht="15" thickBot="1" x14ac:dyDescent="0.2">
      <c r="A294" s="860"/>
      <c r="B294" s="184"/>
      <c r="C294" s="252" t="e">
        <f>VLOOKUP(B294,'AP Übersicht'!$A$8:$B$36,2,FALSE)</f>
        <v>#N/A</v>
      </c>
      <c r="D294" s="512"/>
      <c r="E294" s="438"/>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c r="AG294" s="177"/>
      <c r="AH294" s="177"/>
      <c r="AI294" s="177"/>
      <c r="AJ294" s="178"/>
      <c r="AK294" s="104">
        <f t="shared" si="199"/>
        <v>0</v>
      </c>
      <c r="AL294" s="256"/>
      <c r="AM294" s="60"/>
    </row>
    <row r="295" spans="1:39" s="82" customFormat="1" ht="18.5" customHeight="1" thickTop="1" thickBot="1" x14ac:dyDescent="0.2">
      <c r="A295" s="900"/>
      <c r="B295" s="901"/>
      <c r="C295" s="898" t="s">
        <v>149</v>
      </c>
      <c r="D295" s="437" t="s">
        <v>83</v>
      </c>
      <c r="E295" s="437"/>
      <c r="F295" s="607">
        <f>SUMIF($D283:$D294,$D295,F283:F294)</f>
        <v>0</v>
      </c>
      <c r="G295" s="607">
        <f t="shared" ref="G295:AJ295" si="200">SUMIF($D283:$D294,$D295,G283:G294)</f>
        <v>0</v>
      </c>
      <c r="H295" s="607">
        <f t="shared" si="200"/>
        <v>4</v>
      </c>
      <c r="I295" s="607">
        <f t="shared" si="200"/>
        <v>0</v>
      </c>
      <c r="J295" s="607">
        <f t="shared" si="200"/>
        <v>4</v>
      </c>
      <c r="K295" s="607">
        <f t="shared" si="200"/>
        <v>4</v>
      </c>
      <c r="L295" s="607">
        <f t="shared" si="200"/>
        <v>4</v>
      </c>
      <c r="M295" s="607">
        <f t="shared" si="200"/>
        <v>0</v>
      </c>
      <c r="N295" s="607">
        <f t="shared" si="200"/>
        <v>0</v>
      </c>
      <c r="O295" s="607">
        <f t="shared" si="200"/>
        <v>4</v>
      </c>
      <c r="P295" s="607">
        <f t="shared" si="200"/>
        <v>4</v>
      </c>
      <c r="Q295" s="607">
        <f t="shared" si="200"/>
        <v>4</v>
      </c>
      <c r="R295" s="607">
        <f t="shared" si="200"/>
        <v>4</v>
      </c>
      <c r="S295" s="607">
        <f t="shared" si="200"/>
        <v>4</v>
      </c>
      <c r="T295" s="607">
        <f t="shared" si="200"/>
        <v>0</v>
      </c>
      <c r="U295" s="607">
        <f t="shared" si="200"/>
        <v>0</v>
      </c>
      <c r="V295" s="607">
        <f t="shared" si="200"/>
        <v>4</v>
      </c>
      <c r="W295" s="607">
        <f t="shared" si="200"/>
        <v>4</v>
      </c>
      <c r="X295" s="607">
        <f t="shared" si="200"/>
        <v>4</v>
      </c>
      <c r="Y295" s="607">
        <f t="shared" si="200"/>
        <v>4</v>
      </c>
      <c r="Z295" s="607">
        <f t="shared" si="200"/>
        <v>4</v>
      </c>
      <c r="AA295" s="607">
        <f t="shared" si="200"/>
        <v>0</v>
      </c>
      <c r="AB295" s="607">
        <f t="shared" si="200"/>
        <v>0</v>
      </c>
      <c r="AC295" s="607">
        <f t="shared" si="200"/>
        <v>0</v>
      </c>
      <c r="AD295" s="607">
        <f t="shared" si="200"/>
        <v>4</v>
      </c>
      <c r="AE295" s="607">
        <f t="shared" si="200"/>
        <v>4</v>
      </c>
      <c r="AF295" s="607">
        <f t="shared" si="200"/>
        <v>4</v>
      </c>
      <c r="AG295" s="607">
        <f t="shared" si="200"/>
        <v>0</v>
      </c>
      <c r="AH295" s="607">
        <f t="shared" si="200"/>
        <v>0</v>
      </c>
      <c r="AI295" s="607">
        <f t="shared" si="200"/>
        <v>0</v>
      </c>
      <c r="AJ295" s="607">
        <f t="shared" si="200"/>
        <v>4</v>
      </c>
      <c r="AK295" s="106">
        <f>SUM(F295:AJ295)</f>
        <v>72</v>
      </c>
      <c r="AL295" s="256"/>
      <c r="AM295" s="60"/>
    </row>
    <row r="296" spans="1:39" s="82" customFormat="1" ht="18.5" customHeight="1" thickBot="1" x14ac:dyDescent="0.2">
      <c r="A296" s="902"/>
      <c r="B296" s="903"/>
      <c r="C296" s="897"/>
      <c r="D296" s="611"/>
      <c r="E296" s="611" t="s">
        <v>83</v>
      </c>
      <c r="F296" s="607">
        <f>SUMIF($E283:$E294,$E296,F283:F294)</f>
        <v>0</v>
      </c>
      <c r="G296" s="607">
        <f t="shared" ref="G296:AJ296" si="201">SUMIF($E283:$E294,$E296,G283:G294)</f>
        <v>0</v>
      </c>
      <c r="H296" s="607">
        <f t="shared" si="201"/>
        <v>0</v>
      </c>
      <c r="I296" s="607">
        <f t="shared" si="201"/>
        <v>0</v>
      </c>
      <c r="J296" s="607">
        <f t="shared" si="201"/>
        <v>0</v>
      </c>
      <c r="K296" s="607">
        <f t="shared" si="201"/>
        <v>0</v>
      </c>
      <c r="L296" s="607">
        <f t="shared" si="201"/>
        <v>0</v>
      </c>
      <c r="M296" s="607">
        <f t="shared" si="201"/>
        <v>0</v>
      </c>
      <c r="N296" s="607">
        <f t="shared" si="201"/>
        <v>0</v>
      </c>
      <c r="O296" s="607">
        <f t="shared" si="201"/>
        <v>0</v>
      </c>
      <c r="P296" s="607">
        <f t="shared" si="201"/>
        <v>0</v>
      </c>
      <c r="Q296" s="607">
        <f t="shared" si="201"/>
        <v>0</v>
      </c>
      <c r="R296" s="607">
        <f t="shared" si="201"/>
        <v>0</v>
      </c>
      <c r="S296" s="607">
        <f t="shared" si="201"/>
        <v>0</v>
      </c>
      <c r="T296" s="607">
        <f t="shared" si="201"/>
        <v>0</v>
      </c>
      <c r="U296" s="607">
        <f t="shared" si="201"/>
        <v>0</v>
      </c>
      <c r="V296" s="607">
        <f t="shared" si="201"/>
        <v>0</v>
      </c>
      <c r="W296" s="607">
        <f t="shared" si="201"/>
        <v>0</v>
      </c>
      <c r="X296" s="607">
        <f t="shared" si="201"/>
        <v>0</v>
      </c>
      <c r="Y296" s="607">
        <f t="shared" si="201"/>
        <v>0</v>
      </c>
      <c r="Z296" s="607">
        <f t="shared" si="201"/>
        <v>0</v>
      </c>
      <c r="AA296" s="607">
        <f t="shared" si="201"/>
        <v>0</v>
      </c>
      <c r="AB296" s="607">
        <f t="shared" si="201"/>
        <v>0</v>
      </c>
      <c r="AC296" s="607">
        <f t="shared" si="201"/>
        <v>0</v>
      </c>
      <c r="AD296" s="607">
        <f t="shared" si="201"/>
        <v>0</v>
      </c>
      <c r="AE296" s="607">
        <f t="shared" si="201"/>
        <v>0</v>
      </c>
      <c r="AF296" s="607">
        <f t="shared" si="201"/>
        <v>0</v>
      </c>
      <c r="AG296" s="607">
        <f t="shared" si="201"/>
        <v>0</v>
      </c>
      <c r="AH296" s="607">
        <f t="shared" si="201"/>
        <v>0</v>
      </c>
      <c r="AI296" s="607">
        <f t="shared" si="201"/>
        <v>0</v>
      </c>
      <c r="AJ296" s="607">
        <f t="shared" si="201"/>
        <v>0</v>
      </c>
      <c r="AK296" s="612">
        <f>SUM(F296:AJ296)</f>
        <v>0</v>
      </c>
      <c r="AL296" s="256"/>
      <c r="AM296" s="60"/>
    </row>
    <row r="297" spans="1:39" s="82" customFormat="1" ht="20" customHeight="1" x14ac:dyDescent="0.15">
      <c r="A297" s="118" t="s">
        <v>150</v>
      </c>
      <c r="B297" s="99"/>
      <c r="C297" s="114" t="s">
        <v>164</v>
      </c>
      <c r="D297" s="511"/>
      <c r="E297" s="430"/>
      <c r="F297" s="175"/>
      <c r="G297" s="175"/>
      <c r="H297" s="175"/>
      <c r="I297" s="175">
        <v>4</v>
      </c>
      <c r="J297" s="175"/>
      <c r="K297" s="175">
        <v>2</v>
      </c>
      <c r="L297" s="175"/>
      <c r="M297" s="175"/>
      <c r="N297" s="175"/>
      <c r="O297" s="175"/>
      <c r="P297" s="175"/>
      <c r="Q297" s="175"/>
      <c r="R297" s="175"/>
      <c r="S297" s="175"/>
      <c r="T297" s="175"/>
      <c r="U297" s="175"/>
      <c r="V297" s="175"/>
      <c r="W297" s="175"/>
      <c r="X297" s="175"/>
      <c r="Y297" s="175"/>
      <c r="Z297" s="175"/>
      <c r="AA297" s="175"/>
      <c r="AB297" s="175"/>
      <c r="AC297" s="175">
        <v>4</v>
      </c>
      <c r="AD297" s="175"/>
      <c r="AE297" s="175"/>
      <c r="AF297" s="175"/>
      <c r="AG297" s="175">
        <v>4</v>
      </c>
      <c r="AH297" s="175"/>
      <c r="AI297" s="175"/>
      <c r="AJ297" s="179"/>
      <c r="AK297" s="110">
        <f>SUM(F297:AJ297)</f>
        <v>14</v>
      </c>
      <c r="AL297" s="256"/>
      <c r="AM297" s="60"/>
    </row>
    <row r="298" spans="1:39" s="82" customFormat="1" ht="20" customHeight="1" x14ac:dyDescent="0.15">
      <c r="A298" s="861" t="s">
        <v>152</v>
      </c>
      <c r="B298" s="95"/>
      <c r="C298" s="115" t="s">
        <v>153</v>
      </c>
      <c r="D298" s="511"/>
      <c r="E298" s="43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c r="AG298" s="180"/>
      <c r="AH298" s="180"/>
      <c r="AI298" s="180"/>
      <c r="AJ298" s="180"/>
      <c r="AK298" s="117">
        <f>SUM(E298:AJ298)</f>
        <v>0</v>
      </c>
      <c r="AL298" s="256"/>
      <c r="AM298" s="60"/>
    </row>
    <row r="299" spans="1:39" s="82" customFormat="1" ht="20" customHeight="1" x14ac:dyDescent="0.15">
      <c r="A299" s="862"/>
      <c r="B299" s="95"/>
      <c r="C299" s="116" t="s">
        <v>154</v>
      </c>
      <c r="D299" s="513"/>
      <c r="E299" s="430"/>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9"/>
      <c r="AK299" s="111">
        <f>SUM(F299:AJ299)</f>
        <v>0</v>
      </c>
      <c r="AL299" s="256"/>
      <c r="AM299" s="60"/>
    </row>
    <row r="300" spans="1:39" s="82" customFormat="1" ht="28" x14ac:dyDescent="0.15">
      <c r="A300" s="862"/>
      <c r="B300" s="95"/>
      <c r="C300" s="115" t="s">
        <v>155</v>
      </c>
      <c r="D300" s="511"/>
      <c r="E300" s="430"/>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9"/>
      <c r="AK300" s="111">
        <f>SUM(F300:AJ300)</f>
        <v>0</v>
      </c>
      <c r="AL300" s="64"/>
      <c r="AM300" s="60"/>
    </row>
    <row r="301" spans="1:39" s="82" customFormat="1" ht="29" thickBot="1" x14ac:dyDescent="0.2">
      <c r="A301" s="863"/>
      <c r="B301" s="105"/>
      <c r="C301" s="119" t="s">
        <v>156</v>
      </c>
      <c r="D301" s="514"/>
      <c r="E301" s="439"/>
      <c r="F301" s="181"/>
      <c r="G301" s="181"/>
      <c r="H301" s="181"/>
      <c r="I301" s="181"/>
      <c r="J301" s="181"/>
      <c r="K301" s="181"/>
      <c r="L301" s="181"/>
      <c r="M301" s="181"/>
      <c r="N301" s="181"/>
      <c r="O301" s="181"/>
      <c r="P301" s="181"/>
      <c r="Q301" s="181"/>
      <c r="R301" s="181"/>
      <c r="S301" s="181"/>
      <c r="T301" s="181"/>
      <c r="U301" s="181"/>
      <c r="V301" s="181"/>
      <c r="W301" s="181"/>
      <c r="X301" s="181"/>
      <c r="Y301" s="181"/>
      <c r="Z301" s="181"/>
      <c r="AA301" s="181"/>
      <c r="AB301" s="181"/>
      <c r="AC301" s="181"/>
      <c r="AD301" s="181"/>
      <c r="AE301" s="181"/>
      <c r="AF301" s="181"/>
      <c r="AG301" s="181"/>
      <c r="AH301" s="181"/>
      <c r="AI301" s="181"/>
      <c r="AJ301" s="182"/>
      <c r="AK301" s="112">
        <f>SUM(F301:AJ301)</f>
        <v>0</v>
      </c>
      <c r="AL301" s="64" t="s">
        <v>157</v>
      </c>
      <c r="AM301" s="60" t="s">
        <v>158</v>
      </c>
    </row>
    <row r="302" spans="1:39" s="82" customFormat="1" ht="14" x14ac:dyDescent="0.15">
      <c r="A302" s="123"/>
      <c r="B302" s="83"/>
      <c r="C302" s="83"/>
      <c r="D302" s="508"/>
      <c r="E302" s="508"/>
      <c r="F302" s="671">
        <f t="shared" ref="F302:G302" si="202">SUM(F295:F301)</f>
        <v>0</v>
      </c>
      <c r="G302" s="671">
        <f t="shared" si="202"/>
        <v>0</v>
      </c>
      <c r="H302" s="671">
        <f>SUM(H295:H301)</f>
        <v>4</v>
      </c>
      <c r="I302" s="671">
        <f t="shared" ref="I302:AJ302" si="203">SUM(I295:I301)</f>
        <v>4</v>
      </c>
      <c r="J302" s="671">
        <f t="shared" si="203"/>
        <v>4</v>
      </c>
      <c r="K302" s="671">
        <f t="shared" si="203"/>
        <v>6</v>
      </c>
      <c r="L302" s="671">
        <f t="shared" si="203"/>
        <v>4</v>
      </c>
      <c r="M302" s="671">
        <f t="shared" si="203"/>
        <v>0</v>
      </c>
      <c r="N302" s="671">
        <f t="shared" si="203"/>
        <v>0</v>
      </c>
      <c r="O302" s="671">
        <f t="shared" si="203"/>
        <v>4</v>
      </c>
      <c r="P302" s="671">
        <f t="shared" si="203"/>
        <v>4</v>
      </c>
      <c r="Q302" s="671">
        <f t="shared" si="203"/>
        <v>4</v>
      </c>
      <c r="R302" s="671">
        <f t="shared" si="203"/>
        <v>4</v>
      </c>
      <c r="S302" s="671">
        <f t="shared" si="203"/>
        <v>4</v>
      </c>
      <c r="T302" s="671">
        <f t="shared" si="203"/>
        <v>0</v>
      </c>
      <c r="U302" s="671">
        <f t="shared" si="203"/>
        <v>0</v>
      </c>
      <c r="V302" s="671">
        <f t="shared" si="203"/>
        <v>4</v>
      </c>
      <c r="W302" s="671">
        <f t="shared" si="203"/>
        <v>4</v>
      </c>
      <c r="X302" s="671">
        <f t="shared" si="203"/>
        <v>4</v>
      </c>
      <c r="Y302" s="671">
        <f t="shared" si="203"/>
        <v>4</v>
      </c>
      <c r="Z302" s="671">
        <f t="shared" si="203"/>
        <v>4</v>
      </c>
      <c r="AA302" s="671">
        <f t="shared" si="203"/>
        <v>0</v>
      </c>
      <c r="AB302" s="671">
        <f t="shared" si="203"/>
        <v>0</v>
      </c>
      <c r="AC302" s="671">
        <f t="shared" si="203"/>
        <v>4</v>
      </c>
      <c r="AD302" s="671">
        <f t="shared" si="203"/>
        <v>4</v>
      </c>
      <c r="AE302" s="671">
        <f t="shared" si="203"/>
        <v>4</v>
      </c>
      <c r="AF302" s="671">
        <f t="shared" si="203"/>
        <v>4</v>
      </c>
      <c r="AG302" s="671">
        <f t="shared" si="203"/>
        <v>4</v>
      </c>
      <c r="AH302" s="671">
        <f t="shared" si="203"/>
        <v>0</v>
      </c>
      <c r="AI302" s="671">
        <f t="shared" si="203"/>
        <v>0</v>
      </c>
      <c r="AJ302" s="671">
        <f t="shared" si="203"/>
        <v>4</v>
      </c>
      <c r="AK302" s="124"/>
      <c r="AL302" s="670">
        <f>SUM(AK295:AK301)</f>
        <v>86</v>
      </c>
      <c r="AM302" s="672">
        <f>NETWORKDAYS(F280,EOMONTH(A275,0))*8</f>
        <v>168</v>
      </c>
    </row>
    <row r="303" spans="1:39" s="82" customFormat="1" ht="18" customHeight="1" x14ac:dyDescent="0.15">
      <c r="A303" s="864" t="s">
        <v>159</v>
      </c>
      <c r="B303" s="865"/>
      <c r="C303" s="865"/>
      <c r="D303" s="865"/>
      <c r="E303" s="865"/>
      <c r="F303" s="865"/>
      <c r="G303" s="865"/>
      <c r="H303" s="865"/>
      <c r="I303" s="865"/>
      <c r="J303" s="865"/>
      <c r="K303" s="865"/>
      <c r="L303" s="865"/>
      <c r="M303" s="865"/>
      <c r="N303" s="865"/>
      <c r="O303" s="90"/>
      <c r="P303" s="90"/>
      <c r="Q303" s="90"/>
      <c r="R303" s="90"/>
      <c r="S303" s="90"/>
      <c r="T303" s="90"/>
      <c r="U303" s="90"/>
      <c r="V303" s="90"/>
      <c r="W303" s="90"/>
      <c r="X303" s="90"/>
      <c r="Y303" s="90"/>
      <c r="Z303" s="90"/>
      <c r="AA303" s="90"/>
      <c r="AB303" s="90"/>
      <c r="AC303" s="90"/>
      <c r="AD303" s="90"/>
      <c r="AE303" s="90"/>
      <c r="AF303" s="90"/>
      <c r="AG303" s="90"/>
      <c r="AH303" s="90"/>
      <c r="AI303" s="90"/>
      <c r="AJ303" s="83"/>
      <c r="AK303" s="125"/>
      <c r="AL303" s="64"/>
      <c r="AM303" s="60"/>
    </row>
    <row r="304" spans="1:39" s="82" customFormat="1" ht="18" customHeight="1" thickBot="1" x14ac:dyDescent="0.2">
      <c r="A304" s="866"/>
      <c r="B304" s="865"/>
      <c r="C304" s="865"/>
      <c r="D304" s="865"/>
      <c r="E304" s="865"/>
      <c r="F304" s="865"/>
      <c r="G304" s="865"/>
      <c r="H304" s="865"/>
      <c r="I304" s="865"/>
      <c r="J304" s="865"/>
      <c r="K304" s="865"/>
      <c r="L304" s="865"/>
      <c r="M304" s="865"/>
      <c r="N304" s="865"/>
      <c r="O304" s="90"/>
      <c r="P304" s="90"/>
      <c r="Q304" s="884">
        <f>IF(WEEKDAY(EOMONTH(A275,0),2)=7,EOMONTH(A275,0)-2,IF(WEEKDAY(EOMONTH(11,0),2)=6,EOMONTH(A275,0)-1,EOMONTH(A275,0)))</f>
        <v>45138</v>
      </c>
      <c r="R304" s="884"/>
      <c r="S304" s="90"/>
      <c r="T304" s="90"/>
      <c r="U304" s="90"/>
      <c r="V304" s="90"/>
      <c r="W304" s="90"/>
      <c r="X304" s="90"/>
      <c r="Y304" s="90"/>
      <c r="Z304" s="90"/>
      <c r="AA304" s="90"/>
      <c r="AB304" s="90"/>
      <c r="AC304" s="90"/>
      <c r="AD304" s="90"/>
      <c r="AE304" s="90"/>
      <c r="AF304" s="90"/>
      <c r="AG304" s="90"/>
      <c r="AH304" s="90"/>
      <c r="AI304" s="90"/>
      <c r="AJ304" s="83"/>
      <c r="AK304" s="125"/>
      <c r="AL304" s="64"/>
      <c r="AM304" s="60"/>
    </row>
    <row r="305" spans="1:39" s="82" customFormat="1" ht="14" customHeight="1" x14ac:dyDescent="0.15">
      <c r="A305" s="866"/>
      <c r="B305" s="865"/>
      <c r="C305" s="865"/>
      <c r="D305" s="865"/>
      <c r="E305" s="865"/>
      <c r="F305" s="865"/>
      <c r="G305" s="865"/>
      <c r="H305" s="865"/>
      <c r="I305" s="865"/>
      <c r="J305" s="865"/>
      <c r="K305" s="865"/>
      <c r="L305" s="865"/>
      <c r="M305" s="865"/>
      <c r="N305" s="865"/>
      <c r="O305" s="90"/>
      <c r="P305" s="90"/>
      <c r="Q305" s="867" t="s">
        <v>160</v>
      </c>
      <c r="R305" s="867"/>
      <c r="S305" s="867"/>
      <c r="T305" s="867"/>
      <c r="U305" s="867"/>
      <c r="V305" s="867"/>
      <c r="W305" s="867"/>
      <c r="X305" s="867"/>
      <c r="Y305" s="867"/>
      <c r="Z305" s="867"/>
      <c r="AA305" s="867"/>
      <c r="AB305" s="867"/>
      <c r="AC305" s="867"/>
      <c r="AD305" s="867"/>
      <c r="AE305" s="867"/>
      <c r="AF305" s="867"/>
      <c r="AG305" s="867"/>
      <c r="AH305" s="867"/>
      <c r="AI305" s="867"/>
      <c r="AJ305" s="867"/>
      <c r="AK305" s="125"/>
      <c r="AL305" s="64"/>
      <c r="AM305" s="60"/>
    </row>
    <row r="306" spans="1:39" s="82" customFormat="1" ht="35.25" customHeight="1" thickBot="1" x14ac:dyDescent="0.2">
      <c r="A306" s="864" t="s">
        <v>161</v>
      </c>
      <c r="B306" s="868"/>
      <c r="C306" s="868"/>
      <c r="D306" s="868"/>
      <c r="E306" s="868"/>
      <c r="F306" s="868"/>
      <c r="G306" s="868"/>
      <c r="H306" s="868"/>
      <c r="I306" s="868"/>
      <c r="J306" s="868"/>
      <c r="K306" s="868"/>
      <c r="L306" s="868"/>
      <c r="M306" s="868"/>
      <c r="N306" s="868"/>
      <c r="O306" s="90"/>
      <c r="P306" s="90"/>
      <c r="Q306" s="884">
        <f>Q304</f>
        <v>45138</v>
      </c>
      <c r="R306" s="884"/>
      <c r="S306" s="90"/>
      <c r="T306" s="90"/>
      <c r="U306" s="90"/>
      <c r="V306" s="90"/>
      <c r="W306" s="90"/>
      <c r="X306" s="90"/>
      <c r="Y306" s="90"/>
      <c r="Z306" s="90"/>
      <c r="AA306" s="90"/>
      <c r="AB306" s="90"/>
      <c r="AC306" s="90"/>
      <c r="AD306" s="90"/>
      <c r="AE306" s="90"/>
      <c r="AF306" s="90"/>
      <c r="AG306" s="90"/>
      <c r="AH306" s="90"/>
      <c r="AI306" s="90"/>
      <c r="AJ306" s="90"/>
      <c r="AK306" s="125"/>
      <c r="AL306" s="64"/>
      <c r="AM306" s="60"/>
    </row>
    <row r="307" spans="1:39" s="82" customFormat="1" ht="14" x14ac:dyDescent="0.15">
      <c r="A307" s="864"/>
      <c r="B307" s="868"/>
      <c r="C307" s="868"/>
      <c r="D307" s="868"/>
      <c r="E307" s="868"/>
      <c r="F307" s="868"/>
      <c r="G307" s="868"/>
      <c r="H307" s="868"/>
      <c r="I307" s="868"/>
      <c r="J307" s="868"/>
      <c r="K307" s="868"/>
      <c r="L307" s="868"/>
      <c r="M307" s="868"/>
      <c r="N307" s="868"/>
      <c r="O307" s="83"/>
      <c r="P307" s="83"/>
      <c r="Q307" s="867" t="s">
        <v>162</v>
      </c>
      <c r="R307" s="867"/>
      <c r="S307" s="867"/>
      <c r="T307" s="867"/>
      <c r="U307" s="867"/>
      <c r="V307" s="867"/>
      <c r="W307" s="867"/>
      <c r="X307" s="867"/>
      <c r="Y307" s="867"/>
      <c r="Z307" s="867"/>
      <c r="AA307" s="867"/>
      <c r="AB307" s="867"/>
      <c r="AC307" s="867"/>
      <c r="AD307" s="867"/>
      <c r="AE307" s="867"/>
      <c r="AF307" s="867"/>
      <c r="AG307" s="867"/>
      <c r="AH307" s="867"/>
      <c r="AI307" s="867"/>
      <c r="AJ307" s="867"/>
      <c r="AK307" s="125"/>
      <c r="AL307" s="64"/>
      <c r="AM307" s="60"/>
    </row>
    <row r="308" spans="1:39" s="82" customFormat="1" ht="14.5" customHeight="1" thickBot="1" x14ac:dyDescent="0.2">
      <c r="A308" s="126"/>
      <c r="B308" s="127"/>
      <c r="C308" s="127"/>
      <c r="D308" s="509"/>
      <c r="E308" s="509"/>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8"/>
      <c r="AL308" s="64"/>
      <c r="AM308" s="60"/>
    </row>
    <row r="309" spans="1:39" ht="12" x14ac:dyDescent="0.15">
      <c r="A309" s="82"/>
      <c r="B309" s="82"/>
      <c r="C309" s="82"/>
      <c r="D309" s="507"/>
      <c r="E309" s="507"/>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82"/>
      <c r="AL309" s="83"/>
    </row>
    <row r="310" spans="1:39" s="60" customFormat="1" ht="30" customHeight="1" x14ac:dyDescent="0.15">
      <c r="A310" s="423"/>
      <c r="B310" s="433"/>
      <c r="C310" s="433"/>
      <c r="D310" s="424"/>
      <c r="E310" s="424"/>
      <c r="F310" s="425"/>
      <c r="G310" s="425"/>
      <c r="H310" s="425"/>
      <c r="I310" s="425"/>
      <c r="J310" s="425"/>
      <c r="K310" s="425"/>
      <c r="L310" s="425"/>
      <c r="M310" s="444"/>
      <c r="N310" s="426"/>
      <c r="O310" s="426"/>
      <c r="P310" s="426"/>
      <c r="Q310" s="426"/>
      <c r="R310" s="426"/>
      <c r="S310" s="426"/>
      <c r="T310" s="426"/>
      <c r="U310" s="426"/>
      <c r="V310" s="426"/>
      <c r="W310" s="891" t="s">
        <v>133</v>
      </c>
      <c r="X310" s="891"/>
      <c r="Y310" s="891"/>
      <c r="Z310" s="891"/>
      <c r="AA310" s="892"/>
      <c r="AB310" s="875" t="str">
        <f>Nav!$C$6</f>
        <v>DS200424</v>
      </c>
      <c r="AC310" s="876"/>
      <c r="AD310" s="876"/>
      <c r="AE310" s="876"/>
      <c r="AF310" s="876"/>
      <c r="AG310" s="876"/>
      <c r="AH310" s="876"/>
      <c r="AI310" s="877"/>
      <c r="AJ310" s="426"/>
      <c r="AK310" s="432"/>
    </row>
    <row r="311" spans="1:39" s="60" customFormat="1" ht="18" customHeight="1" x14ac:dyDescent="0.15">
      <c r="A311" s="445"/>
      <c r="B311" s="446"/>
      <c r="C311" s="446"/>
      <c r="D311" s="447"/>
      <c r="E311" s="447"/>
      <c r="F311" s="448"/>
      <c r="G311" s="448"/>
      <c r="H311" s="448"/>
      <c r="I311" s="448"/>
      <c r="J311" s="448"/>
      <c r="K311" s="448"/>
      <c r="L311" s="448"/>
      <c r="M311" s="449"/>
      <c r="AK311" s="434"/>
    </row>
    <row r="312" spans="1:39" ht="23" x14ac:dyDescent="0.25">
      <c r="A312" s="445"/>
      <c r="B312" s="446"/>
      <c r="C312" s="446"/>
      <c r="D312" s="447"/>
      <c r="E312" s="447"/>
      <c r="F312" s="448"/>
      <c r="G312" s="448"/>
      <c r="H312" s="448"/>
      <c r="I312" s="448"/>
      <c r="J312" s="448"/>
      <c r="K312" s="448"/>
      <c r="L312" s="448"/>
      <c r="M312" s="449"/>
      <c r="N312" s="443"/>
      <c r="O312" s="893" t="s">
        <v>134</v>
      </c>
      <c r="P312" s="894"/>
      <c r="Q312" s="894"/>
      <c r="R312" s="894"/>
      <c r="S312" s="894"/>
      <c r="T312" s="894"/>
      <c r="U312" s="894"/>
      <c r="V312" s="894"/>
      <c r="W312" s="894"/>
      <c r="X312" s="894"/>
      <c r="Y312" s="894"/>
      <c r="Z312" s="894"/>
      <c r="AA312" s="894"/>
      <c r="AB312" s="894"/>
      <c r="AC312" s="894"/>
      <c r="AD312" s="894"/>
      <c r="AE312" s="894"/>
      <c r="AF312" s="894"/>
      <c r="AG312" s="894"/>
      <c r="AH312" s="894"/>
      <c r="AI312" s="894"/>
      <c r="AJ312" s="894"/>
      <c r="AK312" s="895"/>
      <c r="AL312"/>
      <c r="AM312"/>
    </row>
    <row r="313" spans="1:39" ht="16" x14ac:dyDescent="0.2">
      <c r="A313" s="445"/>
      <c r="B313" s="446"/>
      <c r="C313" s="446"/>
      <c r="D313" s="447"/>
      <c r="E313" s="447"/>
      <c r="F313" s="448"/>
      <c r="G313" s="448"/>
      <c r="H313" s="448"/>
      <c r="I313" s="448"/>
      <c r="J313" s="448"/>
      <c r="K313" s="448"/>
      <c r="L313" s="448"/>
      <c r="M313" s="449"/>
      <c r="N313" s="442"/>
      <c r="O313" s="730" t="s">
        <v>163</v>
      </c>
      <c r="P313" s="731"/>
      <c r="Q313" s="731"/>
      <c r="R313" s="731"/>
      <c r="S313" s="731"/>
      <c r="T313" s="731"/>
      <c r="U313" s="731"/>
      <c r="V313" s="731"/>
      <c r="W313" s="731"/>
      <c r="X313" s="731"/>
      <c r="Y313" s="731"/>
      <c r="Z313" s="731"/>
      <c r="AA313" s="731"/>
      <c r="AB313" s="731"/>
      <c r="AC313" s="731"/>
      <c r="AD313" s="731"/>
      <c r="AE313" s="731"/>
      <c r="AF313" s="731"/>
      <c r="AG313" s="731"/>
      <c r="AH313" s="731"/>
      <c r="AI313" s="731"/>
      <c r="AJ313" s="731"/>
      <c r="AK313" s="732"/>
      <c r="AL313"/>
      <c r="AM313"/>
    </row>
    <row r="314" spans="1:39" ht="18" customHeight="1" x14ac:dyDescent="0.2">
      <c r="A314" s="885" t="s">
        <v>136</v>
      </c>
      <c r="B314" s="886"/>
      <c r="C314" s="886"/>
      <c r="D314" s="886"/>
      <c r="E314" s="886"/>
      <c r="F314" s="886"/>
      <c r="G314" s="886"/>
      <c r="H314" s="886"/>
      <c r="I314" s="886"/>
      <c r="J314" s="886"/>
      <c r="K314" s="886"/>
      <c r="L314" s="886"/>
      <c r="M314" s="887"/>
      <c r="O314" s="888" t="s">
        <v>137</v>
      </c>
      <c r="P314" s="889"/>
      <c r="Q314" s="889"/>
      <c r="R314" s="889"/>
      <c r="S314" s="889"/>
      <c r="T314" s="889"/>
      <c r="U314" s="889"/>
      <c r="V314" s="889"/>
      <c r="W314" s="889"/>
      <c r="X314" s="889"/>
      <c r="Y314" s="889"/>
      <c r="Z314" s="889"/>
      <c r="AA314" s="889"/>
      <c r="AB314" s="889"/>
      <c r="AC314" s="889"/>
      <c r="AD314" s="889"/>
      <c r="AE314" s="889"/>
      <c r="AF314" s="889"/>
      <c r="AG314" s="889"/>
      <c r="AH314" s="889"/>
      <c r="AI314" s="889"/>
      <c r="AJ314" s="889"/>
      <c r="AK314" s="890"/>
      <c r="AL314"/>
      <c r="AM314"/>
    </row>
    <row r="315" spans="1:39" ht="26.25" customHeight="1" x14ac:dyDescent="0.15">
      <c r="A315" s="84" t="s">
        <v>138</v>
      </c>
      <c r="B315" s="60"/>
      <c r="C315" s="516"/>
      <c r="D315" s="428"/>
      <c r="E315" s="428"/>
      <c r="F315" s="94"/>
      <c r="G315" s="94"/>
      <c r="H315" s="94"/>
      <c r="I315" s="94"/>
      <c r="J315" s="94"/>
      <c r="K315" s="94"/>
      <c r="L315" s="94"/>
      <c r="O315" s="869"/>
      <c r="P315" s="869"/>
      <c r="Q315" s="869"/>
      <c r="R315" s="869"/>
      <c r="S315" s="869"/>
      <c r="T315" s="869"/>
      <c r="AK315" s="91"/>
      <c r="AM315" s="60"/>
    </row>
    <row r="316" spans="1:39" ht="30" customHeight="1" x14ac:dyDescent="0.15">
      <c r="A316" s="870" t="str">
        <f>Nav!$C$3</f>
        <v>Durchführbarkeitsstudie "BioInk"</v>
      </c>
      <c r="B316" s="871"/>
      <c r="C316" s="871"/>
      <c r="D316" s="871"/>
      <c r="E316" s="871"/>
      <c r="F316" s="871"/>
      <c r="G316" s="871"/>
      <c r="H316" s="871"/>
      <c r="I316" s="871"/>
      <c r="J316" s="871"/>
      <c r="K316" s="871"/>
      <c r="L316" s="871"/>
      <c r="M316" s="871"/>
      <c r="N316" s="871"/>
      <c r="O316" s="871"/>
      <c r="P316" s="871"/>
      <c r="Q316" s="871"/>
      <c r="R316" s="871"/>
      <c r="S316" s="871"/>
      <c r="T316" s="871"/>
      <c r="U316" s="871"/>
      <c r="V316" s="871"/>
      <c r="W316" s="871"/>
      <c r="X316" s="871"/>
      <c r="Y316" s="871"/>
      <c r="Z316" s="871"/>
      <c r="AA316" s="871"/>
      <c r="AB316" s="871"/>
      <c r="AC316" s="871"/>
      <c r="AD316" s="871"/>
      <c r="AE316" s="871"/>
      <c r="AF316" s="871"/>
      <c r="AG316" s="871"/>
      <c r="AH316" s="871"/>
      <c r="AI316" s="871"/>
      <c r="AJ316" s="871"/>
      <c r="AK316" s="872"/>
      <c r="AM316" s="60"/>
    </row>
    <row r="317" spans="1:39" ht="18" customHeight="1" x14ac:dyDescent="0.15">
      <c r="A317" s="85"/>
      <c r="AK317" s="91"/>
      <c r="AM317" s="60"/>
    </row>
    <row r="318" spans="1:39" s="87" customFormat="1" ht="14" x14ac:dyDescent="0.15">
      <c r="A318" s="86" t="s">
        <v>139</v>
      </c>
      <c r="D318" s="428"/>
      <c r="E318" s="428"/>
      <c r="G318" s="83"/>
      <c r="H318" s="83"/>
      <c r="I318" s="83"/>
      <c r="J318" s="83"/>
      <c r="K318" s="83"/>
      <c r="L318" s="83"/>
      <c r="M318" s="88"/>
      <c r="N318" s="87" t="s">
        <v>140</v>
      </c>
      <c r="AI318" s="83"/>
      <c r="AJ318" s="83"/>
      <c r="AK318" s="92"/>
      <c r="AL318" s="68"/>
      <c r="AM318" s="60"/>
    </row>
    <row r="319" spans="1:39" ht="27" customHeight="1" x14ac:dyDescent="0.15">
      <c r="A319" s="873">
        <f>A275+31</f>
        <v>45139</v>
      </c>
      <c r="B319" s="874"/>
      <c r="C319" s="874"/>
      <c r="D319" s="520"/>
      <c r="E319" s="429"/>
      <c r="N319" s="875" t="str">
        <f>N275</f>
        <v>Tippl, Karen</v>
      </c>
      <c r="O319" s="876"/>
      <c r="P319" s="876"/>
      <c r="Q319" s="876"/>
      <c r="R319" s="876"/>
      <c r="S319" s="876"/>
      <c r="T319" s="876"/>
      <c r="U319" s="876"/>
      <c r="V319" s="876"/>
      <c r="W319" s="877"/>
      <c r="X319" s="89"/>
      <c r="Y319" s="89"/>
      <c r="Z319" s="89"/>
      <c r="AA319" s="89"/>
      <c r="AB319" s="89"/>
      <c r="AC319" s="89"/>
      <c r="AD319" s="89"/>
      <c r="AE319" s="89"/>
      <c r="AF319" s="89"/>
      <c r="AG319" s="89"/>
      <c r="AH319" s="89"/>
      <c r="AK319" s="93"/>
      <c r="AM319" s="60"/>
    </row>
    <row r="320" spans="1:39" ht="14" x14ac:dyDescent="0.15">
      <c r="A320" s="85"/>
      <c r="AK320" s="91"/>
      <c r="AM320" s="60"/>
    </row>
    <row r="321" spans="1:39" ht="30" customHeight="1" x14ac:dyDescent="0.15">
      <c r="A321" s="878" t="s">
        <v>141</v>
      </c>
      <c r="B321" s="879"/>
      <c r="C321" s="879"/>
      <c r="D321" s="879"/>
      <c r="E321" s="879"/>
      <c r="F321" s="879"/>
      <c r="G321" s="879"/>
      <c r="H321" s="879"/>
      <c r="I321" s="879"/>
      <c r="J321" s="879"/>
      <c r="K321" s="879"/>
      <c r="L321" s="879"/>
      <c r="M321" s="879"/>
      <c r="N321" s="879"/>
      <c r="O321" s="879"/>
      <c r="P321" s="879"/>
      <c r="Q321" s="879"/>
      <c r="R321" s="879"/>
      <c r="S321" s="879"/>
      <c r="T321" s="879"/>
      <c r="U321" s="879"/>
      <c r="V321" s="879"/>
      <c r="W321" s="879"/>
      <c r="X321" s="879"/>
      <c r="Y321" s="879"/>
      <c r="Z321" s="879"/>
      <c r="AA321" s="879"/>
      <c r="AB321" s="879"/>
      <c r="AC321" s="879"/>
      <c r="AD321" s="879"/>
      <c r="AE321" s="879"/>
      <c r="AF321" s="879"/>
      <c r="AG321" s="879"/>
      <c r="AH321" s="879"/>
      <c r="AI321" s="879"/>
      <c r="AJ321" s="879"/>
      <c r="AK321" s="880"/>
      <c r="AM321" s="60"/>
    </row>
    <row r="322" spans="1:39" ht="15" thickBot="1" x14ac:dyDescent="0.2">
      <c r="A322" s="85"/>
      <c r="AK322" s="91"/>
      <c r="AM322" s="60"/>
    </row>
    <row r="323" spans="1:39" ht="25" customHeight="1" x14ac:dyDescent="0.15">
      <c r="A323" s="120"/>
      <c r="B323" s="121"/>
      <c r="C323" s="121"/>
      <c r="D323" s="881" t="s">
        <v>30</v>
      </c>
      <c r="E323" s="883" t="s">
        <v>142</v>
      </c>
      <c r="F323" s="122" t="s">
        <v>143</v>
      </c>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856" t="s">
        <v>144</v>
      </c>
      <c r="AL323" s="615" t="s">
        <v>72</v>
      </c>
      <c r="AM323" s="615" t="s">
        <v>73</v>
      </c>
    </row>
    <row r="324" spans="1:39" ht="15" customHeight="1" thickBot="1" x14ac:dyDescent="0.2">
      <c r="A324" s="96" t="s">
        <v>145</v>
      </c>
      <c r="B324" s="97"/>
      <c r="C324" s="97"/>
      <c r="D324" s="882"/>
      <c r="E324" s="882"/>
      <c r="F324" s="98">
        <f>A319</f>
        <v>45139</v>
      </c>
      <c r="G324" s="98">
        <f t="shared" ref="G324:AJ324" si="204">F324+1</f>
        <v>45140</v>
      </c>
      <c r="H324" s="98">
        <f t="shared" si="204"/>
        <v>45141</v>
      </c>
      <c r="I324" s="98">
        <f t="shared" si="204"/>
        <v>45142</v>
      </c>
      <c r="J324" s="98">
        <f t="shared" si="204"/>
        <v>45143</v>
      </c>
      <c r="K324" s="98">
        <f t="shared" si="204"/>
        <v>45144</v>
      </c>
      <c r="L324" s="98">
        <f t="shared" si="204"/>
        <v>45145</v>
      </c>
      <c r="M324" s="98">
        <f t="shared" si="204"/>
        <v>45146</v>
      </c>
      <c r="N324" s="98">
        <f t="shared" si="204"/>
        <v>45147</v>
      </c>
      <c r="O324" s="98">
        <f t="shared" si="204"/>
        <v>45148</v>
      </c>
      <c r="P324" s="98">
        <f t="shared" si="204"/>
        <v>45149</v>
      </c>
      <c r="Q324" s="98">
        <f t="shared" si="204"/>
        <v>45150</v>
      </c>
      <c r="R324" s="98">
        <f t="shared" si="204"/>
        <v>45151</v>
      </c>
      <c r="S324" s="98">
        <f t="shared" si="204"/>
        <v>45152</v>
      </c>
      <c r="T324" s="98">
        <f t="shared" si="204"/>
        <v>45153</v>
      </c>
      <c r="U324" s="98">
        <f t="shared" si="204"/>
        <v>45154</v>
      </c>
      <c r="V324" s="98">
        <f t="shared" si="204"/>
        <v>45155</v>
      </c>
      <c r="W324" s="98">
        <f t="shared" si="204"/>
        <v>45156</v>
      </c>
      <c r="X324" s="98">
        <f t="shared" si="204"/>
        <v>45157</v>
      </c>
      <c r="Y324" s="98">
        <f t="shared" si="204"/>
        <v>45158</v>
      </c>
      <c r="Z324" s="98">
        <f t="shared" si="204"/>
        <v>45159</v>
      </c>
      <c r="AA324" s="98">
        <f t="shared" si="204"/>
        <v>45160</v>
      </c>
      <c r="AB324" s="98">
        <f t="shared" si="204"/>
        <v>45161</v>
      </c>
      <c r="AC324" s="98">
        <f t="shared" si="204"/>
        <v>45162</v>
      </c>
      <c r="AD324" s="98">
        <f t="shared" si="204"/>
        <v>45163</v>
      </c>
      <c r="AE324" s="98">
        <f t="shared" si="204"/>
        <v>45164</v>
      </c>
      <c r="AF324" s="98">
        <f t="shared" si="204"/>
        <v>45165</v>
      </c>
      <c r="AG324" s="98">
        <f t="shared" si="204"/>
        <v>45166</v>
      </c>
      <c r="AH324" s="98">
        <f t="shared" si="204"/>
        <v>45167</v>
      </c>
      <c r="AI324" s="98">
        <f t="shared" si="204"/>
        <v>45168</v>
      </c>
      <c r="AJ324" s="98">
        <f t="shared" si="204"/>
        <v>45169</v>
      </c>
      <c r="AK324" s="857"/>
      <c r="AL324" s="257"/>
      <c r="AM324" s="60"/>
    </row>
    <row r="325" spans="1:39" s="82" customFormat="1" ht="21" customHeight="1" thickBot="1" x14ac:dyDescent="0.2">
      <c r="A325" s="100" t="s">
        <v>146</v>
      </c>
      <c r="B325" s="101" t="s">
        <v>109</v>
      </c>
      <c r="C325" s="102" t="s">
        <v>147</v>
      </c>
      <c r="D325" s="101"/>
      <c r="E325" s="101"/>
      <c r="F325" s="174"/>
      <c r="G325" s="174"/>
      <c r="H325" s="174"/>
      <c r="I325" s="174"/>
      <c r="J325" s="174"/>
      <c r="K325" s="174"/>
      <c r="L325" s="174"/>
      <c r="M325" s="174"/>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03"/>
      <c r="AL325" s="257"/>
      <c r="AM325" s="60"/>
    </row>
    <row r="326" spans="1:39" s="82" customFormat="1" ht="20" customHeight="1" thickBot="1" x14ac:dyDescent="0.2">
      <c r="A326" s="858"/>
      <c r="B326" s="109" t="s">
        <v>66</v>
      </c>
      <c r="C326" s="186" t="s">
        <v>148</v>
      </c>
      <c r="D326" s="510"/>
      <c r="E326" s="435"/>
      <c r="F326" s="174"/>
      <c r="G326" s="174"/>
      <c r="H326" s="174"/>
      <c r="I326" s="174"/>
      <c r="J326" s="174"/>
      <c r="K326" s="174"/>
      <c r="L326" s="174"/>
      <c r="M326" s="174"/>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04"/>
      <c r="AL326" s="257"/>
      <c r="AM326" s="60"/>
    </row>
    <row r="327" spans="1:39" s="82" customFormat="1" ht="56" x14ac:dyDescent="0.15">
      <c r="A327" s="859"/>
      <c r="B327" s="183" t="s">
        <v>86</v>
      </c>
      <c r="C327" s="187" t="str">
        <f>VLOOKUP(B327,'AP Übersicht'!$A$8:$B$36,2,FALSE)</f>
        <v xml:space="preserve">Versuche zur Einsatzfähigkeit und den Parametern (aufzutragende Menge, Temperatur, relative Luftfeuchtigkeit bzw. zum Einsatzbereich im industriellen Umfeld </v>
      </c>
      <c r="D327" s="511" t="s">
        <v>83</v>
      </c>
      <c r="E327" s="430"/>
      <c r="F327" s="174">
        <v>4</v>
      </c>
      <c r="G327" s="174">
        <v>4</v>
      </c>
      <c r="H327" s="174">
        <v>4</v>
      </c>
      <c r="I327" s="174">
        <v>4</v>
      </c>
      <c r="J327" s="174"/>
      <c r="K327" s="174"/>
      <c r="L327" s="174"/>
      <c r="M327" s="174"/>
      <c r="N327" s="174"/>
      <c r="O327" s="174"/>
      <c r="P327" s="174"/>
      <c r="Q327" s="174"/>
      <c r="R327" s="174"/>
      <c r="S327" s="174"/>
      <c r="T327" s="174"/>
      <c r="U327" s="174"/>
      <c r="V327" s="174"/>
      <c r="W327" s="174"/>
      <c r="X327" s="174"/>
      <c r="Y327" s="174"/>
      <c r="Z327" s="174">
        <v>4</v>
      </c>
      <c r="AA327" s="174">
        <v>4</v>
      </c>
      <c r="AB327" s="174">
        <v>4</v>
      </c>
      <c r="AC327" s="174">
        <v>4</v>
      </c>
      <c r="AD327" s="174"/>
      <c r="AE327" s="174"/>
      <c r="AF327" s="174"/>
      <c r="AG327" s="174">
        <v>4</v>
      </c>
      <c r="AH327" s="174">
        <v>4</v>
      </c>
      <c r="AI327" s="174">
        <v>4</v>
      </c>
      <c r="AJ327" s="174">
        <v>4</v>
      </c>
      <c r="AK327" s="104">
        <f t="shared" ref="AK327:AK338" si="205">SUM(F327:AJ327)</f>
        <v>48</v>
      </c>
      <c r="AL327" s="616">
        <f ca="1">VLOOKUP($B327,'AP Übersicht'!$A$8:$R$36,17,FALSE)</f>
        <v>148</v>
      </c>
      <c r="AM327" s="616">
        <f ca="1">VLOOKUP($B327,'AP Übersicht'!$A$8:$R$36,18,FALSE)</f>
        <v>-61.333333333333329</v>
      </c>
    </row>
    <row r="328" spans="1:39" s="82" customFormat="1" ht="14" x14ac:dyDescent="0.15">
      <c r="A328" s="859"/>
      <c r="B328" s="183"/>
      <c r="C328" s="187" t="e">
        <f>VLOOKUP(B328,'AP Übersicht'!$A$8:$B$36,2,FALSE)</f>
        <v>#N/A</v>
      </c>
      <c r="D328" s="511"/>
      <c r="E328" s="430"/>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6"/>
      <c r="AK328" s="104">
        <f t="shared" si="205"/>
        <v>0</v>
      </c>
      <c r="AL328" s="616" t="e">
        <f>VLOOKUP($B328,'AP Übersicht'!$A$8:$R$36,17,FALSE)</f>
        <v>#N/A</v>
      </c>
      <c r="AM328" s="616" t="e">
        <f>VLOOKUP($B328,'AP Übersicht'!$A$8:$R$36,18,FALSE)</f>
        <v>#N/A</v>
      </c>
    </row>
    <row r="329" spans="1:39" s="82" customFormat="1" ht="14" x14ac:dyDescent="0.15">
      <c r="A329" s="859"/>
      <c r="B329" s="183"/>
      <c r="C329" s="187" t="e">
        <f>VLOOKUP(B329,'AP Übersicht'!$A$8:$B$36,2,FALSE)</f>
        <v>#N/A</v>
      </c>
      <c r="D329" s="511"/>
      <c r="E329" s="430"/>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6"/>
      <c r="AK329" s="104">
        <f t="shared" si="205"/>
        <v>0</v>
      </c>
      <c r="AL329" s="256"/>
      <c r="AM329" s="60"/>
    </row>
    <row r="330" spans="1:39" s="82" customFormat="1" ht="14" x14ac:dyDescent="0.15">
      <c r="A330" s="859"/>
      <c r="B330" s="183"/>
      <c r="C330" s="187" t="e">
        <f>VLOOKUP(B330,'AP Übersicht'!$A$8:$B$36,2,FALSE)</f>
        <v>#N/A</v>
      </c>
      <c r="D330" s="511"/>
      <c r="E330" s="430"/>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6"/>
      <c r="AK330" s="104">
        <f t="shared" si="205"/>
        <v>0</v>
      </c>
      <c r="AL330" s="256"/>
      <c r="AM330" s="60"/>
    </row>
    <row r="331" spans="1:39" s="82" customFormat="1" ht="14" x14ac:dyDescent="0.15">
      <c r="A331" s="859"/>
      <c r="B331" s="183"/>
      <c r="C331" s="187" t="e">
        <f>VLOOKUP(B331,'AP Übersicht'!$A$8:$B$36,2,FALSE)</f>
        <v>#N/A</v>
      </c>
      <c r="D331" s="511"/>
      <c r="E331" s="430"/>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6"/>
      <c r="AK331" s="104">
        <f t="shared" si="205"/>
        <v>0</v>
      </c>
      <c r="AL331" s="256"/>
      <c r="AM331" s="60"/>
    </row>
    <row r="332" spans="1:39" s="82" customFormat="1" ht="14" x14ac:dyDescent="0.15">
      <c r="A332" s="859"/>
      <c r="B332" s="183"/>
      <c r="C332" s="187" t="e">
        <f>VLOOKUP(B332,'AP Übersicht'!$A$8:$B$36,2,FALSE)</f>
        <v>#N/A</v>
      </c>
      <c r="D332" s="511"/>
      <c r="E332" s="430"/>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6"/>
      <c r="AK332" s="104">
        <f t="shared" si="205"/>
        <v>0</v>
      </c>
      <c r="AL332" s="256"/>
      <c r="AM332" s="60"/>
    </row>
    <row r="333" spans="1:39" s="82" customFormat="1" ht="14" x14ac:dyDescent="0.15">
      <c r="A333" s="859"/>
      <c r="B333" s="183"/>
      <c r="C333" s="187" t="e">
        <f>VLOOKUP(B333,'AP Übersicht'!$A$8:$B$36,2,FALSE)</f>
        <v>#N/A</v>
      </c>
      <c r="D333" s="511"/>
      <c r="E333" s="430"/>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6"/>
      <c r="AK333" s="104">
        <f t="shared" si="205"/>
        <v>0</v>
      </c>
      <c r="AL333" s="256"/>
      <c r="AM333" s="60"/>
    </row>
    <row r="334" spans="1:39" s="82" customFormat="1" ht="14" x14ac:dyDescent="0.15">
      <c r="A334" s="859"/>
      <c r="B334" s="183"/>
      <c r="C334" s="187" t="e">
        <f>VLOOKUP(B334,'AP Übersicht'!$A$8:$B$36,2,FALSE)</f>
        <v>#N/A</v>
      </c>
      <c r="D334" s="511"/>
      <c r="E334" s="430"/>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6"/>
      <c r="AK334" s="104">
        <f t="shared" si="205"/>
        <v>0</v>
      </c>
      <c r="AL334" s="256"/>
      <c r="AM334" s="60"/>
    </row>
    <row r="335" spans="1:39" s="82" customFormat="1" ht="14" x14ac:dyDescent="0.15">
      <c r="A335" s="859"/>
      <c r="B335" s="183"/>
      <c r="C335" s="187" t="e">
        <f>VLOOKUP(B335,'AP Übersicht'!$A$8:$B$36,2,FALSE)</f>
        <v>#N/A</v>
      </c>
      <c r="D335" s="511"/>
      <c r="E335" s="430"/>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6"/>
      <c r="AK335" s="104">
        <f t="shared" si="205"/>
        <v>0</v>
      </c>
      <c r="AL335" s="256"/>
      <c r="AM335" s="60"/>
    </row>
    <row r="336" spans="1:39" s="82" customFormat="1" ht="14" x14ac:dyDescent="0.15">
      <c r="A336" s="859"/>
      <c r="B336" s="183"/>
      <c r="C336" s="187" t="e">
        <f>VLOOKUP(B336,'AP Übersicht'!$A$8:$B$36,2,FALSE)</f>
        <v>#N/A</v>
      </c>
      <c r="D336" s="511"/>
      <c r="E336" s="430"/>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6"/>
      <c r="AK336" s="104">
        <f t="shared" si="205"/>
        <v>0</v>
      </c>
      <c r="AL336" s="256"/>
      <c r="AM336" s="60"/>
    </row>
    <row r="337" spans="1:39" s="82" customFormat="1" ht="14" x14ac:dyDescent="0.15">
      <c r="A337" s="859"/>
      <c r="B337" s="183"/>
      <c r="C337" s="187" t="e">
        <f>VLOOKUP(B337,'AP Übersicht'!$A$8:$B$36,2,FALSE)</f>
        <v>#N/A</v>
      </c>
      <c r="D337" s="511"/>
      <c r="E337" s="430"/>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6"/>
      <c r="AK337" s="104">
        <f t="shared" si="205"/>
        <v>0</v>
      </c>
      <c r="AL337" s="256"/>
      <c r="AM337" s="60"/>
    </row>
    <row r="338" spans="1:39" s="82" customFormat="1" ht="15" thickBot="1" x14ac:dyDescent="0.2">
      <c r="A338" s="860"/>
      <c r="B338" s="184"/>
      <c r="C338" s="252" t="e">
        <f>VLOOKUP(B338,'AP Übersicht'!$A$8:$B$36,2,FALSE)</f>
        <v>#N/A</v>
      </c>
      <c r="D338" s="512"/>
      <c r="E338" s="438"/>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c r="AG338" s="177"/>
      <c r="AH338" s="177"/>
      <c r="AI338" s="177"/>
      <c r="AJ338" s="178"/>
      <c r="AK338" s="104">
        <f t="shared" si="205"/>
        <v>0</v>
      </c>
      <c r="AL338" s="256"/>
      <c r="AM338" s="60"/>
    </row>
    <row r="339" spans="1:39" s="82" customFormat="1" ht="19" customHeight="1" thickTop="1" thickBot="1" x14ac:dyDescent="0.2">
      <c r="A339" s="900"/>
      <c r="B339" s="901"/>
      <c r="C339" s="898" t="s">
        <v>149</v>
      </c>
      <c r="D339" s="437" t="s">
        <v>83</v>
      </c>
      <c r="E339" s="437"/>
      <c r="F339" s="607">
        <f>SUMIF($D327:$D338,$D339,F327:F338)</f>
        <v>4</v>
      </c>
      <c r="G339" s="607">
        <f t="shared" ref="G339:AJ339" si="206">SUMIF($D327:$D338,$D339,G327:G338)</f>
        <v>4</v>
      </c>
      <c r="H339" s="607">
        <f t="shared" si="206"/>
        <v>4</v>
      </c>
      <c r="I339" s="607">
        <f t="shared" si="206"/>
        <v>4</v>
      </c>
      <c r="J339" s="607">
        <f t="shared" si="206"/>
        <v>0</v>
      </c>
      <c r="K339" s="607">
        <f t="shared" si="206"/>
        <v>0</v>
      </c>
      <c r="L339" s="607">
        <f t="shared" si="206"/>
        <v>0</v>
      </c>
      <c r="M339" s="607">
        <f t="shared" si="206"/>
        <v>0</v>
      </c>
      <c r="N339" s="607">
        <f t="shared" si="206"/>
        <v>0</v>
      </c>
      <c r="O339" s="607">
        <f t="shared" si="206"/>
        <v>0</v>
      </c>
      <c r="P339" s="607">
        <f t="shared" si="206"/>
        <v>0</v>
      </c>
      <c r="Q339" s="607">
        <f t="shared" si="206"/>
        <v>0</v>
      </c>
      <c r="R339" s="607">
        <f t="shared" si="206"/>
        <v>0</v>
      </c>
      <c r="S339" s="607">
        <f t="shared" si="206"/>
        <v>0</v>
      </c>
      <c r="T339" s="607">
        <f t="shared" si="206"/>
        <v>0</v>
      </c>
      <c r="U339" s="607">
        <f t="shared" si="206"/>
        <v>0</v>
      </c>
      <c r="V339" s="607">
        <f t="shared" si="206"/>
        <v>0</v>
      </c>
      <c r="W339" s="607">
        <f t="shared" si="206"/>
        <v>0</v>
      </c>
      <c r="X339" s="607">
        <f t="shared" si="206"/>
        <v>0</v>
      </c>
      <c r="Y339" s="607">
        <f t="shared" si="206"/>
        <v>0</v>
      </c>
      <c r="Z339" s="607">
        <f t="shared" si="206"/>
        <v>4</v>
      </c>
      <c r="AA339" s="607">
        <f t="shared" si="206"/>
        <v>4</v>
      </c>
      <c r="AB339" s="607">
        <f t="shared" si="206"/>
        <v>4</v>
      </c>
      <c r="AC339" s="607">
        <f t="shared" si="206"/>
        <v>4</v>
      </c>
      <c r="AD339" s="607">
        <f t="shared" si="206"/>
        <v>0</v>
      </c>
      <c r="AE339" s="607">
        <f t="shared" si="206"/>
        <v>0</v>
      </c>
      <c r="AF339" s="607">
        <f t="shared" si="206"/>
        <v>0</v>
      </c>
      <c r="AG339" s="607">
        <f t="shared" si="206"/>
        <v>4</v>
      </c>
      <c r="AH339" s="607">
        <f t="shared" si="206"/>
        <v>4</v>
      </c>
      <c r="AI339" s="607">
        <f t="shared" si="206"/>
        <v>4</v>
      </c>
      <c r="AJ339" s="607">
        <f t="shared" si="206"/>
        <v>4</v>
      </c>
      <c r="AK339" s="106">
        <f>SUM(F339:AJ339)</f>
        <v>48</v>
      </c>
      <c r="AL339" s="256"/>
      <c r="AM339" s="60"/>
    </row>
    <row r="340" spans="1:39" s="82" customFormat="1" ht="18.5" customHeight="1" thickBot="1" x14ac:dyDescent="0.2">
      <c r="A340" s="902"/>
      <c r="B340" s="903"/>
      <c r="C340" s="899"/>
      <c r="D340" s="611"/>
      <c r="E340" s="611" t="s">
        <v>83</v>
      </c>
      <c r="F340" s="607">
        <f>SUMIF($E327:$E338,$E340,F327:F338)</f>
        <v>0</v>
      </c>
      <c r="G340" s="607">
        <f t="shared" ref="G340:AJ340" si="207">SUMIF($E327:$E338,$E340,G327:G338)</f>
        <v>0</v>
      </c>
      <c r="H340" s="607">
        <f t="shared" si="207"/>
        <v>0</v>
      </c>
      <c r="I340" s="607">
        <f t="shared" si="207"/>
        <v>0</v>
      </c>
      <c r="J340" s="607">
        <f t="shared" si="207"/>
        <v>0</v>
      </c>
      <c r="K340" s="607">
        <f t="shared" si="207"/>
        <v>0</v>
      </c>
      <c r="L340" s="607">
        <f t="shared" si="207"/>
        <v>0</v>
      </c>
      <c r="M340" s="607">
        <f t="shared" si="207"/>
        <v>0</v>
      </c>
      <c r="N340" s="607">
        <f t="shared" si="207"/>
        <v>0</v>
      </c>
      <c r="O340" s="607">
        <f t="shared" si="207"/>
        <v>0</v>
      </c>
      <c r="P340" s="607">
        <f t="shared" si="207"/>
        <v>0</v>
      </c>
      <c r="Q340" s="607">
        <f t="shared" si="207"/>
        <v>0</v>
      </c>
      <c r="R340" s="607">
        <f t="shared" si="207"/>
        <v>0</v>
      </c>
      <c r="S340" s="607">
        <f t="shared" si="207"/>
        <v>0</v>
      </c>
      <c r="T340" s="607">
        <f t="shared" si="207"/>
        <v>0</v>
      </c>
      <c r="U340" s="607">
        <f t="shared" si="207"/>
        <v>0</v>
      </c>
      <c r="V340" s="607">
        <f t="shared" si="207"/>
        <v>0</v>
      </c>
      <c r="W340" s="607">
        <f t="shared" si="207"/>
        <v>0</v>
      </c>
      <c r="X340" s="607">
        <f t="shared" si="207"/>
        <v>0</v>
      </c>
      <c r="Y340" s="607">
        <f t="shared" si="207"/>
        <v>0</v>
      </c>
      <c r="Z340" s="607">
        <f t="shared" si="207"/>
        <v>0</v>
      </c>
      <c r="AA340" s="607">
        <f t="shared" si="207"/>
        <v>0</v>
      </c>
      <c r="AB340" s="607">
        <f t="shared" si="207"/>
        <v>0</v>
      </c>
      <c r="AC340" s="607">
        <f t="shared" si="207"/>
        <v>0</v>
      </c>
      <c r="AD340" s="607">
        <f t="shared" si="207"/>
        <v>0</v>
      </c>
      <c r="AE340" s="607">
        <f t="shared" si="207"/>
        <v>0</v>
      </c>
      <c r="AF340" s="607">
        <f t="shared" si="207"/>
        <v>0</v>
      </c>
      <c r="AG340" s="607">
        <f t="shared" si="207"/>
        <v>0</v>
      </c>
      <c r="AH340" s="607">
        <f t="shared" si="207"/>
        <v>0</v>
      </c>
      <c r="AI340" s="607">
        <f t="shared" si="207"/>
        <v>0</v>
      </c>
      <c r="AJ340" s="607">
        <f t="shared" si="207"/>
        <v>0</v>
      </c>
      <c r="AK340" s="612">
        <f>SUM(F340:AJ340)</f>
        <v>0</v>
      </c>
      <c r="AL340" s="256"/>
      <c r="AM340" s="60"/>
    </row>
    <row r="341" spans="1:39" s="82" customFormat="1" ht="20" customHeight="1" x14ac:dyDescent="0.15">
      <c r="A341" s="118" t="s">
        <v>150</v>
      </c>
      <c r="B341" s="99"/>
      <c r="C341" s="114" t="s">
        <v>164</v>
      </c>
      <c r="D341" s="511"/>
      <c r="E341" s="430"/>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c r="AH341" s="175"/>
      <c r="AI341" s="175"/>
      <c r="AJ341" s="179"/>
      <c r="AK341" s="110">
        <f>SUM(F341:AJ341)</f>
        <v>0</v>
      </c>
      <c r="AL341" s="256"/>
      <c r="AM341" s="60"/>
    </row>
    <row r="342" spans="1:39" s="82" customFormat="1" ht="20" customHeight="1" x14ac:dyDescent="0.15">
      <c r="A342" s="861" t="s">
        <v>152</v>
      </c>
      <c r="B342" s="95"/>
      <c r="C342" s="115" t="s">
        <v>153</v>
      </c>
      <c r="D342" s="511"/>
      <c r="E342" s="43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17">
        <f>SUM(E342:AJ342)</f>
        <v>0</v>
      </c>
      <c r="AL342" s="256"/>
      <c r="AM342" s="60"/>
    </row>
    <row r="343" spans="1:39" s="82" customFormat="1" ht="20" customHeight="1" x14ac:dyDescent="0.15">
      <c r="A343" s="862"/>
      <c r="B343" s="95"/>
      <c r="C343" s="116" t="s">
        <v>154</v>
      </c>
      <c r="D343" s="513"/>
      <c r="E343" s="430"/>
      <c r="F343" s="175"/>
      <c r="G343" s="175"/>
      <c r="H343" s="175"/>
      <c r="I343" s="175"/>
      <c r="J343" s="175"/>
      <c r="K343" s="175"/>
      <c r="L343" s="175">
        <v>4</v>
      </c>
      <c r="M343" s="175">
        <v>4</v>
      </c>
      <c r="N343" s="175">
        <v>4</v>
      </c>
      <c r="O343" s="175">
        <v>4</v>
      </c>
      <c r="P343" s="175">
        <v>4</v>
      </c>
      <c r="Q343" s="175"/>
      <c r="R343" s="175"/>
      <c r="S343" s="175">
        <v>4</v>
      </c>
      <c r="T343" s="175">
        <v>4</v>
      </c>
      <c r="U343" s="175">
        <v>4</v>
      </c>
      <c r="V343" s="175">
        <v>4</v>
      </c>
      <c r="W343" s="175">
        <v>4</v>
      </c>
      <c r="X343" s="175"/>
      <c r="Y343" s="175"/>
      <c r="Z343" s="175"/>
      <c r="AA343" s="175"/>
      <c r="AB343" s="175"/>
      <c r="AC343" s="175"/>
      <c r="AD343" s="175"/>
      <c r="AE343" s="175"/>
      <c r="AF343" s="175"/>
      <c r="AG343" s="175"/>
      <c r="AH343" s="175"/>
      <c r="AI343" s="175"/>
      <c r="AJ343" s="179"/>
      <c r="AK343" s="111">
        <f>SUM(F343:AJ343)</f>
        <v>40</v>
      </c>
      <c r="AL343" s="256"/>
      <c r="AM343" s="60"/>
    </row>
    <row r="344" spans="1:39" s="82" customFormat="1" ht="28" x14ac:dyDescent="0.15">
      <c r="A344" s="862"/>
      <c r="B344" s="95"/>
      <c r="C344" s="115" t="s">
        <v>155</v>
      </c>
      <c r="D344" s="511"/>
      <c r="E344" s="430"/>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9"/>
      <c r="AK344" s="111">
        <f>SUM(F344:AJ344)</f>
        <v>0</v>
      </c>
      <c r="AL344" s="64"/>
      <c r="AM344" s="60"/>
    </row>
    <row r="345" spans="1:39" s="82" customFormat="1" ht="29" thickBot="1" x14ac:dyDescent="0.2">
      <c r="A345" s="863"/>
      <c r="B345" s="105"/>
      <c r="C345" s="119" t="s">
        <v>156</v>
      </c>
      <c r="D345" s="514"/>
      <c r="E345" s="439"/>
      <c r="F345" s="181"/>
      <c r="G345" s="181"/>
      <c r="H345" s="181"/>
      <c r="I345" s="181"/>
      <c r="J345" s="181"/>
      <c r="K345" s="181"/>
      <c r="L345" s="181"/>
      <c r="M345" s="181"/>
      <c r="N345" s="181"/>
      <c r="O345" s="181"/>
      <c r="P345" s="181"/>
      <c r="Q345" s="181"/>
      <c r="R345" s="181"/>
      <c r="S345" s="181"/>
      <c r="T345" s="181"/>
      <c r="U345" s="181"/>
      <c r="V345" s="181"/>
      <c r="W345" s="181"/>
      <c r="X345" s="181"/>
      <c r="Y345" s="181"/>
      <c r="Z345" s="181"/>
      <c r="AA345" s="181"/>
      <c r="AB345" s="181"/>
      <c r="AC345" s="181"/>
      <c r="AD345" s="181"/>
      <c r="AE345" s="181"/>
      <c r="AF345" s="181"/>
      <c r="AG345" s="181"/>
      <c r="AH345" s="181"/>
      <c r="AI345" s="181"/>
      <c r="AJ345" s="182"/>
      <c r="AK345" s="112">
        <f>SUM(F345:AJ345)</f>
        <v>0</v>
      </c>
      <c r="AL345" s="64" t="s">
        <v>157</v>
      </c>
      <c r="AM345" s="60" t="s">
        <v>158</v>
      </c>
    </row>
    <row r="346" spans="1:39" s="82" customFormat="1" ht="14" x14ac:dyDescent="0.15">
      <c r="A346" s="123"/>
      <c r="B346" s="83"/>
      <c r="C346" s="83"/>
      <c r="D346" s="508"/>
      <c r="E346" s="508"/>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124"/>
      <c r="AL346" s="670">
        <f>SUM(AK339:AK345)</f>
        <v>88</v>
      </c>
      <c r="AM346" s="672">
        <f>NETWORKDAYS(F324,EOMONTH(A319,0))*8</f>
        <v>184</v>
      </c>
    </row>
    <row r="347" spans="1:39" s="82" customFormat="1" ht="18" customHeight="1" x14ac:dyDescent="0.15">
      <c r="A347" s="864" t="s">
        <v>159</v>
      </c>
      <c r="B347" s="865"/>
      <c r="C347" s="865"/>
      <c r="D347" s="865"/>
      <c r="E347" s="865"/>
      <c r="F347" s="865"/>
      <c r="G347" s="865"/>
      <c r="H347" s="865"/>
      <c r="I347" s="865"/>
      <c r="J347" s="865"/>
      <c r="K347" s="865"/>
      <c r="L347" s="865"/>
      <c r="M347" s="865"/>
      <c r="N347" s="865"/>
      <c r="O347" s="90"/>
      <c r="P347" s="90"/>
      <c r="Q347" s="90"/>
      <c r="R347" s="90"/>
      <c r="S347" s="90"/>
      <c r="T347" s="90"/>
      <c r="U347" s="90"/>
      <c r="V347" s="90"/>
      <c r="W347" s="90"/>
      <c r="X347" s="90"/>
      <c r="Y347" s="90"/>
      <c r="Z347" s="90"/>
      <c r="AA347" s="90"/>
      <c r="AB347" s="90"/>
      <c r="AC347" s="90"/>
      <c r="AD347" s="90"/>
      <c r="AE347" s="90"/>
      <c r="AF347" s="90"/>
      <c r="AG347" s="90"/>
      <c r="AH347" s="90"/>
      <c r="AI347" s="90"/>
      <c r="AJ347" s="83"/>
      <c r="AK347" s="125"/>
      <c r="AL347" s="64"/>
      <c r="AM347" s="60"/>
    </row>
    <row r="348" spans="1:39" s="82" customFormat="1" ht="18" customHeight="1" thickBot="1" x14ac:dyDescent="0.2">
      <c r="A348" s="866"/>
      <c r="B348" s="865"/>
      <c r="C348" s="865"/>
      <c r="D348" s="865"/>
      <c r="E348" s="865"/>
      <c r="F348" s="865"/>
      <c r="G348" s="865"/>
      <c r="H348" s="865"/>
      <c r="I348" s="865"/>
      <c r="J348" s="865"/>
      <c r="K348" s="865"/>
      <c r="L348" s="865"/>
      <c r="M348" s="865"/>
      <c r="N348" s="865"/>
      <c r="O348" s="90"/>
      <c r="P348" s="90"/>
      <c r="Q348" s="884">
        <f>IF(WEEKDAY(EOMONTH(A319,0),2)=7,EOMONTH(A319,0)-2,IF(WEEKDAY(EOMONTH(11,0),2)=6,EOMONTH(A319,0)-1,EOMONTH(A319,0)))</f>
        <v>45169</v>
      </c>
      <c r="R348" s="884"/>
      <c r="S348" s="90"/>
      <c r="T348" s="90"/>
      <c r="U348" s="90"/>
      <c r="V348" s="90"/>
      <c r="W348" s="90"/>
      <c r="X348" s="90"/>
      <c r="Y348" s="90"/>
      <c r="Z348" s="90"/>
      <c r="AA348" s="90"/>
      <c r="AB348" s="90"/>
      <c r="AC348" s="90"/>
      <c r="AD348" s="90"/>
      <c r="AE348" s="90"/>
      <c r="AF348" s="90"/>
      <c r="AG348" s="90"/>
      <c r="AH348" s="90"/>
      <c r="AI348" s="90"/>
      <c r="AJ348" s="83"/>
      <c r="AK348" s="125"/>
      <c r="AL348" s="64"/>
      <c r="AM348" s="60"/>
    </row>
    <row r="349" spans="1:39" s="82" customFormat="1" ht="14" customHeight="1" x14ac:dyDescent="0.15">
      <c r="A349" s="866"/>
      <c r="B349" s="865"/>
      <c r="C349" s="865"/>
      <c r="D349" s="865"/>
      <c r="E349" s="865"/>
      <c r="F349" s="865"/>
      <c r="G349" s="865"/>
      <c r="H349" s="865"/>
      <c r="I349" s="865"/>
      <c r="J349" s="865"/>
      <c r="K349" s="865"/>
      <c r="L349" s="865"/>
      <c r="M349" s="865"/>
      <c r="N349" s="865"/>
      <c r="O349" s="90"/>
      <c r="P349" s="90"/>
      <c r="Q349" s="867" t="s">
        <v>160</v>
      </c>
      <c r="R349" s="867"/>
      <c r="S349" s="867"/>
      <c r="T349" s="867"/>
      <c r="U349" s="867"/>
      <c r="V349" s="867"/>
      <c r="W349" s="867"/>
      <c r="X349" s="867"/>
      <c r="Y349" s="867"/>
      <c r="Z349" s="867"/>
      <c r="AA349" s="867"/>
      <c r="AB349" s="867"/>
      <c r="AC349" s="867"/>
      <c r="AD349" s="867"/>
      <c r="AE349" s="867"/>
      <c r="AF349" s="867"/>
      <c r="AG349" s="867"/>
      <c r="AH349" s="867"/>
      <c r="AI349" s="867"/>
      <c r="AJ349" s="867"/>
      <c r="AK349" s="125"/>
      <c r="AL349" s="64"/>
      <c r="AM349" s="60"/>
    </row>
    <row r="350" spans="1:39" s="82" customFormat="1" ht="35.25" customHeight="1" thickBot="1" x14ac:dyDescent="0.2">
      <c r="A350" s="864" t="s">
        <v>161</v>
      </c>
      <c r="B350" s="868"/>
      <c r="C350" s="868"/>
      <c r="D350" s="868"/>
      <c r="E350" s="868"/>
      <c r="F350" s="868"/>
      <c r="G350" s="868"/>
      <c r="H350" s="868"/>
      <c r="I350" s="868"/>
      <c r="J350" s="868"/>
      <c r="K350" s="868"/>
      <c r="L350" s="868"/>
      <c r="M350" s="868"/>
      <c r="N350" s="868"/>
      <c r="O350" s="90"/>
      <c r="P350" s="90"/>
      <c r="Q350" s="884">
        <f>Q348</f>
        <v>45169</v>
      </c>
      <c r="R350" s="884"/>
      <c r="S350" s="90"/>
      <c r="T350" s="90"/>
      <c r="U350" s="90"/>
      <c r="V350" s="90"/>
      <c r="W350" s="90"/>
      <c r="X350" s="90"/>
      <c r="Y350" s="90"/>
      <c r="Z350" s="90"/>
      <c r="AA350" s="90"/>
      <c r="AB350" s="90"/>
      <c r="AC350" s="90"/>
      <c r="AD350" s="90"/>
      <c r="AE350" s="90"/>
      <c r="AF350" s="90"/>
      <c r="AG350" s="90"/>
      <c r="AH350" s="90"/>
      <c r="AI350" s="90"/>
      <c r="AJ350" s="90"/>
      <c r="AK350" s="125"/>
      <c r="AL350" s="64"/>
      <c r="AM350" s="60"/>
    </row>
    <row r="351" spans="1:39" s="82" customFormat="1" ht="14" x14ac:dyDescent="0.15">
      <c r="A351" s="864"/>
      <c r="B351" s="868"/>
      <c r="C351" s="868"/>
      <c r="D351" s="868"/>
      <c r="E351" s="868"/>
      <c r="F351" s="868"/>
      <c r="G351" s="868"/>
      <c r="H351" s="868"/>
      <c r="I351" s="868"/>
      <c r="J351" s="868"/>
      <c r="K351" s="868"/>
      <c r="L351" s="868"/>
      <c r="M351" s="868"/>
      <c r="N351" s="868"/>
      <c r="O351" s="83"/>
      <c r="P351" s="83"/>
      <c r="Q351" s="867" t="s">
        <v>162</v>
      </c>
      <c r="R351" s="867"/>
      <c r="S351" s="867"/>
      <c r="T351" s="867"/>
      <c r="U351" s="867"/>
      <c r="V351" s="867"/>
      <c r="W351" s="867"/>
      <c r="X351" s="867"/>
      <c r="Y351" s="867"/>
      <c r="Z351" s="867"/>
      <c r="AA351" s="867"/>
      <c r="AB351" s="867"/>
      <c r="AC351" s="867"/>
      <c r="AD351" s="867"/>
      <c r="AE351" s="867"/>
      <c r="AF351" s="867"/>
      <c r="AG351" s="867"/>
      <c r="AH351" s="867"/>
      <c r="AI351" s="867"/>
      <c r="AJ351" s="867"/>
      <c r="AK351" s="125"/>
      <c r="AL351" s="64"/>
      <c r="AM351" s="60"/>
    </row>
    <row r="352" spans="1:39" s="82" customFormat="1" ht="14.5" customHeight="1" thickBot="1" x14ac:dyDescent="0.2">
      <c r="A352" s="126"/>
      <c r="B352" s="127"/>
      <c r="C352" s="127"/>
      <c r="D352" s="509"/>
      <c r="E352" s="509"/>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c r="AD352" s="127"/>
      <c r="AE352" s="127"/>
      <c r="AF352" s="127"/>
      <c r="AG352" s="127"/>
      <c r="AH352" s="127"/>
      <c r="AI352" s="127"/>
      <c r="AJ352" s="127"/>
      <c r="AK352" s="128"/>
      <c r="AL352" s="64"/>
      <c r="AM352" s="60"/>
    </row>
    <row r="353" spans="1:39" ht="12" x14ac:dyDescent="0.15">
      <c r="A353" s="82"/>
      <c r="B353" s="82"/>
      <c r="C353" s="82"/>
      <c r="D353" s="507"/>
      <c r="E353" s="507"/>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c r="AL353" s="83"/>
    </row>
    <row r="354" spans="1:39" s="60" customFormat="1" ht="30" customHeight="1" x14ac:dyDescent="0.15">
      <c r="A354" s="423"/>
      <c r="B354" s="433"/>
      <c r="C354" s="433"/>
      <c r="D354" s="424"/>
      <c r="E354" s="424"/>
      <c r="F354" s="425"/>
      <c r="G354" s="425"/>
      <c r="H354" s="425"/>
      <c r="I354" s="425"/>
      <c r="J354" s="425"/>
      <c r="K354" s="425"/>
      <c r="L354" s="425"/>
      <c r="M354" s="444"/>
      <c r="N354" s="426"/>
      <c r="O354" s="426"/>
      <c r="P354" s="426"/>
      <c r="Q354" s="426"/>
      <c r="R354" s="426"/>
      <c r="S354" s="426"/>
      <c r="T354" s="426"/>
      <c r="U354" s="426"/>
      <c r="V354" s="426"/>
      <c r="W354" s="891" t="s">
        <v>133</v>
      </c>
      <c r="X354" s="891"/>
      <c r="Y354" s="891"/>
      <c r="Z354" s="891"/>
      <c r="AA354" s="892"/>
      <c r="AB354" s="875" t="str">
        <f>Nav!$C$6</f>
        <v>DS200424</v>
      </c>
      <c r="AC354" s="876"/>
      <c r="AD354" s="876"/>
      <c r="AE354" s="876"/>
      <c r="AF354" s="876"/>
      <c r="AG354" s="876"/>
      <c r="AH354" s="876"/>
      <c r="AI354" s="877"/>
      <c r="AJ354" s="426"/>
      <c r="AK354" s="432"/>
    </row>
    <row r="355" spans="1:39" s="60" customFormat="1" ht="18" customHeight="1" x14ac:dyDescent="0.15">
      <c r="A355" s="445"/>
      <c r="B355" s="446"/>
      <c r="C355" s="446"/>
      <c r="D355" s="447"/>
      <c r="E355" s="447"/>
      <c r="F355" s="448"/>
      <c r="G355" s="448"/>
      <c r="H355" s="448"/>
      <c r="I355" s="448"/>
      <c r="J355" s="448"/>
      <c r="K355" s="448"/>
      <c r="L355" s="448"/>
      <c r="M355" s="449"/>
      <c r="AK355" s="434"/>
    </row>
    <row r="356" spans="1:39" ht="23" x14ac:dyDescent="0.25">
      <c r="A356" s="445"/>
      <c r="B356" s="446"/>
      <c r="C356" s="446"/>
      <c r="D356" s="447"/>
      <c r="E356" s="447"/>
      <c r="F356" s="448"/>
      <c r="G356" s="448"/>
      <c r="H356" s="448"/>
      <c r="I356" s="448"/>
      <c r="J356" s="448"/>
      <c r="K356" s="448"/>
      <c r="L356" s="448"/>
      <c r="M356" s="449"/>
      <c r="N356" s="443"/>
      <c r="O356" s="893" t="s">
        <v>134</v>
      </c>
      <c r="P356" s="894"/>
      <c r="Q356" s="894"/>
      <c r="R356" s="894"/>
      <c r="S356" s="894"/>
      <c r="T356" s="894"/>
      <c r="U356" s="894"/>
      <c r="V356" s="894"/>
      <c r="W356" s="894"/>
      <c r="X356" s="894"/>
      <c r="Y356" s="894"/>
      <c r="Z356" s="894"/>
      <c r="AA356" s="894"/>
      <c r="AB356" s="894"/>
      <c r="AC356" s="894"/>
      <c r="AD356" s="894"/>
      <c r="AE356" s="894"/>
      <c r="AF356" s="894"/>
      <c r="AG356" s="894"/>
      <c r="AH356" s="894"/>
      <c r="AI356" s="894"/>
      <c r="AJ356" s="894"/>
      <c r="AK356" s="895"/>
      <c r="AL356"/>
      <c r="AM356"/>
    </row>
    <row r="357" spans="1:39" ht="16" x14ac:dyDescent="0.2">
      <c r="A357" s="445"/>
      <c r="B357" s="446"/>
      <c r="C357" s="446"/>
      <c r="D357" s="447"/>
      <c r="E357" s="447"/>
      <c r="F357" s="448"/>
      <c r="G357" s="448"/>
      <c r="H357" s="448"/>
      <c r="I357" s="448"/>
      <c r="J357" s="448"/>
      <c r="K357" s="448"/>
      <c r="L357" s="448"/>
      <c r="M357" s="449"/>
      <c r="N357" s="442"/>
      <c r="O357" s="730" t="s">
        <v>163</v>
      </c>
      <c r="P357" s="731"/>
      <c r="Q357" s="731"/>
      <c r="R357" s="731"/>
      <c r="S357" s="731"/>
      <c r="T357" s="731"/>
      <c r="U357" s="731"/>
      <c r="V357" s="731"/>
      <c r="W357" s="731"/>
      <c r="X357" s="731"/>
      <c r="Y357" s="731"/>
      <c r="Z357" s="731"/>
      <c r="AA357" s="731"/>
      <c r="AB357" s="731"/>
      <c r="AC357" s="731"/>
      <c r="AD357" s="731"/>
      <c r="AE357" s="731"/>
      <c r="AF357" s="731"/>
      <c r="AG357" s="731"/>
      <c r="AH357" s="731"/>
      <c r="AI357" s="731"/>
      <c r="AJ357" s="731"/>
      <c r="AK357" s="732"/>
      <c r="AL357"/>
      <c r="AM357"/>
    </row>
    <row r="358" spans="1:39" ht="18" customHeight="1" x14ac:dyDescent="0.2">
      <c r="A358" s="885" t="s">
        <v>136</v>
      </c>
      <c r="B358" s="886"/>
      <c r="C358" s="886"/>
      <c r="D358" s="886"/>
      <c r="E358" s="886"/>
      <c r="F358" s="886"/>
      <c r="G358" s="886"/>
      <c r="H358" s="886"/>
      <c r="I358" s="886"/>
      <c r="J358" s="886"/>
      <c r="K358" s="886"/>
      <c r="L358" s="886"/>
      <c r="M358" s="887"/>
      <c r="O358" s="888" t="s">
        <v>137</v>
      </c>
      <c r="P358" s="889"/>
      <c r="Q358" s="889"/>
      <c r="R358" s="889"/>
      <c r="S358" s="889"/>
      <c r="T358" s="889"/>
      <c r="U358" s="889"/>
      <c r="V358" s="889"/>
      <c r="W358" s="889"/>
      <c r="X358" s="889"/>
      <c r="Y358" s="889"/>
      <c r="Z358" s="889"/>
      <c r="AA358" s="889"/>
      <c r="AB358" s="889"/>
      <c r="AC358" s="889"/>
      <c r="AD358" s="889"/>
      <c r="AE358" s="889"/>
      <c r="AF358" s="889"/>
      <c r="AG358" s="889"/>
      <c r="AH358" s="889"/>
      <c r="AI358" s="889"/>
      <c r="AJ358" s="889"/>
      <c r="AK358" s="890"/>
      <c r="AL358"/>
      <c r="AM358"/>
    </row>
    <row r="359" spans="1:39" ht="26.25" customHeight="1" x14ac:dyDescent="0.15">
      <c r="A359" s="84" t="s">
        <v>138</v>
      </c>
      <c r="B359" s="60"/>
      <c r="C359" s="516"/>
      <c r="D359" s="428"/>
      <c r="E359" s="428"/>
      <c r="F359" s="94"/>
      <c r="G359" s="94"/>
      <c r="H359" s="94"/>
      <c r="I359" s="94"/>
      <c r="J359" s="94"/>
      <c r="K359" s="94"/>
      <c r="L359" s="94"/>
      <c r="O359" s="869"/>
      <c r="P359" s="869"/>
      <c r="Q359" s="869"/>
      <c r="R359" s="869"/>
      <c r="S359" s="869"/>
      <c r="T359" s="869"/>
      <c r="AK359" s="91"/>
      <c r="AM359" s="60"/>
    </row>
    <row r="360" spans="1:39" ht="30" customHeight="1" x14ac:dyDescent="0.15">
      <c r="A360" s="870" t="str">
        <f>Nav!$C$3</f>
        <v>Durchführbarkeitsstudie "BioInk"</v>
      </c>
      <c r="B360" s="871"/>
      <c r="C360" s="871"/>
      <c r="D360" s="871"/>
      <c r="E360" s="871"/>
      <c r="F360" s="871"/>
      <c r="G360" s="871"/>
      <c r="H360" s="871"/>
      <c r="I360" s="871"/>
      <c r="J360" s="871"/>
      <c r="K360" s="871"/>
      <c r="L360" s="871"/>
      <c r="M360" s="871"/>
      <c r="N360" s="871"/>
      <c r="O360" s="871"/>
      <c r="P360" s="871"/>
      <c r="Q360" s="871"/>
      <c r="R360" s="871"/>
      <c r="S360" s="871"/>
      <c r="T360" s="871"/>
      <c r="U360" s="871"/>
      <c r="V360" s="871"/>
      <c r="W360" s="871"/>
      <c r="X360" s="871"/>
      <c r="Y360" s="871"/>
      <c r="Z360" s="871"/>
      <c r="AA360" s="871"/>
      <c r="AB360" s="871"/>
      <c r="AC360" s="871"/>
      <c r="AD360" s="871"/>
      <c r="AE360" s="871"/>
      <c r="AF360" s="871"/>
      <c r="AG360" s="871"/>
      <c r="AH360" s="871"/>
      <c r="AI360" s="871"/>
      <c r="AJ360" s="871"/>
      <c r="AK360" s="872"/>
      <c r="AM360" s="60"/>
    </row>
    <row r="361" spans="1:39" ht="18" customHeight="1" x14ac:dyDescent="0.15">
      <c r="A361" s="85"/>
      <c r="AK361" s="91"/>
      <c r="AM361" s="60"/>
    </row>
    <row r="362" spans="1:39" s="87" customFormat="1" ht="14" x14ac:dyDescent="0.15">
      <c r="A362" s="86" t="s">
        <v>139</v>
      </c>
      <c r="D362" s="428"/>
      <c r="E362" s="428"/>
      <c r="G362" s="83"/>
      <c r="H362" s="83"/>
      <c r="I362" s="83"/>
      <c r="J362" s="83"/>
      <c r="K362" s="83"/>
      <c r="L362" s="83"/>
      <c r="M362" s="88"/>
      <c r="N362" s="87" t="s">
        <v>140</v>
      </c>
      <c r="AI362" s="83"/>
      <c r="AJ362" s="83"/>
      <c r="AK362" s="92"/>
      <c r="AL362" s="68"/>
      <c r="AM362" s="60"/>
    </row>
    <row r="363" spans="1:39" ht="27" customHeight="1" x14ac:dyDescent="0.15">
      <c r="A363" s="873">
        <f>A319+31</f>
        <v>45170</v>
      </c>
      <c r="B363" s="874"/>
      <c r="C363" s="874"/>
      <c r="D363" s="520"/>
      <c r="E363" s="429"/>
      <c r="N363" s="875" t="str">
        <f>N319</f>
        <v>Tippl, Karen</v>
      </c>
      <c r="O363" s="876"/>
      <c r="P363" s="876"/>
      <c r="Q363" s="876"/>
      <c r="R363" s="876"/>
      <c r="S363" s="876"/>
      <c r="T363" s="876"/>
      <c r="U363" s="876"/>
      <c r="V363" s="876"/>
      <c r="W363" s="877"/>
      <c r="X363" s="89"/>
      <c r="Y363" s="89"/>
      <c r="Z363" s="89"/>
      <c r="AA363" s="89"/>
      <c r="AB363" s="89"/>
      <c r="AC363" s="89"/>
      <c r="AD363" s="89"/>
      <c r="AE363" s="89"/>
      <c r="AF363" s="89"/>
      <c r="AG363" s="89"/>
      <c r="AH363" s="89"/>
      <c r="AK363" s="93"/>
      <c r="AM363" s="60"/>
    </row>
    <row r="364" spans="1:39" ht="14" x14ac:dyDescent="0.15">
      <c r="A364" s="85"/>
      <c r="AK364" s="91"/>
      <c r="AM364" s="60"/>
    </row>
    <row r="365" spans="1:39" ht="30" customHeight="1" x14ac:dyDescent="0.15">
      <c r="A365" s="878" t="s">
        <v>141</v>
      </c>
      <c r="B365" s="879"/>
      <c r="C365" s="879"/>
      <c r="D365" s="879"/>
      <c r="E365" s="879"/>
      <c r="F365" s="879"/>
      <c r="G365" s="879"/>
      <c r="H365" s="879"/>
      <c r="I365" s="879"/>
      <c r="J365" s="879"/>
      <c r="K365" s="879"/>
      <c r="L365" s="879"/>
      <c r="M365" s="879"/>
      <c r="N365" s="879"/>
      <c r="O365" s="879"/>
      <c r="P365" s="879"/>
      <c r="Q365" s="879"/>
      <c r="R365" s="879"/>
      <c r="S365" s="879"/>
      <c r="T365" s="879"/>
      <c r="U365" s="879"/>
      <c r="V365" s="879"/>
      <c r="W365" s="879"/>
      <c r="X365" s="879"/>
      <c r="Y365" s="879"/>
      <c r="Z365" s="879"/>
      <c r="AA365" s="879"/>
      <c r="AB365" s="879"/>
      <c r="AC365" s="879"/>
      <c r="AD365" s="879"/>
      <c r="AE365" s="879"/>
      <c r="AF365" s="879"/>
      <c r="AG365" s="879"/>
      <c r="AH365" s="879"/>
      <c r="AI365" s="879"/>
      <c r="AJ365" s="879"/>
      <c r="AK365" s="880"/>
      <c r="AM365" s="60"/>
    </row>
    <row r="366" spans="1:39" ht="15" thickBot="1" x14ac:dyDescent="0.2">
      <c r="A366" s="85"/>
      <c r="AK366" s="91"/>
      <c r="AM366" s="60"/>
    </row>
    <row r="367" spans="1:39" ht="25" customHeight="1" x14ac:dyDescent="0.15">
      <c r="A367" s="120"/>
      <c r="B367" s="121"/>
      <c r="C367" s="121"/>
      <c r="D367" s="881" t="s">
        <v>30</v>
      </c>
      <c r="E367" s="883" t="s">
        <v>142</v>
      </c>
      <c r="F367" s="122" t="s">
        <v>143</v>
      </c>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856" t="s">
        <v>144</v>
      </c>
      <c r="AL367" s="615" t="s">
        <v>72</v>
      </c>
      <c r="AM367" s="615" t="s">
        <v>73</v>
      </c>
    </row>
    <row r="368" spans="1:39" ht="15" customHeight="1" thickBot="1" x14ac:dyDescent="0.2">
      <c r="A368" s="96" t="s">
        <v>145</v>
      </c>
      <c r="B368" s="97"/>
      <c r="C368" s="97"/>
      <c r="D368" s="882"/>
      <c r="E368" s="882"/>
      <c r="F368" s="98">
        <f>A363</f>
        <v>45170</v>
      </c>
      <c r="G368" s="98">
        <f>F368+1</f>
        <v>45171</v>
      </c>
      <c r="H368" s="98">
        <f t="shared" ref="H368:AI368" si="208">G368+1</f>
        <v>45172</v>
      </c>
      <c r="I368" s="98">
        <f t="shared" si="208"/>
        <v>45173</v>
      </c>
      <c r="J368" s="98">
        <f t="shared" si="208"/>
        <v>45174</v>
      </c>
      <c r="K368" s="98">
        <f t="shared" si="208"/>
        <v>45175</v>
      </c>
      <c r="L368" s="98">
        <f t="shared" si="208"/>
        <v>45176</v>
      </c>
      <c r="M368" s="98">
        <f t="shared" si="208"/>
        <v>45177</v>
      </c>
      <c r="N368" s="98">
        <f t="shared" si="208"/>
        <v>45178</v>
      </c>
      <c r="O368" s="98">
        <f t="shared" si="208"/>
        <v>45179</v>
      </c>
      <c r="P368" s="98">
        <f t="shared" si="208"/>
        <v>45180</v>
      </c>
      <c r="Q368" s="98">
        <f t="shared" si="208"/>
        <v>45181</v>
      </c>
      <c r="R368" s="98">
        <f t="shared" si="208"/>
        <v>45182</v>
      </c>
      <c r="S368" s="98">
        <f t="shared" si="208"/>
        <v>45183</v>
      </c>
      <c r="T368" s="98">
        <f t="shared" si="208"/>
        <v>45184</v>
      </c>
      <c r="U368" s="98">
        <f t="shared" si="208"/>
        <v>45185</v>
      </c>
      <c r="V368" s="98">
        <f t="shared" si="208"/>
        <v>45186</v>
      </c>
      <c r="W368" s="98">
        <f t="shared" si="208"/>
        <v>45187</v>
      </c>
      <c r="X368" s="98">
        <f t="shared" si="208"/>
        <v>45188</v>
      </c>
      <c r="Y368" s="98">
        <f t="shared" si="208"/>
        <v>45189</v>
      </c>
      <c r="Z368" s="98">
        <f t="shared" si="208"/>
        <v>45190</v>
      </c>
      <c r="AA368" s="98">
        <f t="shared" si="208"/>
        <v>45191</v>
      </c>
      <c r="AB368" s="98">
        <f t="shared" si="208"/>
        <v>45192</v>
      </c>
      <c r="AC368" s="98">
        <f t="shared" si="208"/>
        <v>45193</v>
      </c>
      <c r="AD368" s="98">
        <f t="shared" si="208"/>
        <v>45194</v>
      </c>
      <c r="AE368" s="98">
        <f t="shared" si="208"/>
        <v>45195</v>
      </c>
      <c r="AF368" s="98">
        <f t="shared" si="208"/>
        <v>45196</v>
      </c>
      <c r="AG368" s="98">
        <f t="shared" si="208"/>
        <v>45197</v>
      </c>
      <c r="AH368" s="98">
        <f t="shared" si="208"/>
        <v>45198</v>
      </c>
      <c r="AI368" s="98">
        <f t="shared" si="208"/>
        <v>45199</v>
      </c>
      <c r="AJ368" s="98"/>
      <c r="AK368" s="857"/>
      <c r="AL368" s="257"/>
      <c r="AM368" s="60"/>
    </row>
    <row r="369" spans="1:39" s="82" customFormat="1" ht="21" customHeight="1" thickBot="1" x14ac:dyDescent="0.2">
      <c r="A369" s="100" t="s">
        <v>146</v>
      </c>
      <c r="B369" s="101" t="s">
        <v>109</v>
      </c>
      <c r="C369" s="102" t="s">
        <v>147</v>
      </c>
      <c r="D369" s="101"/>
      <c r="E369" s="101"/>
      <c r="F369" s="174"/>
      <c r="G369" s="174"/>
      <c r="H369" s="174"/>
      <c r="I369" s="174"/>
      <c r="J369" s="174"/>
      <c r="K369" s="174"/>
      <c r="L369" s="174"/>
      <c r="M369" s="174"/>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03"/>
      <c r="AL369" s="257"/>
      <c r="AM369" s="60"/>
    </row>
    <row r="370" spans="1:39" s="82" customFormat="1" ht="20" customHeight="1" thickBot="1" x14ac:dyDescent="0.2">
      <c r="A370" s="858"/>
      <c r="B370" s="109" t="s">
        <v>66</v>
      </c>
      <c r="C370" s="186" t="s">
        <v>148</v>
      </c>
      <c r="D370" s="510"/>
      <c r="E370" s="435"/>
      <c r="F370" s="174"/>
      <c r="G370" s="174"/>
      <c r="H370" s="174"/>
      <c r="I370" s="174"/>
      <c r="J370" s="174"/>
      <c r="K370" s="174"/>
      <c r="L370" s="174"/>
      <c r="M370" s="174"/>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04"/>
      <c r="AL370" s="257"/>
      <c r="AM370" s="60"/>
    </row>
    <row r="371" spans="1:39" s="82" customFormat="1" ht="56" x14ac:dyDescent="0.15">
      <c r="A371" s="859"/>
      <c r="B371" s="183" t="s">
        <v>86</v>
      </c>
      <c r="C371" s="187" t="str">
        <f>VLOOKUP(B371,'AP Übersicht'!$A$8:$B$36,2,FALSE)</f>
        <v xml:space="preserve">Versuche zur Einsatzfähigkeit und den Parametern (aufzutragende Menge, Temperatur, relative Luftfeuchtigkeit bzw. zum Einsatzbereich im industriellen Umfeld </v>
      </c>
      <c r="D371" s="511" t="s">
        <v>83</v>
      </c>
      <c r="E371" s="430"/>
      <c r="F371" s="174">
        <v>4</v>
      </c>
      <c r="G371" s="174"/>
      <c r="H371" s="174"/>
      <c r="I371" s="174">
        <v>4</v>
      </c>
      <c r="J371" s="174">
        <v>4</v>
      </c>
      <c r="K371" s="174">
        <v>4</v>
      </c>
      <c r="L371" s="174">
        <v>4</v>
      </c>
      <c r="M371" s="174">
        <v>4</v>
      </c>
      <c r="N371" s="174"/>
      <c r="O371" s="174"/>
      <c r="P371" s="174">
        <v>4</v>
      </c>
      <c r="Q371" s="174">
        <v>4</v>
      </c>
      <c r="R371" s="174">
        <v>4</v>
      </c>
      <c r="S371" s="174">
        <v>4</v>
      </c>
      <c r="T371" s="174">
        <v>4</v>
      </c>
      <c r="U371" s="174"/>
      <c r="V371" s="174"/>
      <c r="W371" s="174">
        <v>4</v>
      </c>
      <c r="X371" s="174">
        <v>4</v>
      </c>
      <c r="Y371" s="174">
        <v>4</v>
      </c>
      <c r="Z371" s="174">
        <v>4</v>
      </c>
      <c r="AA371" s="174"/>
      <c r="AB371" s="174"/>
      <c r="AC371" s="174"/>
      <c r="AD371" s="174">
        <v>4</v>
      </c>
      <c r="AE371" s="174">
        <v>4</v>
      </c>
      <c r="AF371" s="174">
        <v>4</v>
      </c>
      <c r="AG371" s="174">
        <v>4</v>
      </c>
      <c r="AH371" s="174">
        <v>4</v>
      </c>
      <c r="AI371" s="174"/>
      <c r="AJ371" s="174"/>
      <c r="AK371" s="104">
        <f t="shared" ref="AK371:AK382" si="209">SUM(F371:AJ371)</f>
        <v>80</v>
      </c>
      <c r="AL371" s="616">
        <f ca="1">VLOOKUP($B371,'AP Übersicht'!$A$8:$R$36,17,FALSE)</f>
        <v>148</v>
      </c>
      <c r="AM371" s="616">
        <f ca="1">VLOOKUP($B371,'AP Übersicht'!$A$8:$R$36,18,FALSE)</f>
        <v>-61.333333333333329</v>
      </c>
    </row>
    <row r="372" spans="1:39" s="82" customFormat="1" ht="14" x14ac:dyDescent="0.15">
      <c r="A372" s="859"/>
      <c r="B372" s="183"/>
      <c r="C372" s="187" t="e">
        <f>VLOOKUP(B372,'AP Übersicht'!$A$8:$B$36,2,FALSE)</f>
        <v>#N/A</v>
      </c>
      <c r="D372" s="511"/>
      <c r="E372" s="430"/>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6"/>
      <c r="AK372" s="104">
        <f t="shared" si="209"/>
        <v>0</v>
      </c>
      <c r="AL372" s="616" t="e">
        <f>VLOOKUP($B372,'AP Übersicht'!$A$8:$R$36,17,FALSE)</f>
        <v>#N/A</v>
      </c>
      <c r="AM372" s="616" t="e">
        <f>VLOOKUP($B372,'AP Übersicht'!$A$8:$R$36,18,FALSE)</f>
        <v>#N/A</v>
      </c>
    </row>
    <row r="373" spans="1:39" s="82" customFormat="1" ht="14" x14ac:dyDescent="0.15">
      <c r="A373" s="859"/>
      <c r="B373" s="183"/>
      <c r="C373" s="187" t="e">
        <f>VLOOKUP(B373,'AP Übersicht'!$A$8:$B$36,2,FALSE)</f>
        <v>#N/A</v>
      </c>
      <c r="D373" s="511"/>
      <c r="E373" s="430"/>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6"/>
      <c r="AK373" s="104">
        <f t="shared" si="209"/>
        <v>0</v>
      </c>
      <c r="AL373" s="256"/>
      <c r="AM373" s="60"/>
    </row>
    <row r="374" spans="1:39" s="82" customFormat="1" ht="14" x14ac:dyDescent="0.15">
      <c r="A374" s="859"/>
      <c r="B374" s="183"/>
      <c r="C374" s="187" t="e">
        <f>VLOOKUP(B374,'AP Übersicht'!$A$8:$B$36,2,FALSE)</f>
        <v>#N/A</v>
      </c>
      <c r="D374" s="511"/>
      <c r="E374" s="430"/>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c r="AH374" s="175"/>
      <c r="AI374" s="175"/>
      <c r="AJ374" s="176"/>
      <c r="AK374" s="104">
        <f t="shared" si="209"/>
        <v>0</v>
      </c>
      <c r="AL374" s="256"/>
      <c r="AM374" s="60"/>
    </row>
    <row r="375" spans="1:39" s="82" customFormat="1" ht="14" x14ac:dyDescent="0.15">
      <c r="A375" s="859"/>
      <c r="B375" s="183"/>
      <c r="C375" s="187" t="e">
        <f>VLOOKUP(B375,'AP Übersicht'!$A$8:$B$36,2,FALSE)</f>
        <v>#N/A</v>
      </c>
      <c r="D375" s="511"/>
      <c r="E375" s="430"/>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c r="AH375" s="175"/>
      <c r="AI375" s="175"/>
      <c r="AJ375" s="176"/>
      <c r="AK375" s="104">
        <f t="shared" si="209"/>
        <v>0</v>
      </c>
      <c r="AL375" s="256"/>
      <c r="AM375" s="60"/>
    </row>
    <row r="376" spans="1:39" s="82" customFormat="1" ht="14" x14ac:dyDescent="0.15">
      <c r="A376" s="859"/>
      <c r="B376" s="183"/>
      <c r="C376" s="187" t="e">
        <f>VLOOKUP(B376,'AP Übersicht'!$A$8:$B$36,2,FALSE)</f>
        <v>#N/A</v>
      </c>
      <c r="D376" s="511"/>
      <c r="E376" s="430"/>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6"/>
      <c r="AK376" s="104">
        <f t="shared" si="209"/>
        <v>0</v>
      </c>
      <c r="AL376" s="256"/>
      <c r="AM376" s="60"/>
    </row>
    <row r="377" spans="1:39" s="82" customFormat="1" ht="14" x14ac:dyDescent="0.15">
      <c r="A377" s="859"/>
      <c r="B377" s="183"/>
      <c r="C377" s="187" t="e">
        <f>VLOOKUP(B377,'AP Übersicht'!$A$8:$B$36,2,FALSE)</f>
        <v>#N/A</v>
      </c>
      <c r="D377" s="511"/>
      <c r="E377" s="430"/>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c r="AH377" s="175"/>
      <c r="AI377" s="175"/>
      <c r="AJ377" s="176"/>
      <c r="AK377" s="104">
        <f t="shared" si="209"/>
        <v>0</v>
      </c>
      <c r="AL377" s="256"/>
      <c r="AM377" s="60"/>
    </row>
    <row r="378" spans="1:39" s="82" customFormat="1" ht="14" x14ac:dyDescent="0.15">
      <c r="A378" s="859"/>
      <c r="B378" s="183"/>
      <c r="C378" s="187" t="e">
        <f>VLOOKUP(B378,'AP Übersicht'!$A$8:$B$36,2,FALSE)</f>
        <v>#N/A</v>
      </c>
      <c r="D378" s="511"/>
      <c r="E378" s="430"/>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6"/>
      <c r="AK378" s="104">
        <f t="shared" si="209"/>
        <v>0</v>
      </c>
      <c r="AL378" s="256"/>
      <c r="AM378" s="60"/>
    </row>
    <row r="379" spans="1:39" s="82" customFormat="1" ht="14" x14ac:dyDescent="0.15">
      <c r="A379" s="859"/>
      <c r="B379" s="183"/>
      <c r="C379" s="187" t="e">
        <f>VLOOKUP(B379,'AP Übersicht'!$A$8:$B$36,2,FALSE)</f>
        <v>#N/A</v>
      </c>
      <c r="D379" s="511"/>
      <c r="E379" s="430"/>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6"/>
      <c r="AK379" s="104">
        <f t="shared" si="209"/>
        <v>0</v>
      </c>
      <c r="AL379" s="256"/>
      <c r="AM379" s="60"/>
    </row>
    <row r="380" spans="1:39" s="82" customFormat="1" ht="14" x14ac:dyDescent="0.15">
      <c r="A380" s="859"/>
      <c r="B380" s="183"/>
      <c r="C380" s="187" t="e">
        <f>VLOOKUP(B380,'AP Übersicht'!$A$8:$B$36,2,FALSE)</f>
        <v>#N/A</v>
      </c>
      <c r="D380" s="511"/>
      <c r="E380" s="430"/>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c r="AH380" s="175"/>
      <c r="AI380" s="175"/>
      <c r="AJ380" s="176"/>
      <c r="AK380" s="104">
        <f t="shared" si="209"/>
        <v>0</v>
      </c>
      <c r="AL380" s="256"/>
      <c r="AM380" s="60"/>
    </row>
    <row r="381" spans="1:39" s="82" customFormat="1" ht="14" x14ac:dyDescent="0.15">
      <c r="A381" s="859"/>
      <c r="B381" s="183"/>
      <c r="C381" s="187" t="e">
        <f>VLOOKUP(B381,'AP Übersicht'!$A$8:$B$36,2,FALSE)</f>
        <v>#N/A</v>
      </c>
      <c r="D381" s="511"/>
      <c r="E381" s="430"/>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c r="AH381" s="175"/>
      <c r="AI381" s="175"/>
      <c r="AJ381" s="176"/>
      <c r="AK381" s="104">
        <f t="shared" si="209"/>
        <v>0</v>
      </c>
      <c r="AL381" s="256"/>
      <c r="AM381" s="60"/>
    </row>
    <row r="382" spans="1:39" s="82" customFormat="1" ht="15" thickBot="1" x14ac:dyDescent="0.2">
      <c r="A382" s="860"/>
      <c r="B382" s="184"/>
      <c r="C382" s="252" t="e">
        <f>VLOOKUP(B382,'AP Übersicht'!$A$8:$B$36,2,FALSE)</f>
        <v>#N/A</v>
      </c>
      <c r="D382" s="512"/>
      <c r="E382" s="438"/>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c r="AG382" s="177"/>
      <c r="AH382" s="177"/>
      <c r="AI382" s="177"/>
      <c r="AJ382" s="178"/>
      <c r="AK382" s="104">
        <f t="shared" si="209"/>
        <v>0</v>
      </c>
      <c r="AL382" s="256"/>
      <c r="AM382" s="60"/>
    </row>
    <row r="383" spans="1:39" s="82" customFormat="1" ht="19" customHeight="1" thickTop="1" x14ac:dyDescent="0.15">
      <c r="A383" s="900"/>
      <c r="B383" s="901"/>
      <c r="C383" s="898" t="s">
        <v>149</v>
      </c>
      <c r="D383" s="676" t="s">
        <v>83</v>
      </c>
      <c r="E383" s="676"/>
      <c r="F383" s="674">
        <f>SUMIF($D371:$D382,$D383,F371:F382)</f>
        <v>4</v>
      </c>
      <c r="G383" s="674">
        <f t="shared" ref="G383:AJ383" si="210">SUMIF($D371:$D382,$D383,G371:G382)</f>
        <v>0</v>
      </c>
      <c r="H383" s="674">
        <f t="shared" si="210"/>
        <v>0</v>
      </c>
      <c r="I383" s="674">
        <f t="shared" si="210"/>
        <v>4</v>
      </c>
      <c r="J383" s="674">
        <f t="shared" si="210"/>
        <v>4</v>
      </c>
      <c r="K383" s="674">
        <f t="shared" si="210"/>
        <v>4</v>
      </c>
      <c r="L383" s="674">
        <f t="shared" si="210"/>
        <v>4</v>
      </c>
      <c r="M383" s="674">
        <f t="shared" si="210"/>
        <v>4</v>
      </c>
      <c r="N383" s="674">
        <f t="shared" si="210"/>
        <v>0</v>
      </c>
      <c r="O383" s="674">
        <f t="shared" si="210"/>
        <v>0</v>
      </c>
      <c r="P383" s="674">
        <f t="shared" si="210"/>
        <v>4</v>
      </c>
      <c r="Q383" s="674">
        <f t="shared" si="210"/>
        <v>4</v>
      </c>
      <c r="R383" s="674">
        <f t="shared" si="210"/>
        <v>4</v>
      </c>
      <c r="S383" s="674">
        <f t="shared" si="210"/>
        <v>4</v>
      </c>
      <c r="T383" s="674">
        <f t="shared" si="210"/>
        <v>4</v>
      </c>
      <c r="U383" s="674">
        <f t="shared" si="210"/>
        <v>0</v>
      </c>
      <c r="V383" s="674">
        <f t="shared" si="210"/>
        <v>0</v>
      </c>
      <c r="W383" s="674">
        <f t="shared" si="210"/>
        <v>4</v>
      </c>
      <c r="X383" s="674">
        <f t="shared" si="210"/>
        <v>4</v>
      </c>
      <c r="Y383" s="674">
        <f t="shared" si="210"/>
        <v>4</v>
      </c>
      <c r="Z383" s="674">
        <f t="shared" si="210"/>
        <v>4</v>
      </c>
      <c r="AA383" s="674">
        <f t="shared" si="210"/>
        <v>0</v>
      </c>
      <c r="AB383" s="674">
        <f t="shared" si="210"/>
        <v>0</v>
      </c>
      <c r="AC383" s="674">
        <f t="shared" si="210"/>
        <v>0</v>
      </c>
      <c r="AD383" s="674">
        <f t="shared" si="210"/>
        <v>4</v>
      </c>
      <c r="AE383" s="674">
        <f t="shared" si="210"/>
        <v>4</v>
      </c>
      <c r="AF383" s="674">
        <f t="shared" si="210"/>
        <v>4</v>
      </c>
      <c r="AG383" s="674">
        <f t="shared" si="210"/>
        <v>4</v>
      </c>
      <c r="AH383" s="674">
        <f t="shared" si="210"/>
        <v>4</v>
      </c>
      <c r="AI383" s="674">
        <f t="shared" si="210"/>
        <v>0</v>
      </c>
      <c r="AJ383" s="674">
        <f t="shared" si="210"/>
        <v>0</v>
      </c>
      <c r="AK383" s="677">
        <f>SUM(F383:AJ383)</f>
        <v>80</v>
      </c>
      <c r="AL383" s="256"/>
      <c r="AM383" s="60"/>
    </row>
    <row r="384" spans="1:39" s="82" customFormat="1" ht="18.5" customHeight="1" thickBot="1" x14ac:dyDescent="0.2">
      <c r="A384" s="902"/>
      <c r="B384" s="903"/>
      <c r="C384" s="897"/>
      <c r="D384" s="437"/>
      <c r="E384" s="437" t="s">
        <v>83</v>
      </c>
      <c r="F384" s="108">
        <f>SUMIF($E371:$E382,$E384,F371:F382)</f>
        <v>0</v>
      </c>
      <c r="G384" s="108">
        <f t="shared" ref="G384:AJ384" si="211">SUMIF($E371:$E382,$E384,G371:G382)</f>
        <v>0</v>
      </c>
      <c r="H384" s="108">
        <f t="shared" si="211"/>
        <v>0</v>
      </c>
      <c r="I384" s="108">
        <f t="shared" si="211"/>
        <v>0</v>
      </c>
      <c r="J384" s="108">
        <f t="shared" si="211"/>
        <v>0</v>
      </c>
      <c r="K384" s="108">
        <f t="shared" si="211"/>
        <v>0</v>
      </c>
      <c r="L384" s="108">
        <f t="shared" si="211"/>
        <v>0</v>
      </c>
      <c r="M384" s="108">
        <f t="shared" si="211"/>
        <v>0</v>
      </c>
      <c r="N384" s="108">
        <f t="shared" si="211"/>
        <v>0</v>
      </c>
      <c r="O384" s="108">
        <f t="shared" si="211"/>
        <v>0</v>
      </c>
      <c r="P384" s="108">
        <f t="shared" si="211"/>
        <v>0</v>
      </c>
      <c r="Q384" s="108">
        <f t="shared" si="211"/>
        <v>0</v>
      </c>
      <c r="R384" s="108">
        <f t="shared" si="211"/>
        <v>0</v>
      </c>
      <c r="S384" s="108">
        <f t="shared" si="211"/>
        <v>0</v>
      </c>
      <c r="T384" s="108">
        <f t="shared" si="211"/>
        <v>0</v>
      </c>
      <c r="U384" s="108">
        <f t="shared" si="211"/>
        <v>0</v>
      </c>
      <c r="V384" s="108">
        <f t="shared" si="211"/>
        <v>0</v>
      </c>
      <c r="W384" s="108">
        <f t="shared" si="211"/>
        <v>0</v>
      </c>
      <c r="X384" s="108">
        <f t="shared" si="211"/>
        <v>0</v>
      </c>
      <c r="Y384" s="108">
        <f t="shared" si="211"/>
        <v>0</v>
      </c>
      <c r="Z384" s="108">
        <f t="shared" si="211"/>
        <v>0</v>
      </c>
      <c r="AA384" s="108">
        <f t="shared" si="211"/>
        <v>0</v>
      </c>
      <c r="AB384" s="108">
        <f t="shared" si="211"/>
        <v>0</v>
      </c>
      <c r="AC384" s="108">
        <f t="shared" si="211"/>
        <v>0</v>
      </c>
      <c r="AD384" s="108">
        <f t="shared" si="211"/>
        <v>0</v>
      </c>
      <c r="AE384" s="108">
        <f t="shared" si="211"/>
        <v>0</v>
      </c>
      <c r="AF384" s="108">
        <f t="shared" si="211"/>
        <v>0</v>
      </c>
      <c r="AG384" s="108">
        <f t="shared" si="211"/>
        <v>0</v>
      </c>
      <c r="AH384" s="108">
        <f t="shared" si="211"/>
        <v>0</v>
      </c>
      <c r="AI384" s="108">
        <f t="shared" si="211"/>
        <v>0</v>
      </c>
      <c r="AJ384" s="108">
        <f t="shared" si="211"/>
        <v>0</v>
      </c>
      <c r="AK384" s="675">
        <f>SUM(F384:AJ384)</f>
        <v>0</v>
      </c>
      <c r="AL384" s="256"/>
      <c r="AM384" s="60"/>
    </row>
    <row r="385" spans="1:39" s="82" customFormat="1" ht="20" customHeight="1" x14ac:dyDescent="0.15">
      <c r="A385" s="118" t="s">
        <v>150</v>
      </c>
      <c r="B385" s="99"/>
      <c r="C385" s="114" t="s">
        <v>164</v>
      </c>
      <c r="D385" s="511"/>
      <c r="E385" s="430"/>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c r="AB385" s="175"/>
      <c r="AC385" s="175"/>
      <c r="AD385" s="175"/>
      <c r="AE385" s="175"/>
      <c r="AF385" s="175"/>
      <c r="AG385" s="175"/>
      <c r="AH385" s="175"/>
      <c r="AI385" s="175"/>
      <c r="AJ385" s="179"/>
      <c r="AK385" s="110">
        <f>SUM(F385:AJ385)</f>
        <v>0</v>
      </c>
    </row>
    <row r="386" spans="1:39" s="82" customFormat="1" ht="20" customHeight="1" x14ac:dyDescent="0.15">
      <c r="A386" s="861" t="s">
        <v>152</v>
      </c>
      <c r="B386" s="95"/>
      <c r="C386" s="115" t="s">
        <v>153</v>
      </c>
      <c r="D386" s="511"/>
      <c r="E386" s="43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c r="AG386" s="180"/>
      <c r="AH386" s="180"/>
      <c r="AI386" s="180"/>
      <c r="AJ386" s="180"/>
      <c r="AK386" s="117">
        <f>SUM(E386:AJ386)</f>
        <v>0</v>
      </c>
    </row>
    <row r="387" spans="1:39" s="82" customFormat="1" ht="20" customHeight="1" x14ac:dyDescent="0.15">
      <c r="A387" s="862"/>
      <c r="B387" s="95"/>
      <c r="C387" s="116" t="s">
        <v>154</v>
      </c>
      <c r="D387" s="513"/>
      <c r="E387" s="430"/>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v>4</v>
      </c>
      <c r="AB387" s="175"/>
      <c r="AC387" s="175"/>
      <c r="AD387" s="175"/>
      <c r="AE387" s="175"/>
      <c r="AF387" s="175"/>
      <c r="AG387" s="175"/>
      <c r="AH387" s="175"/>
      <c r="AI387" s="175"/>
      <c r="AJ387" s="179"/>
      <c r="AK387" s="111">
        <f>SUM(F387:AJ387)</f>
        <v>4</v>
      </c>
    </row>
    <row r="388" spans="1:39" s="82" customFormat="1" ht="28" x14ac:dyDescent="0.15">
      <c r="A388" s="862"/>
      <c r="B388" s="95"/>
      <c r="C388" s="115" t="s">
        <v>155</v>
      </c>
      <c r="D388" s="511"/>
      <c r="E388" s="430"/>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c r="AH388" s="175"/>
      <c r="AI388" s="175"/>
      <c r="AJ388" s="179"/>
      <c r="AK388" s="111">
        <f>SUM(F388:AJ388)</f>
        <v>0</v>
      </c>
    </row>
    <row r="389" spans="1:39" s="82" customFormat="1" ht="29" thickBot="1" x14ac:dyDescent="0.2">
      <c r="A389" s="863"/>
      <c r="B389" s="105"/>
      <c r="C389" s="119" t="s">
        <v>156</v>
      </c>
      <c r="D389" s="514"/>
      <c r="E389" s="439"/>
      <c r="F389" s="181"/>
      <c r="G389" s="181"/>
      <c r="H389" s="181"/>
      <c r="I389" s="181"/>
      <c r="J389" s="181"/>
      <c r="K389" s="181"/>
      <c r="L389" s="181"/>
      <c r="M389" s="181"/>
      <c r="N389" s="181"/>
      <c r="O389" s="181"/>
      <c r="P389" s="181"/>
      <c r="Q389" s="181"/>
      <c r="R389" s="181"/>
      <c r="S389" s="181"/>
      <c r="T389" s="181"/>
      <c r="U389" s="181"/>
      <c r="V389" s="181"/>
      <c r="W389" s="181"/>
      <c r="X389" s="181"/>
      <c r="Y389" s="181"/>
      <c r="Z389" s="181"/>
      <c r="AA389" s="181"/>
      <c r="AB389" s="181"/>
      <c r="AC389" s="181"/>
      <c r="AD389" s="181"/>
      <c r="AE389" s="181"/>
      <c r="AF389" s="181"/>
      <c r="AG389" s="181"/>
      <c r="AH389" s="181"/>
      <c r="AI389" s="181"/>
      <c r="AJ389" s="182"/>
      <c r="AK389" s="112">
        <f>SUM(F389:AJ389)</f>
        <v>0</v>
      </c>
      <c r="AL389" s="64" t="s">
        <v>157</v>
      </c>
      <c r="AM389" s="60" t="s">
        <v>158</v>
      </c>
    </row>
    <row r="390" spans="1:39" s="82" customFormat="1" ht="14" x14ac:dyDescent="0.15">
      <c r="A390" s="123"/>
      <c r="B390" s="83"/>
      <c r="C390" s="83"/>
      <c r="D390" s="508"/>
      <c r="E390" s="508"/>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124"/>
      <c r="AL390" s="254">
        <f>SUM(AK383:AK389)</f>
        <v>84</v>
      </c>
      <c r="AM390" s="672">
        <f>NETWORKDAYS(F368,EOMONTH(A363,0))*8</f>
        <v>168</v>
      </c>
    </row>
    <row r="391" spans="1:39" s="82" customFormat="1" ht="18" customHeight="1" x14ac:dyDescent="0.15">
      <c r="A391" s="864" t="s">
        <v>159</v>
      </c>
      <c r="B391" s="865"/>
      <c r="C391" s="865"/>
      <c r="D391" s="865"/>
      <c r="E391" s="865"/>
      <c r="F391" s="865"/>
      <c r="G391" s="865"/>
      <c r="H391" s="865"/>
      <c r="I391" s="865"/>
      <c r="J391" s="865"/>
      <c r="K391" s="865"/>
      <c r="L391" s="865"/>
      <c r="M391" s="865"/>
      <c r="N391" s="865"/>
      <c r="O391" s="90"/>
      <c r="P391" s="90"/>
      <c r="Q391" s="90"/>
      <c r="R391" s="90"/>
      <c r="S391" s="90"/>
      <c r="T391" s="90"/>
      <c r="U391" s="90"/>
      <c r="V391" s="90"/>
      <c r="W391" s="90"/>
      <c r="X391" s="90"/>
      <c r="Y391" s="90"/>
      <c r="Z391" s="90"/>
      <c r="AA391" s="90"/>
      <c r="AB391" s="90"/>
      <c r="AC391" s="90"/>
      <c r="AD391" s="90"/>
      <c r="AE391" s="90"/>
      <c r="AF391" s="90"/>
      <c r="AG391" s="90"/>
      <c r="AH391" s="90"/>
      <c r="AI391" s="90"/>
      <c r="AJ391" s="83"/>
      <c r="AK391" s="125"/>
    </row>
    <row r="392" spans="1:39" s="82" customFormat="1" ht="18" customHeight="1" thickBot="1" x14ac:dyDescent="0.2">
      <c r="A392" s="866"/>
      <c r="B392" s="865"/>
      <c r="C392" s="865"/>
      <c r="D392" s="865"/>
      <c r="E392" s="865"/>
      <c r="F392" s="865"/>
      <c r="G392" s="865"/>
      <c r="H392" s="865"/>
      <c r="I392" s="865"/>
      <c r="J392" s="865"/>
      <c r="K392" s="865"/>
      <c r="L392" s="865"/>
      <c r="M392" s="865"/>
      <c r="N392" s="865"/>
      <c r="O392" s="90"/>
      <c r="P392" s="90"/>
      <c r="Q392" s="884">
        <f>IF(WEEKDAY(EOMONTH(A363,0),2)=7,EOMONTH(A363,0)-2,IF(WEEKDAY(EOMONTH(11,0),2)=6,EOMONTH(A363,0)-1,EOMONTH(A363,0)))</f>
        <v>45199</v>
      </c>
      <c r="R392" s="884"/>
      <c r="S392" s="90"/>
      <c r="T392" s="90"/>
      <c r="U392" s="90"/>
      <c r="V392" s="90"/>
      <c r="W392" s="90"/>
      <c r="X392" s="90"/>
      <c r="Y392" s="90"/>
      <c r="Z392" s="90"/>
      <c r="AA392" s="90"/>
      <c r="AB392" s="90"/>
      <c r="AC392" s="90"/>
      <c r="AD392" s="90"/>
      <c r="AE392" s="90"/>
      <c r="AF392" s="90"/>
      <c r="AG392" s="90"/>
      <c r="AH392" s="90"/>
      <c r="AI392" s="90"/>
      <c r="AJ392" s="83"/>
      <c r="AK392" s="125"/>
    </row>
    <row r="393" spans="1:39" s="82" customFormat="1" ht="14" customHeight="1" x14ac:dyDescent="0.15">
      <c r="A393" s="866"/>
      <c r="B393" s="865"/>
      <c r="C393" s="865"/>
      <c r="D393" s="865"/>
      <c r="E393" s="865"/>
      <c r="F393" s="865"/>
      <c r="G393" s="865"/>
      <c r="H393" s="865"/>
      <c r="I393" s="865"/>
      <c r="J393" s="865"/>
      <c r="K393" s="865"/>
      <c r="L393" s="865"/>
      <c r="M393" s="865"/>
      <c r="N393" s="865"/>
      <c r="O393" s="90"/>
      <c r="P393" s="90"/>
      <c r="Q393" s="867" t="s">
        <v>160</v>
      </c>
      <c r="R393" s="867"/>
      <c r="S393" s="867"/>
      <c r="T393" s="867"/>
      <c r="U393" s="867"/>
      <c r="V393" s="867"/>
      <c r="W393" s="867"/>
      <c r="X393" s="867"/>
      <c r="Y393" s="867"/>
      <c r="Z393" s="867"/>
      <c r="AA393" s="867"/>
      <c r="AB393" s="867"/>
      <c r="AC393" s="867"/>
      <c r="AD393" s="867"/>
      <c r="AE393" s="867"/>
      <c r="AF393" s="867"/>
      <c r="AG393" s="867"/>
      <c r="AH393" s="867"/>
      <c r="AI393" s="867"/>
      <c r="AJ393" s="867"/>
      <c r="AK393" s="125"/>
    </row>
    <row r="394" spans="1:39" s="82" customFormat="1" ht="35.25" customHeight="1" thickBot="1" x14ac:dyDescent="0.2">
      <c r="A394" s="864" t="s">
        <v>161</v>
      </c>
      <c r="B394" s="868"/>
      <c r="C394" s="868"/>
      <c r="D394" s="868"/>
      <c r="E394" s="868"/>
      <c r="F394" s="868"/>
      <c r="G394" s="868"/>
      <c r="H394" s="868"/>
      <c r="I394" s="868"/>
      <c r="J394" s="868"/>
      <c r="K394" s="868"/>
      <c r="L394" s="868"/>
      <c r="M394" s="868"/>
      <c r="N394" s="868"/>
      <c r="O394" s="90"/>
      <c r="P394" s="90"/>
      <c r="Q394" s="884">
        <f>Q392</f>
        <v>45199</v>
      </c>
      <c r="R394" s="884"/>
      <c r="S394" s="90"/>
      <c r="T394" s="90"/>
      <c r="U394" s="90"/>
      <c r="V394" s="90"/>
      <c r="W394" s="90"/>
      <c r="X394" s="90"/>
      <c r="Y394" s="90"/>
      <c r="Z394" s="90"/>
      <c r="AA394" s="90"/>
      <c r="AB394" s="90"/>
      <c r="AC394" s="90"/>
      <c r="AD394" s="90"/>
      <c r="AE394" s="90"/>
      <c r="AF394" s="90"/>
      <c r="AG394" s="90"/>
      <c r="AH394" s="90"/>
      <c r="AI394" s="90"/>
      <c r="AJ394" s="90"/>
      <c r="AK394" s="125"/>
    </row>
    <row r="395" spans="1:39" s="82" customFormat="1" ht="14" x14ac:dyDescent="0.15">
      <c r="A395" s="864"/>
      <c r="B395" s="868"/>
      <c r="C395" s="868"/>
      <c r="D395" s="868"/>
      <c r="E395" s="868"/>
      <c r="F395" s="868"/>
      <c r="G395" s="868"/>
      <c r="H395" s="868"/>
      <c r="I395" s="868"/>
      <c r="J395" s="868"/>
      <c r="K395" s="868"/>
      <c r="L395" s="868"/>
      <c r="M395" s="868"/>
      <c r="N395" s="868"/>
      <c r="O395" s="83"/>
      <c r="P395" s="83"/>
      <c r="Q395" s="867" t="s">
        <v>162</v>
      </c>
      <c r="R395" s="867"/>
      <c r="S395" s="867"/>
      <c r="T395" s="867"/>
      <c r="U395" s="867"/>
      <c r="V395" s="867"/>
      <c r="W395" s="867"/>
      <c r="X395" s="867"/>
      <c r="Y395" s="867"/>
      <c r="Z395" s="867"/>
      <c r="AA395" s="867"/>
      <c r="AB395" s="867"/>
      <c r="AC395" s="867"/>
      <c r="AD395" s="867"/>
      <c r="AE395" s="867"/>
      <c r="AF395" s="867"/>
      <c r="AG395" s="867"/>
      <c r="AH395" s="867"/>
      <c r="AI395" s="867"/>
      <c r="AJ395" s="867"/>
      <c r="AK395" s="125"/>
    </row>
    <row r="396" spans="1:39" s="82" customFormat="1" ht="14.5" customHeight="1" thickBot="1" x14ac:dyDescent="0.2">
      <c r="A396" s="126"/>
      <c r="B396" s="127"/>
      <c r="C396" s="127"/>
      <c r="D396" s="509"/>
      <c r="E396" s="509"/>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c r="AE396" s="127"/>
      <c r="AF396" s="127"/>
      <c r="AG396" s="127"/>
      <c r="AH396" s="127"/>
      <c r="AI396" s="127"/>
      <c r="AJ396" s="127"/>
      <c r="AK396" s="128"/>
    </row>
    <row r="397" spans="1:39" x14ac:dyDescent="0.15">
      <c r="A397" s="82"/>
      <c r="B397" s="82"/>
      <c r="C397" s="82"/>
      <c r="D397" s="507"/>
      <c r="E397" s="507"/>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row>
    <row r="398" spans="1:39" s="60" customFormat="1" ht="30" customHeight="1" x14ac:dyDescent="0.15">
      <c r="A398" s="423"/>
      <c r="B398" s="433"/>
      <c r="C398" s="433"/>
      <c r="D398" s="424"/>
      <c r="E398" s="424"/>
      <c r="F398" s="425"/>
      <c r="G398" s="425"/>
      <c r="H398" s="425"/>
      <c r="I398" s="425"/>
      <c r="J398" s="425"/>
      <c r="K398" s="425"/>
      <c r="L398" s="425"/>
      <c r="M398" s="444"/>
      <c r="N398" s="426"/>
      <c r="O398" s="426"/>
      <c r="P398" s="426"/>
      <c r="Q398" s="426"/>
      <c r="R398" s="426"/>
      <c r="S398" s="426"/>
      <c r="T398" s="426"/>
      <c r="U398" s="426"/>
      <c r="V398" s="426"/>
      <c r="W398" s="891" t="s">
        <v>133</v>
      </c>
      <c r="X398" s="891"/>
      <c r="Y398" s="891"/>
      <c r="Z398" s="891"/>
      <c r="AA398" s="892"/>
      <c r="AB398" s="875" t="str">
        <f>Nav!$C$6</f>
        <v>DS200424</v>
      </c>
      <c r="AC398" s="876"/>
      <c r="AD398" s="876"/>
      <c r="AE398" s="876"/>
      <c r="AF398" s="876"/>
      <c r="AG398" s="876"/>
      <c r="AH398" s="876"/>
      <c r="AI398" s="877"/>
      <c r="AJ398" s="426"/>
      <c r="AK398" s="432"/>
    </row>
    <row r="399" spans="1:39" s="60" customFormat="1" ht="18" customHeight="1" x14ac:dyDescent="0.15">
      <c r="A399" s="445"/>
      <c r="B399" s="446"/>
      <c r="C399" s="446"/>
      <c r="D399" s="447"/>
      <c r="E399" s="447"/>
      <c r="F399" s="448"/>
      <c r="G399" s="448"/>
      <c r="H399" s="448"/>
      <c r="I399" s="448"/>
      <c r="J399" s="448"/>
      <c r="K399" s="448"/>
      <c r="L399" s="448"/>
      <c r="M399" s="449"/>
      <c r="AK399" s="434"/>
    </row>
    <row r="400" spans="1:39" ht="23" x14ac:dyDescent="0.25">
      <c r="A400" s="445"/>
      <c r="B400" s="446"/>
      <c r="C400" s="446"/>
      <c r="D400" s="447"/>
      <c r="E400" s="447"/>
      <c r="F400" s="448"/>
      <c r="G400" s="448"/>
      <c r="H400" s="448"/>
      <c r="I400" s="448"/>
      <c r="J400" s="448"/>
      <c r="K400" s="448"/>
      <c r="L400" s="448"/>
      <c r="M400" s="449"/>
      <c r="N400" s="443"/>
      <c r="O400" s="893" t="s">
        <v>134</v>
      </c>
      <c r="P400" s="894"/>
      <c r="Q400" s="894"/>
      <c r="R400" s="894"/>
      <c r="S400" s="894"/>
      <c r="T400" s="894"/>
      <c r="U400" s="894"/>
      <c r="V400" s="894"/>
      <c r="W400" s="894"/>
      <c r="X400" s="894"/>
      <c r="Y400" s="894"/>
      <c r="Z400" s="894"/>
      <c r="AA400" s="894"/>
      <c r="AB400" s="894"/>
      <c r="AC400" s="894"/>
      <c r="AD400" s="894"/>
      <c r="AE400" s="894"/>
      <c r="AF400" s="894"/>
      <c r="AG400" s="894"/>
      <c r="AH400" s="894"/>
      <c r="AI400" s="894"/>
      <c r="AJ400" s="894"/>
      <c r="AK400" s="895"/>
    </row>
    <row r="401" spans="1:39" ht="16" x14ac:dyDescent="0.2">
      <c r="A401" s="445"/>
      <c r="B401" s="446"/>
      <c r="C401" s="446"/>
      <c r="D401" s="447"/>
      <c r="E401" s="447"/>
      <c r="F401" s="448"/>
      <c r="G401" s="448"/>
      <c r="H401" s="448"/>
      <c r="I401" s="448"/>
      <c r="J401" s="448"/>
      <c r="K401" s="448"/>
      <c r="L401" s="448"/>
      <c r="M401" s="449"/>
      <c r="N401" s="442"/>
      <c r="O401" s="730" t="s">
        <v>163</v>
      </c>
      <c r="P401" s="731"/>
      <c r="Q401" s="731"/>
      <c r="R401" s="731"/>
      <c r="S401" s="731"/>
      <c r="T401" s="731"/>
      <c r="U401" s="731"/>
      <c r="V401" s="731"/>
      <c r="W401" s="731"/>
      <c r="X401" s="731"/>
      <c r="Y401" s="731"/>
      <c r="Z401" s="731"/>
      <c r="AA401" s="731"/>
      <c r="AB401" s="731"/>
      <c r="AC401" s="731"/>
      <c r="AD401" s="731"/>
      <c r="AE401" s="731"/>
      <c r="AF401" s="731"/>
      <c r="AG401" s="731"/>
      <c r="AH401" s="731"/>
      <c r="AI401" s="731"/>
      <c r="AJ401" s="731"/>
      <c r="AK401" s="732"/>
      <c r="AL401"/>
      <c r="AM401"/>
    </row>
    <row r="402" spans="1:39" ht="18" customHeight="1" x14ac:dyDescent="0.2">
      <c r="A402" s="885" t="s">
        <v>136</v>
      </c>
      <c r="B402" s="886"/>
      <c r="C402" s="886"/>
      <c r="D402" s="886"/>
      <c r="E402" s="886"/>
      <c r="F402" s="886"/>
      <c r="G402" s="886"/>
      <c r="H402" s="886"/>
      <c r="I402" s="886"/>
      <c r="J402" s="886"/>
      <c r="K402" s="886"/>
      <c r="L402" s="886"/>
      <c r="M402" s="887"/>
      <c r="O402" s="888" t="s">
        <v>137</v>
      </c>
      <c r="P402" s="889"/>
      <c r="Q402" s="889"/>
      <c r="R402" s="889"/>
      <c r="S402" s="889"/>
      <c r="T402" s="889"/>
      <c r="U402" s="889"/>
      <c r="V402" s="889"/>
      <c r="W402" s="889"/>
      <c r="X402" s="889"/>
      <c r="Y402" s="889"/>
      <c r="Z402" s="889"/>
      <c r="AA402" s="889"/>
      <c r="AB402" s="889"/>
      <c r="AC402" s="889"/>
      <c r="AD402" s="889"/>
      <c r="AE402" s="889"/>
      <c r="AF402" s="889"/>
      <c r="AG402" s="889"/>
      <c r="AH402" s="889"/>
      <c r="AI402" s="889"/>
      <c r="AJ402" s="889"/>
      <c r="AK402" s="890"/>
      <c r="AL402"/>
      <c r="AM402"/>
    </row>
    <row r="403" spans="1:39" ht="26.25" customHeight="1" x14ac:dyDescent="0.15">
      <c r="A403" s="84" t="s">
        <v>138</v>
      </c>
      <c r="B403" s="60"/>
      <c r="C403" s="516"/>
      <c r="D403" s="428"/>
      <c r="E403" s="428"/>
      <c r="F403" s="94"/>
      <c r="G403" s="94"/>
      <c r="H403" s="94"/>
      <c r="I403" s="94"/>
      <c r="J403" s="94"/>
      <c r="K403" s="94"/>
      <c r="L403" s="94"/>
      <c r="O403" s="869"/>
      <c r="P403" s="869"/>
      <c r="Q403" s="869"/>
      <c r="R403" s="869"/>
      <c r="S403" s="869"/>
      <c r="T403" s="869"/>
      <c r="AK403" s="91"/>
      <c r="AM403" s="60"/>
    </row>
    <row r="404" spans="1:39" ht="30" customHeight="1" x14ac:dyDescent="0.15">
      <c r="A404" s="870" t="str">
        <f>Nav!$C$3</f>
        <v>Durchführbarkeitsstudie "BioInk"</v>
      </c>
      <c r="B404" s="871"/>
      <c r="C404" s="871"/>
      <c r="D404" s="871"/>
      <c r="E404" s="871"/>
      <c r="F404" s="871"/>
      <c r="G404" s="871"/>
      <c r="H404" s="871"/>
      <c r="I404" s="871"/>
      <c r="J404" s="871"/>
      <c r="K404" s="871"/>
      <c r="L404" s="871"/>
      <c r="M404" s="871"/>
      <c r="N404" s="871"/>
      <c r="O404" s="871"/>
      <c r="P404" s="871"/>
      <c r="Q404" s="871"/>
      <c r="R404" s="871"/>
      <c r="S404" s="871"/>
      <c r="T404" s="871"/>
      <c r="U404" s="871"/>
      <c r="V404" s="871"/>
      <c r="W404" s="871"/>
      <c r="X404" s="871"/>
      <c r="Y404" s="871"/>
      <c r="Z404" s="871"/>
      <c r="AA404" s="871"/>
      <c r="AB404" s="871"/>
      <c r="AC404" s="871"/>
      <c r="AD404" s="871"/>
      <c r="AE404" s="871"/>
      <c r="AF404" s="871"/>
      <c r="AG404" s="871"/>
      <c r="AH404" s="871"/>
      <c r="AI404" s="871"/>
      <c r="AJ404" s="871"/>
      <c r="AK404" s="872"/>
      <c r="AM404" s="60"/>
    </row>
    <row r="405" spans="1:39" ht="18" customHeight="1" x14ac:dyDescent="0.15">
      <c r="A405" s="85"/>
      <c r="AK405" s="91"/>
      <c r="AM405" s="60"/>
    </row>
    <row r="406" spans="1:39" s="87" customFormat="1" ht="14" x14ac:dyDescent="0.15">
      <c r="A406" s="86" t="s">
        <v>139</v>
      </c>
      <c r="D406" s="428"/>
      <c r="E406" s="428"/>
      <c r="G406" s="83"/>
      <c r="H406" s="83"/>
      <c r="I406" s="83"/>
      <c r="J406" s="83"/>
      <c r="K406" s="83"/>
      <c r="L406" s="83"/>
      <c r="M406" s="88"/>
      <c r="N406" s="87" t="s">
        <v>140</v>
      </c>
      <c r="AI406" s="83"/>
      <c r="AJ406" s="83"/>
      <c r="AK406" s="92"/>
      <c r="AL406" s="68"/>
      <c r="AM406" s="60"/>
    </row>
    <row r="407" spans="1:39" ht="27" customHeight="1" x14ac:dyDescent="0.15">
      <c r="A407" s="873">
        <f>A363+30</f>
        <v>45200</v>
      </c>
      <c r="B407" s="874"/>
      <c r="C407" s="874"/>
      <c r="D407" s="520"/>
      <c r="E407" s="429"/>
      <c r="N407" s="875" t="str">
        <f>N363</f>
        <v>Tippl, Karen</v>
      </c>
      <c r="O407" s="876"/>
      <c r="P407" s="876"/>
      <c r="Q407" s="876"/>
      <c r="R407" s="876"/>
      <c r="S407" s="876"/>
      <c r="T407" s="876"/>
      <c r="U407" s="876"/>
      <c r="V407" s="876"/>
      <c r="W407" s="877"/>
      <c r="X407" s="89"/>
      <c r="Y407" s="89"/>
      <c r="Z407" s="89"/>
      <c r="AA407" s="89"/>
      <c r="AB407" s="89"/>
      <c r="AC407" s="89"/>
      <c r="AD407" s="89"/>
      <c r="AE407" s="89"/>
      <c r="AF407" s="89"/>
      <c r="AG407" s="89"/>
      <c r="AH407" s="89"/>
      <c r="AK407" s="93"/>
      <c r="AM407" s="60"/>
    </row>
    <row r="408" spans="1:39" ht="14" x14ac:dyDescent="0.15">
      <c r="A408" s="85"/>
      <c r="AK408" s="91"/>
      <c r="AM408" s="60"/>
    </row>
    <row r="409" spans="1:39" ht="30" customHeight="1" x14ac:dyDescent="0.15">
      <c r="A409" s="878" t="s">
        <v>141</v>
      </c>
      <c r="B409" s="879"/>
      <c r="C409" s="879"/>
      <c r="D409" s="879"/>
      <c r="E409" s="879"/>
      <c r="F409" s="879"/>
      <c r="G409" s="879"/>
      <c r="H409" s="879"/>
      <c r="I409" s="879"/>
      <c r="J409" s="879"/>
      <c r="K409" s="879"/>
      <c r="L409" s="879"/>
      <c r="M409" s="879"/>
      <c r="N409" s="879"/>
      <c r="O409" s="879"/>
      <c r="P409" s="879"/>
      <c r="Q409" s="879"/>
      <c r="R409" s="879"/>
      <c r="S409" s="879"/>
      <c r="T409" s="879"/>
      <c r="U409" s="879"/>
      <c r="V409" s="879"/>
      <c r="W409" s="879"/>
      <c r="X409" s="879"/>
      <c r="Y409" s="879"/>
      <c r="Z409" s="879"/>
      <c r="AA409" s="879"/>
      <c r="AB409" s="879"/>
      <c r="AC409" s="879"/>
      <c r="AD409" s="879"/>
      <c r="AE409" s="879"/>
      <c r="AF409" s="879"/>
      <c r="AG409" s="879"/>
      <c r="AH409" s="879"/>
      <c r="AI409" s="879"/>
      <c r="AJ409" s="879"/>
      <c r="AK409" s="880"/>
      <c r="AM409" s="60"/>
    </row>
    <row r="410" spans="1:39" ht="15" thickBot="1" x14ac:dyDescent="0.2">
      <c r="A410" s="85"/>
      <c r="AK410" s="91"/>
      <c r="AM410" s="60"/>
    </row>
    <row r="411" spans="1:39" ht="25" customHeight="1" x14ac:dyDescent="0.15">
      <c r="A411" s="120"/>
      <c r="B411" s="121"/>
      <c r="C411" s="121"/>
      <c r="D411" s="881" t="s">
        <v>30</v>
      </c>
      <c r="E411" s="883" t="s">
        <v>142</v>
      </c>
      <c r="F411" s="122" t="s">
        <v>143</v>
      </c>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856" t="s">
        <v>144</v>
      </c>
      <c r="AL411" s="615" t="s">
        <v>72</v>
      </c>
      <c r="AM411" s="615" t="s">
        <v>73</v>
      </c>
    </row>
    <row r="412" spans="1:39" ht="15" customHeight="1" thickBot="1" x14ac:dyDescent="0.2">
      <c r="A412" s="96" t="s">
        <v>145</v>
      </c>
      <c r="B412" s="97"/>
      <c r="C412" s="97"/>
      <c r="D412" s="882"/>
      <c r="E412" s="882"/>
      <c r="F412" s="98">
        <f>A407</f>
        <v>45200</v>
      </c>
      <c r="G412" s="98">
        <f>F412+1</f>
        <v>45201</v>
      </c>
      <c r="H412" s="98">
        <f t="shared" ref="H412:AJ412" si="212">G412+1</f>
        <v>45202</v>
      </c>
      <c r="I412" s="98">
        <f t="shared" si="212"/>
        <v>45203</v>
      </c>
      <c r="J412" s="98">
        <f t="shared" si="212"/>
        <v>45204</v>
      </c>
      <c r="K412" s="98">
        <f t="shared" si="212"/>
        <v>45205</v>
      </c>
      <c r="L412" s="98">
        <f t="shared" si="212"/>
        <v>45206</v>
      </c>
      <c r="M412" s="98">
        <f t="shared" si="212"/>
        <v>45207</v>
      </c>
      <c r="N412" s="98">
        <f t="shared" si="212"/>
        <v>45208</v>
      </c>
      <c r="O412" s="98">
        <f t="shared" si="212"/>
        <v>45209</v>
      </c>
      <c r="P412" s="98">
        <f t="shared" si="212"/>
        <v>45210</v>
      </c>
      <c r="Q412" s="98">
        <f t="shared" si="212"/>
        <v>45211</v>
      </c>
      <c r="R412" s="98">
        <f t="shared" si="212"/>
        <v>45212</v>
      </c>
      <c r="S412" s="98">
        <f t="shared" si="212"/>
        <v>45213</v>
      </c>
      <c r="T412" s="98">
        <f t="shared" si="212"/>
        <v>45214</v>
      </c>
      <c r="U412" s="98">
        <f t="shared" si="212"/>
        <v>45215</v>
      </c>
      <c r="V412" s="98">
        <f t="shared" si="212"/>
        <v>45216</v>
      </c>
      <c r="W412" s="98">
        <f t="shared" si="212"/>
        <v>45217</v>
      </c>
      <c r="X412" s="98">
        <f t="shared" si="212"/>
        <v>45218</v>
      </c>
      <c r="Y412" s="98">
        <f t="shared" si="212"/>
        <v>45219</v>
      </c>
      <c r="Z412" s="98">
        <f t="shared" si="212"/>
        <v>45220</v>
      </c>
      <c r="AA412" s="98">
        <f t="shared" si="212"/>
        <v>45221</v>
      </c>
      <c r="AB412" s="98">
        <f t="shared" si="212"/>
        <v>45222</v>
      </c>
      <c r="AC412" s="98">
        <f t="shared" si="212"/>
        <v>45223</v>
      </c>
      <c r="AD412" s="98">
        <f t="shared" si="212"/>
        <v>45224</v>
      </c>
      <c r="AE412" s="98">
        <f t="shared" si="212"/>
        <v>45225</v>
      </c>
      <c r="AF412" s="98">
        <f t="shared" si="212"/>
        <v>45226</v>
      </c>
      <c r="AG412" s="98">
        <f t="shared" si="212"/>
        <v>45227</v>
      </c>
      <c r="AH412" s="98">
        <f t="shared" si="212"/>
        <v>45228</v>
      </c>
      <c r="AI412" s="98">
        <f t="shared" si="212"/>
        <v>45229</v>
      </c>
      <c r="AJ412" s="98">
        <f t="shared" si="212"/>
        <v>45230</v>
      </c>
      <c r="AK412" s="857"/>
      <c r="AL412" s="257"/>
      <c r="AM412" s="60"/>
    </row>
    <row r="413" spans="1:39" s="82" customFormat="1" ht="21" customHeight="1" thickBot="1" x14ac:dyDescent="0.2">
      <c r="A413" s="100" t="s">
        <v>146</v>
      </c>
      <c r="B413" s="101" t="s">
        <v>109</v>
      </c>
      <c r="C413" s="102" t="s">
        <v>147</v>
      </c>
      <c r="D413" s="101"/>
      <c r="E413" s="101"/>
      <c r="F413" s="174"/>
      <c r="G413" s="174"/>
      <c r="H413" s="174"/>
      <c r="I413" s="174"/>
      <c r="J413" s="174"/>
      <c r="K413" s="174"/>
      <c r="L413" s="174"/>
      <c r="M413" s="174"/>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03"/>
      <c r="AL413" s="257"/>
      <c r="AM413" s="60"/>
    </row>
    <row r="414" spans="1:39" s="82" customFormat="1" ht="20" customHeight="1" thickBot="1" x14ac:dyDescent="0.2">
      <c r="A414" s="858"/>
      <c r="B414" s="109" t="s">
        <v>66</v>
      </c>
      <c r="C414" s="186" t="s">
        <v>148</v>
      </c>
      <c r="D414" s="510"/>
      <c r="E414" s="435"/>
      <c r="F414" s="174"/>
      <c r="G414" s="174"/>
      <c r="H414" s="174"/>
      <c r="I414" s="174"/>
      <c r="J414" s="174"/>
      <c r="K414" s="174"/>
      <c r="L414" s="174"/>
      <c r="M414" s="174"/>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04"/>
      <c r="AL414" s="257"/>
      <c r="AM414" s="60"/>
    </row>
    <row r="415" spans="1:39" s="82" customFormat="1" ht="56" x14ac:dyDescent="0.15">
      <c r="A415" s="859"/>
      <c r="B415" s="183" t="s">
        <v>86</v>
      </c>
      <c r="C415" s="187" t="str">
        <f>VLOOKUP(B415,'AP Übersicht'!$A$8:$B$36,2,FALSE)</f>
        <v xml:space="preserve">Versuche zur Einsatzfähigkeit und den Parametern (aufzutragende Menge, Temperatur, relative Luftfeuchtigkeit bzw. zum Einsatzbereich im industriellen Umfeld </v>
      </c>
      <c r="D415" s="511" t="s">
        <v>83</v>
      </c>
      <c r="E415" s="430"/>
      <c r="F415" s="174"/>
      <c r="G415" s="174"/>
      <c r="H415" s="174"/>
      <c r="I415" s="174">
        <v>2</v>
      </c>
      <c r="J415" s="174">
        <v>2</v>
      </c>
      <c r="K415" s="174">
        <v>2</v>
      </c>
      <c r="L415" s="174"/>
      <c r="M415" s="174"/>
      <c r="N415" s="174">
        <v>2</v>
      </c>
      <c r="O415" s="174">
        <v>2</v>
      </c>
      <c r="P415" s="174">
        <v>2</v>
      </c>
      <c r="Q415" s="174">
        <v>2</v>
      </c>
      <c r="R415" s="174">
        <v>2</v>
      </c>
      <c r="S415" s="174"/>
      <c r="T415" s="174"/>
      <c r="U415" s="174">
        <v>2</v>
      </c>
      <c r="V415" s="174">
        <v>2</v>
      </c>
      <c r="W415" s="174"/>
      <c r="X415" s="174"/>
      <c r="Y415" s="174"/>
      <c r="Z415" s="174"/>
      <c r="AA415" s="174"/>
      <c r="AB415" s="174"/>
      <c r="AC415" s="174"/>
      <c r="AD415" s="174"/>
      <c r="AE415" s="174"/>
      <c r="AF415" s="174"/>
      <c r="AG415" s="174"/>
      <c r="AH415" s="174"/>
      <c r="AI415" s="174"/>
      <c r="AJ415" s="174"/>
      <c r="AK415" s="104">
        <f t="shared" ref="AK415:AK426" si="213">SUM(F415:AJ415)</f>
        <v>20</v>
      </c>
      <c r="AL415" s="616">
        <f ca="1">VLOOKUP($B415,'AP Übersicht'!$A$8:$R$36,17,FALSE)</f>
        <v>148</v>
      </c>
      <c r="AM415" s="616">
        <f ca="1">VLOOKUP($B415,'AP Übersicht'!$A$8:$R$36,18,FALSE)</f>
        <v>-61.333333333333329</v>
      </c>
    </row>
    <row r="416" spans="1:39" s="82" customFormat="1" ht="20" customHeight="1" x14ac:dyDescent="0.15">
      <c r="A416" s="859"/>
      <c r="B416" s="183"/>
      <c r="C416" s="187" t="e">
        <f>VLOOKUP(B416,'AP Übersicht'!$A$8:$B$36,2,FALSE)</f>
        <v>#N/A</v>
      </c>
      <c r="D416" s="511"/>
      <c r="E416" s="430"/>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c r="AJ416" s="176"/>
      <c r="AK416" s="104">
        <f t="shared" si="213"/>
        <v>0</v>
      </c>
      <c r="AL416" s="616" t="e">
        <f>VLOOKUP($B416,'AP Übersicht'!$A$8:$R$36,17,FALSE)</f>
        <v>#N/A</v>
      </c>
      <c r="AM416" s="616" t="e">
        <f>VLOOKUP($B416,'AP Übersicht'!$A$8:$R$36,18,FALSE)</f>
        <v>#N/A</v>
      </c>
    </row>
    <row r="417" spans="1:39" s="82" customFormat="1" ht="20" customHeight="1" x14ac:dyDescent="0.15">
      <c r="A417" s="859"/>
      <c r="B417" s="183"/>
      <c r="C417" s="187" t="e">
        <f>VLOOKUP(B417,'AP Übersicht'!$A$8:$B$36,2,FALSE)</f>
        <v>#N/A</v>
      </c>
      <c r="D417" s="511"/>
      <c r="E417" s="430"/>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c r="AH417" s="175"/>
      <c r="AI417" s="175"/>
      <c r="AJ417" s="176"/>
      <c r="AK417" s="104">
        <f t="shared" si="213"/>
        <v>0</v>
      </c>
      <c r="AL417" s="256"/>
      <c r="AM417" s="60"/>
    </row>
    <row r="418" spans="1:39" s="82" customFormat="1" ht="20" customHeight="1" x14ac:dyDescent="0.15">
      <c r="A418" s="859"/>
      <c r="B418" s="183"/>
      <c r="C418" s="187" t="e">
        <f>VLOOKUP(B418,'AP Übersicht'!$A$8:$B$36,2,FALSE)</f>
        <v>#N/A</v>
      </c>
      <c r="D418" s="511"/>
      <c r="E418" s="430"/>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c r="AH418" s="175"/>
      <c r="AI418" s="175"/>
      <c r="AJ418" s="176"/>
      <c r="AK418" s="104">
        <f t="shared" si="213"/>
        <v>0</v>
      </c>
      <c r="AL418" s="256"/>
      <c r="AM418" s="60"/>
    </row>
    <row r="419" spans="1:39" s="82" customFormat="1" ht="20" customHeight="1" x14ac:dyDescent="0.15">
      <c r="A419" s="859"/>
      <c r="B419" s="183"/>
      <c r="C419" s="187" t="e">
        <f>VLOOKUP(B419,'AP Übersicht'!$A$8:$B$36,2,FALSE)</f>
        <v>#N/A</v>
      </c>
      <c r="D419" s="511"/>
      <c r="E419" s="430"/>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6"/>
      <c r="AK419" s="104">
        <f t="shared" si="213"/>
        <v>0</v>
      </c>
      <c r="AL419" s="256"/>
      <c r="AM419" s="60"/>
    </row>
    <row r="420" spans="1:39" s="82" customFormat="1" ht="20" customHeight="1" x14ac:dyDescent="0.15">
      <c r="A420" s="859"/>
      <c r="B420" s="183"/>
      <c r="C420" s="187" t="e">
        <f>VLOOKUP(B420,'AP Übersicht'!$A$8:$B$36,2,FALSE)</f>
        <v>#N/A</v>
      </c>
      <c r="D420" s="511"/>
      <c r="E420" s="430"/>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c r="AH420" s="175"/>
      <c r="AI420" s="175"/>
      <c r="AJ420" s="176"/>
      <c r="AK420" s="104">
        <f t="shared" si="213"/>
        <v>0</v>
      </c>
      <c r="AL420" s="256"/>
      <c r="AM420" s="60"/>
    </row>
    <row r="421" spans="1:39" s="82" customFormat="1" ht="20" customHeight="1" x14ac:dyDescent="0.15">
      <c r="A421" s="859"/>
      <c r="B421" s="183"/>
      <c r="C421" s="187" t="e">
        <f>VLOOKUP(B421,'AP Übersicht'!$A$8:$B$36,2,FALSE)</f>
        <v>#N/A</v>
      </c>
      <c r="D421" s="511"/>
      <c r="E421" s="430"/>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6"/>
      <c r="AK421" s="104">
        <f t="shared" si="213"/>
        <v>0</v>
      </c>
      <c r="AL421" s="256"/>
      <c r="AM421" s="60"/>
    </row>
    <row r="422" spans="1:39" s="82" customFormat="1" ht="20" customHeight="1" x14ac:dyDescent="0.15">
      <c r="A422" s="859"/>
      <c r="B422" s="183"/>
      <c r="C422" s="187" t="e">
        <f>VLOOKUP(B422,'AP Übersicht'!$A$8:$B$36,2,FALSE)</f>
        <v>#N/A</v>
      </c>
      <c r="D422" s="511"/>
      <c r="E422" s="430"/>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6"/>
      <c r="AK422" s="104">
        <f t="shared" si="213"/>
        <v>0</v>
      </c>
      <c r="AL422" s="256"/>
      <c r="AM422" s="60"/>
    </row>
    <row r="423" spans="1:39" s="82" customFormat="1" ht="20" customHeight="1" x14ac:dyDescent="0.15">
      <c r="A423" s="859"/>
      <c r="B423" s="183"/>
      <c r="C423" s="187" t="e">
        <f>VLOOKUP(B423,'AP Übersicht'!$A$8:$B$36,2,FALSE)</f>
        <v>#N/A</v>
      </c>
      <c r="D423" s="511"/>
      <c r="E423" s="430"/>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c r="AH423" s="175"/>
      <c r="AI423" s="175"/>
      <c r="AJ423" s="176"/>
      <c r="AK423" s="104">
        <f t="shared" si="213"/>
        <v>0</v>
      </c>
      <c r="AL423" s="256"/>
      <c r="AM423" s="60"/>
    </row>
    <row r="424" spans="1:39" s="82" customFormat="1" ht="20" customHeight="1" x14ac:dyDescent="0.15">
      <c r="A424" s="859"/>
      <c r="B424" s="183"/>
      <c r="C424" s="187" t="e">
        <f>VLOOKUP(B424,'AP Übersicht'!$A$8:$B$36,2,FALSE)</f>
        <v>#N/A</v>
      </c>
      <c r="D424" s="511"/>
      <c r="E424" s="430"/>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c r="AH424" s="175"/>
      <c r="AI424" s="175"/>
      <c r="AJ424" s="176"/>
      <c r="AK424" s="104">
        <f t="shared" si="213"/>
        <v>0</v>
      </c>
      <c r="AL424" s="256"/>
      <c r="AM424" s="60"/>
    </row>
    <row r="425" spans="1:39" s="82" customFormat="1" ht="20" customHeight="1" x14ac:dyDescent="0.15">
      <c r="A425" s="859"/>
      <c r="B425" s="183"/>
      <c r="C425" s="187" t="e">
        <f>VLOOKUP(B425,'AP Übersicht'!$A$8:$B$36,2,FALSE)</f>
        <v>#N/A</v>
      </c>
      <c r="D425" s="511"/>
      <c r="E425" s="430"/>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c r="AH425" s="175"/>
      <c r="AI425" s="175"/>
      <c r="AJ425" s="176"/>
      <c r="AK425" s="104">
        <f t="shared" si="213"/>
        <v>0</v>
      </c>
      <c r="AL425" s="256"/>
      <c r="AM425" s="60"/>
    </row>
    <row r="426" spans="1:39" s="82" customFormat="1" ht="20" customHeight="1" thickBot="1" x14ac:dyDescent="0.2">
      <c r="A426" s="860"/>
      <c r="B426" s="184"/>
      <c r="C426" s="252" t="e">
        <f>VLOOKUP(B426,'AP Übersicht'!$A$8:$B$36,2,FALSE)</f>
        <v>#N/A</v>
      </c>
      <c r="D426" s="512"/>
      <c r="E426" s="438"/>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c r="AG426" s="177"/>
      <c r="AH426" s="177"/>
      <c r="AI426" s="177"/>
      <c r="AJ426" s="178"/>
      <c r="AK426" s="104">
        <f t="shared" si="213"/>
        <v>0</v>
      </c>
      <c r="AL426" s="256"/>
      <c r="AM426" s="60"/>
    </row>
    <row r="427" spans="1:39" s="82" customFormat="1" ht="19" customHeight="1" thickTop="1" x14ac:dyDescent="0.15">
      <c r="A427" s="900"/>
      <c r="B427" s="901"/>
      <c r="C427" s="898" t="s">
        <v>149</v>
      </c>
      <c r="D427" s="676" t="s">
        <v>83</v>
      </c>
      <c r="E427" s="676"/>
      <c r="F427" s="674">
        <f>SUMIF($D415:$D426,$D427,F415:F426)</f>
        <v>0</v>
      </c>
      <c r="G427" s="674">
        <f t="shared" ref="G427:AJ427" si="214">SUMIF($D415:$D426,$D427,G415:G426)</f>
        <v>0</v>
      </c>
      <c r="H427" s="674">
        <f t="shared" si="214"/>
        <v>0</v>
      </c>
      <c r="I427" s="674">
        <f t="shared" si="214"/>
        <v>2</v>
      </c>
      <c r="J427" s="674">
        <f t="shared" si="214"/>
        <v>2</v>
      </c>
      <c r="K427" s="674">
        <f t="shared" si="214"/>
        <v>2</v>
      </c>
      <c r="L427" s="674">
        <f t="shared" si="214"/>
        <v>0</v>
      </c>
      <c r="M427" s="674">
        <f t="shared" si="214"/>
        <v>0</v>
      </c>
      <c r="N427" s="674">
        <f t="shared" si="214"/>
        <v>2</v>
      </c>
      <c r="O427" s="674">
        <f t="shared" si="214"/>
        <v>2</v>
      </c>
      <c r="P427" s="674">
        <f t="shared" si="214"/>
        <v>2</v>
      </c>
      <c r="Q427" s="674">
        <f t="shared" si="214"/>
        <v>2</v>
      </c>
      <c r="R427" s="674">
        <f t="shared" si="214"/>
        <v>2</v>
      </c>
      <c r="S427" s="674">
        <f t="shared" si="214"/>
        <v>0</v>
      </c>
      <c r="T427" s="674">
        <f t="shared" si="214"/>
        <v>0</v>
      </c>
      <c r="U427" s="674">
        <f t="shared" si="214"/>
        <v>2</v>
      </c>
      <c r="V427" s="674">
        <f t="shared" si="214"/>
        <v>2</v>
      </c>
      <c r="W427" s="674">
        <f t="shared" si="214"/>
        <v>0</v>
      </c>
      <c r="X427" s="674">
        <f t="shared" si="214"/>
        <v>0</v>
      </c>
      <c r="Y427" s="674">
        <f t="shared" si="214"/>
        <v>0</v>
      </c>
      <c r="Z427" s="674">
        <f t="shared" si="214"/>
        <v>0</v>
      </c>
      <c r="AA427" s="674">
        <f t="shared" si="214"/>
        <v>0</v>
      </c>
      <c r="AB427" s="674">
        <f t="shared" si="214"/>
        <v>0</v>
      </c>
      <c r="AC427" s="674">
        <f t="shared" si="214"/>
        <v>0</v>
      </c>
      <c r="AD427" s="674">
        <f t="shared" si="214"/>
        <v>0</v>
      </c>
      <c r="AE427" s="674">
        <f t="shared" si="214"/>
        <v>0</v>
      </c>
      <c r="AF427" s="674">
        <f t="shared" si="214"/>
        <v>0</v>
      </c>
      <c r="AG427" s="674">
        <f t="shared" si="214"/>
        <v>0</v>
      </c>
      <c r="AH427" s="674">
        <f t="shared" si="214"/>
        <v>0</v>
      </c>
      <c r="AI427" s="674">
        <f t="shared" si="214"/>
        <v>0</v>
      </c>
      <c r="AJ427" s="674">
        <f t="shared" si="214"/>
        <v>0</v>
      </c>
      <c r="AK427" s="677">
        <f>SUM(F427:AJ427)</f>
        <v>20</v>
      </c>
      <c r="AL427" s="256"/>
      <c r="AM427" s="60"/>
    </row>
    <row r="428" spans="1:39" s="82" customFormat="1" ht="18.5" customHeight="1" thickBot="1" x14ac:dyDescent="0.2">
      <c r="A428" s="902"/>
      <c r="B428" s="903"/>
      <c r="C428" s="897"/>
      <c r="D428" s="437"/>
      <c r="E428" s="437" t="s">
        <v>83</v>
      </c>
      <c r="F428" s="108">
        <f>SUMIF($E415:$E426,$E428,F415:F426)</f>
        <v>0</v>
      </c>
      <c r="G428" s="108">
        <f t="shared" ref="G428:AJ428" si="215">SUMIF($E415:$E426,$E428,G415:G426)</f>
        <v>0</v>
      </c>
      <c r="H428" s="108">
        <f t="shared" si="215"/>
        <v>0</v>
      </c>
      <c r="I428" s="108">
        <f t="shared" si="215"/>
        <v>0</v>
      </c>
      <c r="J428" s="108">
        <f t="shared" si="215"/>
        <v>0</v>
      </c>
      <c r="K428" s="108">
        <f t="shared" si="215"/>
        <v>0</v>
      </c>
      <c r="L428" s="108">
        <f t="shared" si="215"/>
        <v>0</v>
      </c>
      <c r="M428" s="108">
        <f t="shared" si="215"/>
        <v>0</v>
      </c>
      <c r="N428" s="108">
        <f t="shared" si="215"/>
        <v>0</v>
      </c>
      <c r="O428" s="108">
        <f t="shared" si="215"/>
        <v>0</v>
      </c>
      <c r="P428" s="108">
        <f t="shared" si="215"/>
        <v>0</v>
      </c>
      <c r="Q428" s="108">
        <f t="shared" si="215"/>
        <v>0</v>
      </c>
      <c r="R428" s="108">
        <f t="shared" si="215"/>
        <v>0</v>
      </c>
      <c r="S428" s="108">
        <f t="shared" si="215"/>
        <v>0</v>
      </c>
      <c r="T428" s="108">
        <f t="shared" si="215"/>
        <v>0</v>
      </c>
      <c r="U428" s="108">
        <f t="shared" si="215"/>
        <v>0</v>
      </c>
      <c r="V428" s="108">
        <f t="shared" si="215"/>
        <v>0</v>
      </c>
      <c r="W428" s="108">
        <f t="shared" si="215"/>
        <v>0</v>
      </c>
      <c r="X428" s="108">
        <f t="shared" si="215"/>
        <v>0</v>
      </c>
      <c r="Y428" s="108">
        <f t="shared" si="215"/>
        <v>0</v>
      </c>
      <c r="Z428" s="108">
        <f t="shared" si="215"/>
        <v>0</v>
      </c>
      <c r="AA428" s="108">
        <f t="shared" si="215"/>
        <v>0</v>
      </c>
      <c r="AB428" s="108">
        <f t="shared" si="215"/>
        <v>0</v>
      </c>
      <c r="AC428" s="108">
        <f t="shared" si="215"/>
        <v>0</v>
      </c>
      <c r="AD428" s="108">
        <f t="shared" si="215"/>
        <v>0</v>
      </c>
      <c r="AE428" s="108">
        <f t="shared" si="215"/>
        <v>0</v>
      </c>
      <c r="AF428" s="108">
        <f t="shared" si="215"/>
        <v>0</v>
      </c>
      <c r="AG428" s="108">
        <f t="shared" si="215"/>
        <v>0</v>
      </c>
      <c r="AH428" s="108">
        <f t="shared" si="215"/>
        <v>0</v>
      </c>
      <c r="AI428" s="108">
        <f t="shared" si="215"/>
        <v>0</v>
      </c>
      <c r="AJ428" s="108">
        <f t="shared" si="215"/>
        <v>0</v>
      </c>
      <c r="AK428" s="675">
        <f>SUM(F428:AJ428)</f>
        <v>0</v>
      </c>
      <c r="AL428" s="256"/>
      <c r="AM428" s="60"/>
    </row>
    <row r="429" spans="1:39" s="82" customFormat="1" ht="20" customHeight="1" x14ac:dyDescent="0.15">
      <c r="A429" s="118" t="s">
        <v>150</v>
      </c>
      <c r="B429" s="99"/>
      <c r="C429" s="114" t="s">
        <v>164</v>
      </c>
      <c r="D429" s="511"/>
      <c r="E429" s="430"/>
      <c r="F429" s="175"/>
      <c r="G429" s="175"/>
      <c r="H429" s="175"/>
      <c r="I429" s="175">
        <v>2</v>
      </c>
      <c r="J429" s="175">
        <v>2</v>
      </c>
      <c r="K429" s="175">
        <v>2</v>
      </c>
      <c r="L429" s="175"/>
      <c r="M429" s="175"/>
      <c r="N429" s="175">
        <v>2</v>
      </c>
      <c r="O429" s="175">
        <v>2</v>
      </c>
      <c r="P429" s="175">
        <v>2</v>
      </c>
      <c r="Q429" s="175">
        <v>2</v>
      </c>
      <c r="R429" s="175">
        <v>2</v>
      </c>
      <c r="S429" s="175"/>
      <c r="T429" s="175"/>
      <c r="U429" s="175">
        <v>2</v>
      </c>
      <c r="V429" s="175">
        <v>2</v>
      </c>
      <c r="W429" s="175">
        <v>4</v>
      </c>
      <c r="X429" s="175">
        <v>4</v>
      </c>
      <c r="Y429" s="175">
        <v>4</v>
      </c>
      <c r="Z429" s="175"/>
      <c r="AA429" s="175"/>
      <c r="AB429" s="175">
        <v>4</v>
      </c>
      <c r="AC429" s="175">
        <v>4</v>
      </c>
      <c r="AD429" s="175">
        <v>4</v>
      </c>
      <c r="AE429" s="175">
        <v>4</v>
      </c>
      <c r="AF429" s="175">
        <v>4</v>
      </c>
      <c r="AG429" s="175"/>
      <c r="AH429" s="175"/>
      <c r="AI429" s="175">
        <v>4</v>
      </c>
      <c r="AJ429" s="179">
        <v>4</v>
      </c>
      <c r="AK429" s="110">
        <f>SUM(F429:AJ429)</f>
        <v>60</v>
      </c>
      <c r="AL429" s="256"/>
      <c r="AM429" s="60"/>
    </row>
    <row r="430" spans="1:39" s="82" customFormat="1" ht="20" customHeight="1" x14ac:dyDescent="0.15">
      <c r="A430" s="861" t="s">
        <v>152</v>
      </c>
      <c r="B430" s="95"/>
      <c r="C430" s="115" t="s">
        <v>153</v>
      </c>
      <c r="D430" s="511"/>
      <c r="E430" s="43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17">
        <f>SUM(E430:AJ430)</f>
        <v>0</v>
      </c>
      <c r="AL430" s="256"/>
      <c r="AM430" s="60"/>
    </row>
    <row r="431" spans="1:39" s="82" customFormat="1" ht="20" customHeight="1" x14ac:dyDescent="0.15">
      <c r="A431" s="862"/>
      <c r="B431" s="95"/>
      <c r="C431" s="116" t="s">
        <v>154</v>
      </c>
      <c r="D431" s="513"/>
      <c r="E431" s="430"/>
      <c r="F431" s="175"/>
      <c r="G431" s="175">
        <v>4</v>
      </c>
      <c r="H431" s="175"/>
      <c r="I431" s="175"/>
      <c r="J431" s="175"/>
      <c r="K431" s="175"/>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c r="AH431" s="175"/>
      <c r="AI431" s="175"/>
      <c r="AJ431" s="179"/>
      <c r="AK431" s="111">
        <f>SUM(F431:AJ431)</f>
        <v>4</v>
      </c>
      <c r="AL431" s="256"/>
      <c r="AM431" s="60"/>
    </row>
    <row r="432" spans="1:39" s="82" customFormat="1" ht="28" x14ac:dyDescent="0.15">
      <c r="A432" s="862"/>
      <c r="B432" s="95"/>
      <c r="C432" s="115" t="s">
        <v>155</v>
      </c>
      <c r="D432" s="511"/>
      <c r="E432" s="430"/>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c r="AH432" s="175"/>
      <c r="AI432" s="175"/>
      <c r="AJ432" s="179"/>
      <c r="AK432" s="111">
        <f>SUM(F432:AJ432)</f>
        <v>0</v>
      </c>
      <c r="AL432" s="64"/>
      <c r="AM432" s="60"/>
    </row>
    <row r="433" spans="1:39" s="82" customFormat="1" ht="29" thickBot="1" x14ac:dyDescent="0.2">
      <c r="A433" s="863"/>
      <c r="B433" s="105"/>
      <c r="C433" s="119" t="s">
        <v>156</v>
      </c>
      <c r="D433" s="514"/>
      <c r="E433" s="439"/>
      <c r="F433" s="181"/>
      <c r="G433" s="181"/>
      <c r="H433" s="181">
        <v>4</v>
      </c>
      <c r="I433" s="181"/>
      <c r="J433" s="181"/>
      <c r="K433" s="181"/>
      <c r="L433" s="181"/>
      <c r="M433" s="181"/>
      <c r="N433" s="181"/>
      <c r="O433" s="181"/>
      <c r="P433" s="181"/>
      <c r="Q433" s="181"/>
      <c r="R433" s="181"/>
      <c r="S433" s="181"/>
      <c r="T433" s="181"/>
      <c r="U433" s="181"/>
      <c r="V433" s="181"/>
      <c r="W433" s="181"/>
      <c r="X433" s="181"/>
      <c r="Y433" s="181"/>
      <c r="Z433" s="181"/>
      <c r="AA433" s="181"/>
      <c r="AB433" s="181"/>
      <c r="AC433" s="181"/>
      <c r="AD433" s="181"/>
      <c r="AE433" s="181"/>
      <c r="AF433" s="181"/>
      <c r="AG433" s="181"/>
      <c r="AH433" s="181"/>
      <c r="AI433" s="181"/>
      <c r="AJ433" s="182"/>
      <c r="AK433" s="112">
        <f>SUM(F433:AJ433)</f>
        <v>4</v>
      </c>
      <c r="AL433" s="64" t="s">
        <v>157</v>
      </c>
      <c r="AM433" s="60" t="s">
        <v>158</v>
      </c>
    </row>
    <row r="434" spans="1:39" s="82" customFormat="1" ht="14" x14ac:dyDescent="0.15">
      <c r="A434" s="123"/>
      <c r="B434" s="83"/>
      <c r="C434" s="83"/>
      <c r="D434" s="508"/>
      <c r="E434" s="508"/>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124"/>
      <c r="AL434" s="670">
        <f>SUM(AK427:AK433)</f>
        <v>88</v>
      </c>
      <c r="AM434" s="672">
        <f>NETWORKDAYS(F412,EOMONTH(A407,0))*8</f>
        <v>176</v>
      </c>
    </row>
    <row r="435" spans="1:39" s="82" customFormat="1" ht="18" customHeight="1" x14ac:dyDescent="0.15">
      <c r="A435" s="864" t="s">
        <v>159</v>
      </c>
      <c r="B435" s="865"/>
      <c r="C435" s="865"/>
      <c r="D435" s="865"/>
      <c r="E435" s="865"/>
      <c r="F435" s="865"/>
      <c r="G435" s="865"/>
      <c r="H435" s="865"/>
      <c r="I435" s="865"/>
      <c r="J435" s="865"/>
      <c r="K435" s="865"/>
      <c r="L435" s="865"/>
      <c r="M435" s="865"/>
      <c r="N435" s="865"/>
      <c r="O435" s="90"/>
      <c r="P435" s="90"/>
      <c r="Q435" s="90"/>
      <c r="R435" s="90"/>
      <c r="S435" s="90"/>
      <c r="T435" s="90"/>
      <c r="U435" s="90"/>
      <c r="V435" s="90"/>
      <c r="W435" s="90"/>
      <c r="X435" s="90"/>
      <c r="Y435" s="90"/>
      <c r="Z435" s="90"/>
      <c r="AA435" s="90"/>
      <c r="AB435" s="90"/>
      <c r="AC435" s="90"/>
      <c r="AD435" s="90"/>
      <c r="AE435" s="90"/>
      <c r="AF435" s="90"/>
      <c r="AG435" s="90"/>
      <c r="AH435" s="90"/>
      <c r="AI435" s="90"/>
      <c r="AJ435" s="83"/>
      <c r="AK435" s="125"/>
    </row>
    <row r="436" spans="1:39" s="82" customFormat="1" ht="18" customHeight="1" thickBot="1" x14ac:dyDescent="0.2">
      <c r="A436" s="866"/>
      <c r="B436" s="865"/>
      <c r="C436" s="865"/>
      <c r="D436" s="865"/>
      <c r="E436" s="865"/>
      <c r="F436" s="865"/>
      <c r="G436" s="865"/>
      <c r="H436" s="865"/>
      <c r="I436" s="865"/>
      <c r="J436" s="865"/>
      <c r="K436" s="865"/>
      <c r="L436" s="865"/>
      <c r="M436" s="865"/>
      <c r="N436" s="865"/>
      <c r="O436" s="90"/>
      <c r="P436" s="90"/>
      <c r="Q436" s="884">
        <f>IF(WEEKDAY(EOMONTH(A407,0),2)=7,EOMONTH(A407,0)-2,IF(WEEKDAY(EOMONTH(11,0),2)=6,EOMONTH(A407,0)-1,EOMONTH(A407,0)))</f>
        <v>45230</v>
      </c>
      <c r="R436" s="884"/>
      <c r="S436" s="90"/>
      <c r="T436" s="90"/>
      <c r="U436" s="90"/>
      <c r="V436" s="90"/>
      <c r="W436" s="90"/>
      <c r="X436" s="90"/>
      <c r="Y436" s="90"/>
      <c r="Z436" s="90"/>
      <c r="AA436" s="90"/>
      <c r="AB436" s="90"/>
      <c r="AC436" s="90"/>
      <c r="AD436" s="90"/>
      <c r="AE436" s="90"/>
      <c r="AF436" s="90"/>
      <c r="AG436" s="90"/>
      <c r="AH436" s="90"/>
      <c r="AI436" s="90"/>
      <c r="AJ436" s="83"/>
      <c r="AK436" s="125"/>
    </row>
    <row r="437" spans="1:39" s="82" customFormat="1" ht="14" customHeight="1" x14ac:dyDescent="0.15">
      <c r="A437" s="866"/>
      <c r="B437" s="865"/>
      <c r="C437" s="865"/>
      <c r="D437" s="865"/>
      <c r="E437" s="865"/>
      <c r="F437" s="865"/>
      <c r="G437" s="865"/>
      <c r="H437" s="865"/>
      <c r="I437" s="865"/>
      <c r="J437" s="865"/>
      <c r="K437" s="865"/>
      <c r="L437" s="865"/>
      <c r="M437" s="865"/>
      <c r="N437" s="865"/>
      <c r="O437" s="90"/>
      <c r="P437" s="90"/>
      <c r="Q437" s="867" t="s">
        <v>160</v>
      </c>
      <c r="R437" s="867"/>
      <c r="S437" s="867"/>
      <c r="T437" s="867"/>
      <c r="U437" s="867"/>
      <c r="V437" s="867"/>
      <c r="W437" s="867"/>
      <c r="X437" s="867"/>
      <c r="Y437" s="867"/>
      <c r="Z437" s="867"/>
      <c r="AA437" s="867"/>
      <c r="AB437" s="867"/>
      <c r="AC437" s="867"/>
      <c r="AD437" s="867"/>
      <c r="AE437" s="867"/>
      <c r="AF437" s="867"/>
      <c r="AG437" s="867"/>
      <c r="AH437" s="867"/>
      <c r="AI437" s="867"/>
      <c r="AJ437" s="867"/>
      <c r="AK437" s="125"/>
    </row>
    <row r="438" spans="1:39" s="82" customFormat="1" ht="35.25" customHeight="1" thickBot="1" x14ac:dyDescent="0.2">
      <c r="A438" s="864" t="s">
        <v>161</v>
      </c>
      <c r="B438" s="868"/>
      <c r="C438" s="868"/>
      <c r="D438" s="868"/>
      <c r="E438" s="868"/>
      <c r="F438" s="868"/>
      <c r="G438" s="868"/>
      <c r="H438" s="868"/>
      <c r="I438" s="868"/>
      <c r="J438" s="868"/>
      <c r="K438" s="868"/>
      <c r="L438" s="868"/>
      <c r="M438" s="868"/>
      <c r="N438" s="868"/>
      <c r="O438" s="90"/>
      <c r="P438" s="90"/>
      <c r="Q438" s="884">
        <f>Q436</f>
        <v>45230</v>
      </c>
      <c r="R438" s="884"/>
      <c r="S438" s="90"/>
      <c r="T438" s="90"/>
      <c r="U438" s="90"/>
      <c r="V438" s="90"/>
      <c r="W438" s="90"/>
      <c r="X438" s="90"/>
      <c r="Y438" s="90"/>
      <c r="Z438" s="90"/>
      <c r="AA438" s="90"/>
      <c r="AB438" s="90"/>
      <c r="AC438" s="90"/>
      <c r="AD438" s="90"/>
      <c r="AE438" s="90"/>
      <c r="AF438" s="90"/>
      <c r="AG438" s="90"/>
      <c r="AH438" s="90"/>
      <c r="AI438" s="90"/>
      <c r="AJ438" s="90"/>
      <c r="AK438" s="125"/>
    </row>
    <row r="439" spans="1:39" s="82" customFormat="1" ht="14" x14ac:dyDescent="0.15">
      <c r="A439" s="864"/>
      <c r="B439" s="868"/>
      <c r="C439" s="868"/>
      <c r="D439" s="868"/>
      <c r="E439" s="868"/>
      <c r="F439" s="868"/>
      <c r="G439" s="868"/>
      <c r="H439" s="868"/>
      <c r="I439" s="868"/>
      <c r="J439" s="868"/>
      <c r="K439" s="868"/>
      <c r="L439" s="868"/>
      <c r="M439" s="868"/>
      <c r="N439" s="868"/>
      <c r="O439" s="83"/>
      <c r="P439" s="83"/>
      <c r="Q439" s="867" t="s">
        <v>162</v>
      </c>
      <c r="R439" s="867"/>
      <c r="S439" s="867"/>
      <c r="T439" s="867"/>
      <c r="U439" s="867"/>
      <c r="V439" s="867"/>
      <c r="W439" s="867"/>
      <c r="X439" s="867"/>
      <c r="Y439" s="867"/>
      <c r="Z439" s="867"/>
      <c r="AA439" s="867"/>
      <c r="AB439" s="867"/>
      <c r="AC439" s="867"/>
      <c r="AD439" s="867"/>
      <c r="AE439" s="867"/>
      <c r="AF439" s="867"/>
      <c r="AG439" s="867"/>
      <c r="AH439" s="867"/>
      <c r="AI439" s="867"/>
      <c r="AJ439" s="867"/>
      <c r="AK439" s="125"/>
    </row>
    <row r="440" spans="1:39" s="82" customFormat="1" ht="14.5" customHeight="1" thickBot="1" x14ac:dyDescent="0.2">
      <c r="A440" s="126"/>
      <c r="B440" s="127"/>
      <c r="C440" s="127"/>
      <c r="D440" s="509"/>
      <c r="E440" s="509"/>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c r="AD440" s="127"/>
      <c r="AE440" s="127"/>
      <c r="AF440" s="127"/>
      <c r="AG440" s="127"/>
      <c r="AH440" s="127"/>
      <c r="AI440" s="127"/>
      <c r="AJ440" s="127"/>
      <c r="AK440" s="128"/>
    </row>
    <row r="441" spans="1:39" x14ac:dyDescent="0.15">
      <c r="A441" s="82"/>
      <c r="B441" s="82"/>
      <c r="C441" s="82"/>
      <c r="D441" s="507"/>
      <c r="E441" s="507"/>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82"/>
    </row>
    <row r="442" spans="1:39" s="60" customFormat="1" ht="30" customHeight="1" x14ac:dyDescent="0.15">
      <c r="A442" s="423"/>
      <c r="B442" s="433"/>
      <c r="C442" s="433"/>
      <c r="D442" s="424"/>
      <c r="E442" s="424"/>
      <c r="F442" s="425"/>
      <c r="G442" s="425"/>
      <c r="H442" s="425"/>
      <c r="I442" s="425"/>
      <c r="J442" s="425"/>
      <c r="K442" s="425"/>
      <c r="L442" s="425"/>
      <c r="M442" s="444"/>
      <c r="N442" s="426"/>
      <c r="O442" s="426"/>
      <c r="P442" s="426"/>
      <c r="Q442" s="426"/>
      <c r="R442" s="426"/>
      <c r="S442" s="426"/>
      <c r="T442" s="426"/>
      <c r="U442" s="426"/>
      <c r="V442" s="426"/>
      <c r="W442" s="891" t="s">
        <v>133</v>
      </c>
      <c r="X442" s="891"/>
      <c r="Y442" s="891"/>
      <c r="Z442" s="891"/>
      <c r="AA442" s="892"/>
      <c r="AB442" s="875" t="str">
        <f>Nav!$C$6</f>
        <v>DS200424</v>
      </c>
      <c r="AC442" s="876"/>
      <c r="AD442" s="876"/>
      <c r="AE442" s="876"/>
      <c r="AF442" s="876"/>
      <c r="AG442" s="876"/>
      <c r="AH442" s="876"/>
      <c r="AI442" s="877"/>
      <c r="AJ442" s="426"/>
      <c r="AK442" s="432"/>
    </row>
    <row r="443" spans="1:39" s="60" customFormat="1" ht="18" customHeight="1" x14ac:dyDescent="0.15">
      <c r="A443" s="445"/>
      <c r="B443" s="446"/>
      <c r="C443" s="446"/>
      <c r="D443" s="447"/>
      <c r="E443" s="447"/>
      <c r="F443" s="448"/>
      <c r="G443" s="448"/>
      <c r="H443" s="448"/>
      <c r="I443" s="448"/>
      <c r="J443" s="448"/>
      <c r="K443" s="448"/>
      <c r="L443" s="448"/>
      <c r="M443" s="449"/>
      <c r="AK443" s="434"/>
    </row>
    <row r="444" spans="1:39" ht="23" x14ac:dyDescent="0.25">
      <c r="A444" s="445"/>
      <c r="B444" s="446"/>
      <c r="C444" s="446"/>
      <c r="D444" s="447"/>
      <c r="E444" s="447"/>
      <c r="F444" s="448"/>
      <c r="G444" s="448"/>
      <c r="H444" s="448"/>
      <c r="I444" s="448"/>
      <c r="J444" s="448"/>
      <c r="K444" s="448"/>
      <c r="L444" s="448"/>
      <c r="M444" s="449"/>
      <c r="N444" s="443"/>
      <c r="O444" s="893" t="s">
        <v>134</v>
      </c>
      <c r="P444" s="894"/>
      <c r="Q444" s="894"/>
      <c r="R444" s="894"/>
      <c r="S444" s="894"/>
      <c r="T444" s="894"/>
      <c r="U444" s="894"/>
      <c r="V444" s="894"/>
      <c r="W444" s="894"/>
      <c r="X444" s="894"/>
      <c r="Y444" s="894"/>
      <c r="Z444" s="894"/>
      <c r="AA444" s="894"/>
      <c r="AB444" s="894"/>
      <c r="AC444" s="894"/>
      <c r="AD444" s="894"/>
      <c r="AE444" s="894"/>
      <c r="AF444" s="894"/>
      <c r="AG444" s="894"/>
      <c r="AH444" s="894"/>
      <c r="AI444" s="894"/>
      <c r="AJ444" s="894"/>
      <c r="AK444" s="895"/>
    </row>
    <row r="445" spans="1:39" ht="16" x14ac:dyDescent="0.2">
      <c r="A445" s="445"/>
      <c r="B445" s="446"/>
      <c r="C445" s="446"/>
      <c r="D445" s="447"/>
      <c r="E445" s="447"/>
      <c r="F445" s="448"/>
      <c r="G445" s="448"/>
      <c r="H445" s="448"/>
      <c r="I445" s="448"/>
      <c r="J445" s="448"/>
      <c r="K445" s="448"/>
      <c r="L445" s="448"/>
      <c r="M445" s="449"/>
      <c r="N445" s="442"/>
      <c r="O445" s="730" t="s">
        <v>163</v>
      </c>
      <c r="P445" s="731"/>
      <c r="Q445" s="731"/>
      <c r="R445" s="731"/>
      <c r="S445" s="731"/>
      <c r="T445" s="731"/>
      <c r="U445" s="731"/>
      <c r="V445" s="731"/>
      <c r="W445" s="731"/>
      <c r="X445" s="731"/>
      <c r="Y445" s="731"/>
      <c r="Z445" s="731"/>
      <c r="AA445" s="731"/>
      <c r="AB445" s="731"/>
      <c r="AC445" s="731"/>
      <c r="AD445" s="731"/>
      <c r="AE445" s="731"/>
      <c r="AF445" s="731"/>
      <c r="AG445" s="731"/>
      <c r="AH445" s="731"/>
      <c r="AI445" s="731"/>
      <c r="AJ445" s="731"/>
      <c r="AK445" s="732"/>
    </row>
    <row r="446" spans="1:39" ht="18" customHeight="1" x14ac:dyDescent="0.15">
      <c r="A446" s="885" t="s">
        <v>136</v>
      </c>
      <c r="B446" s="886"/>
      <c r="C446" s="886"/>
      <c r="D446" s="886"/>
      <c r="E446" s="886"/>
      <c r="F446" s="886"/>
      <c r="G446" s="886"/>
      <c r="H446" s="886"/>
      <c r="I446" s="886"/>
      <c r="J446" s="886"/>
      <c r="K446" s="886"/>
      <c r="L446" s="886"/>
      <c r="M446" s="887"/>
      <c r="O446" s="888" t="s">
        <v>137</v>
      </c>
      <c r="P446" s="889"/>
      <c r="Q446" s="889"/>
      <c r="R446" s="889"/>
      <c r="S446" s="889"/>
      <c r="T446" s="889"/>
      <c r="U446" s="889"/>
      <c r="V446" s="889"/>
      <c r="W446" s="889"/>
      <c r="X446" s="889"/>
      <c r="Y446" s="889"/>
      <c r="Z446" s="889"/>
      <c r="AA446" s="889"/>
      <c r="AB446" s="889"/>
      <c r="AC446" s="889"/>
      <c r="AD446" s="889"/>
      <c r="AE446" s="889"/>
      <c r="AF446" s="889"/>
      <c r="AG446" s="889"/>
      <c r="AH446" s="889"/>
      <c r="AI446" s="889"/>
      <c r="AJ446" s="889"/>
      <c r="AK446" s="890"/>
    </row>
    <row r="447" spans="1:39" ht="26.25" customHeight="1" x14ac:dyDescent="0.15">
      <c r="A447" s="84" t="s">
        <v>138</v>
      </c>
      <c r="B447" s="60"/>
      <c r="C447" s="516"/>
      <c r="D447" s="428"/>
      <c r="E447" s="428"/>
      <c r="F447" s="94"/>
      <c r="G447" s="94"/>
      <c r="H447" s="94"/>
      <c r="I447" s="94"/>
      <c r="J447" s="94"/>
      <c r="K447" s="94"/>
      <c r="L447" s="94"/>
      <c r="O447" s="869"/>
      <c r="P447" s="869"/>
      <c r="Q447" s="869"/>
      <c r="R447" s="869"/>
      <c r="S447" s="869"/>
      <c r="T447" s="869"/>
      <c r="AK447" s="91"/>
    </row>
    <row r="448" spans="1:39" ht="30" customHeight="1" x14ac:dyDescent="0.15">
      <c r="A448" s="870" t="str">
        <f>Nav!$C$3</f>
        <v>Durchführbarkeitsstudie "BioInk"</v>
      </c>
      <c r="B448" s="871"/>
      <c r="C448" s="871"/>
      <c r="D448" s="871"/>
      <c r="E448" s="871"/>
      <c r="F448" s="871"/>
      <c r="G448" s="871"/>
      <c r="H448" s="871"/>
      <c r="I448" s="871"/>
      <c r="J448" s="871"/>
      <c r="K448" s="871"/>
      <c r="L448" s="871"/>
      <c r="M448" s="871"/>
      <c r="N448" s="871"/>
      <c r="O448" s="871"/>
      <c r="P448" s="871"/>
      <c r="Q448" s="871"/>
      <c r="R448" s="871"/>
      <c r="S448" s="871"/>
      <c r="T448" s="871"/>
      <c r="U448" s="871"/>
      <c r="V448" s="871"/>
      <c r="W448" s="871"/>
      <c r="X448" s="871"/>
      <c r="Y448" s="871"/>
      <c r="Z448" s="871"/>
      <c r="AA448" s="871"/>
      <c r="AB448" s="871"/>
      <c r="AC448" s="871"/>
      <c r="AD448" s="871"/>
      <c r="AE448" s="871"/>
      <c r="AF448" s="871"/>
      <c r="AG448" s="871"/>
      <c r="AH448" s="871"/>
      <c r="AI448" s="871"/>
      <c r="AJ448" s="871"/>
      <c r="AK448" s="872"/>
    </row>
    <row r="449" spans="1:39" ht="18" customHeight="1" x14ac:dyDescent="0.15">
      <c r="A449" s="85"/>
      <c r="AK449" s="91"/>
      <c r="AM449" s="60"/>
    </row>
    <row r="450" spans="1:39" s="87" customFormat="1" ht="14" x14ac:dyDescent="0.15">
      <c r="A450" s="86" t="s">
        <v>139</v>
      </c>
      <c r="D450" s="428"/>
      <c r="E450" s="428"/>
      <c r="G450" s="83"/>
      <c r="H450" s="83"/>
      <c r="I450" s="83"/>
      <c r="J450" s="83"/>
      <c r="K450" s="83"/>
      <c r="L450" s="83"/>
      <c r="M450" s="88"/>
      <c r="N450" s="87" t="s">
        <v>140</v>
      </c>
      <c r="AI450" s="83"/>
      <c r="AJ450" s="83"/>
      <c r="AK450" s="92"/>
      <c r="AL450" s="68"/>
      <c r="AM450" s="60"/>
    </row>
    <row r="451" spans="1:39" ht="27" customHeight="1" x14ac:dyDescent="0.15">
      <c r="A451" s="873">
        <f>A407+31</f>
        <v>45231</v>
      </c>
      <c r="B451" s="874"/>
      <c r="C451" s="874"/>
      <c r="D451" s="520"/>
      <c r="E451" s="429"/>
      <c r="N451" s="875" t="str">
        <f>N407</f>
        <v>Tippl, Karen</v>
      </c>
      <c r="O451" s="876"/>
      <c r="P451" s="876"/>
      <c r="Q451" s="876"/>
      <c r="R451" s="876"/>
      <c r="S451" s="876"/>
      <c r="T451" s="876"/>
      <c r="U451" s="876"/>
      <c r="V451" s="876"/>
      <c r="W451" s="877"/>
      <c r="X451" s="89"/>
      <c r="Y451" s="89"/>
      <c r="Z451" s="89"/>
      <c r="AA451" s="89"/>
      <c r="AB451" s="89"/>
      <c r="AC451" s="89"/>
      <c r="AD451" s="89"/>
      <c r="AE451" s="89"/>
      <c r="AF451" s="89"/>
      <c r="AG451" s="89"/>
      <c r="AH451" s="89"/>
      <c r="AK451" s="93"/>
      <c r="AM451" s="60"/>
    </row>
    <row r="452" spans="1:39" ht="14" x14ac:dyDescent="0.15">
      <c r="A452" s="85"/>
      <c r="AK452" s="91"/>
      <c r="AM452" s="60"/>
    </row>
    <row r="453" spans="1:39" ht="30" customHeight="1" x14ac:dyDescent="0.15">
      <c r="A453" s="878" t="s">
        <v>141</v>
      </c>
      <c r="B453" s="879"/>
      <c r="C453" s="879"/>
      <c r="D453" s="879"/>
      <c r="E453" s="879"/>
      <c r="F453" s="879"/>
      <c r="G453" s="879"/>
      <c r="H453" s="879"/>
      <c r="I453" s="879"/>
      <c r="J453" s="879"/>
      <c r="K453" s="879"/>
      <c r="L453" s="879"/>
      <c r="M453" s="879"/>
      <c r="N453" s="879"/>
      <c r="O453" s="879"/>
      <c r="P453" s="879"/>
      <c r="Q453" s="879"/>
      <c r="R453" s="879"/>
      <c r="S453" s="879"/>
      <c r="T453" s="879"/>
      <c r="U453" s="879"/>
      <c r="V453" s="879"/>
      <c r="W453" s="879"/>
      <c r="X453" s="879"/>
      <c r="Y453" s="879"/>
      <c r="Z453" s="879"/>
      <c r="AA453" s="879"/>
      <c r="AB453" s="879"/>
      <c r="AC453" s="879"/>
      <c r="AD453" s="879"/>
      <c r="AE453" s="879"/>
      <c r="AF453" s="879"/>
      <c r="AG453" s="879"/>
      <c r="AH453" s="879"/>
      <c r="AI453" s="879"/>
      <c r="AJ453" s="879"/>
      <c r="AK453" s="880"/>
      <c r="AM453" s="60"/>
    </row>
    <row r="454" spans="1:39" ht="15" thickBot="1" x14ac:dyDescent="0.2">
      <c r="A454" s="85"/>
      <c r="AK454" s="91"/>
      <c r="AM454" s="60"/>
    </row>
    <row r="455" spans="1:39" ht="25" customHeight="1" x14ac:dyDescent="0.15">
      <c r="A455" s="120"/>
      <c r="B455" s="121"/>
      <c r="C455" s="121"/>
      <c r="D455" s="881" t="s">
        <v>30</v>
      </c>
      <c r="E455" s="883" t="s">
        <v>142</v>
      </c>
      <c r="F455" s="122" t="s">
        <v>143</v>
      </c>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856" t="s">
        <v>144</v>
      </c>
      <c r="AL455" s="615" t="s">
        <v>72</v>
      </c>
      <c r="AM455" s="615" t="s">
        <v>73</v>
      </c>
    </row>
    <row r="456" spans="1:39" ht="15" customHeight="1" thickBot="1" x14ac:dyDescent="0.2">
      <c r="A456" s="96" t="s">
        <v>145</v>
      </c>
      <c r="B456" s="97"/>
      <c r="C456" s="97"/>
      <c r="D456" s="882"/>
      <c r="E456" s="882"/>
      <c r="F456" s="98">
        <f>A451</f>
        <v>45231</v>
      </c>
      <c r="G456" s="98">
        <f>F456+1</f>
        <v>45232</v>
      </c>
      <c r="H456" s="98">
        <f t="shared" ref="H456:AI456" si="216">G456+1</f>
        <v>45233</v>
      </c>
      <c r="I456" s="98">
        <f t="shared" si="216"/>
        <v>45234</v>
      </c>
      <c r="J456" s="98">
        <f t="shared" si="216"/>
        <v>45235</v>
      </c>
      <c r="K456" s="98">
        <f t="shared" si="216"/>
        <v>45236</v>
      </c>
      <c r="L456" s="98">
        <f t="shared" si="216"/>
        <v>45237</v>
      </c>
      <c r="M456" s="98">
        <f t="shared" si="216"/>
        <v>45238</v>
      </c>
      <c r="N456" s="98">
        <f t="shared" si="216"/>
        <v>45239</v>
      </c>
      <c r="O456" s="98">
        <f t="shared" si="216"/>
        <v>45240</v>
      </c>
      <c r="P456" s="98">
        <f t="shared" si="216"/>
        <v>45241</v>
      </c>
      <c r="Q456" s="98">
        <f t="shared" si="216"/>
        <v>45242</v>
      </c>
      <c r="R456" s="98">
        <f t="shared" si="216"/>
        <v>45243</v>
      </c>
      <c r="S456" s="98">
        <f t="shared" si="216"/>
        <v>45244</v>
      </c>
      <c r="T456" s="98">
        <f t="shared" si="216"/>
        <v>45245</v>
      </c>
      <c r="U456" s="98">
        <f t="shared" si="216"/>
        <v>45246</v>
      </c>
      <c r="V456" s="98">
        <f t="shared" si="216"/>
        <v>45247</v>
      </c>
      <c r="W456" s="98">
        <f t="shared" si="216"/>
        <v>45248</v>
      </c>
      <c r="X456" s="98">
        <f t="shared" si="216"/>
        <v>45249</v>
      </c>
      <c r="Y456" s="98">
        <f t="shared" si="216"/>
        <v>45250</v>
      </c>
      <c r="Z456" s="98">
        <f t="shared" si="216"/>
        <v>45251</v>
      </c>
      <c r="AA456" s="98">
        <f t="shared" si="216"/>
        <v>45252</v>
      </c>
      <c r="AB456" s="98">
        <f t="shared" si="216"/>
        <v>45253</v>
      </c>
      <c r="AC456" s="98">
        <f t="shared" si="216"/>
        <v>45254</v>
      </c>
      <c r="AD456" s="98">
        <f t="shared" si="216"/>
        <v>45255</v>
      </c>
      <c r="AE456" s="98">
        <f t="shared" si="216"/>
        <v>45256</v>
      </c>
      <c r="AF456" s="98">
        <f t="shared" si="216"/>
        <v>45257</v>
      </c>
      <c r="AG456" s="98">
        <f t="shared" si="216"/>
        <v>45258</v>
      </c>
      <c r="AH456" s="98">
        <f t="shared" si="216"/>
        <v>45259</v>
      </c>
      <c r="AI456" s="98">
        <f t="shared" si="216"/>
        <v>45260</v>
      </c>
      <c r="AJ456" s="98"/>
      <c r="AK456" s="857"/>
      <c r="AL456" s="257"/>
      <c r="AM456" s="60"/>
    </row>
    <row r="457" spans="1:39" s="82" customFormat="1" ht="21" customHeight="1" thickBot="1" x14ac:dyDescent="0.2">
      <c r="A457" s="100" t="s">
        <v>146</v>
      </c>
      <c r="B457" s="101" t="s">
        <v>109</v>
      </c>
      <c r="C457" s="102" t="s">
        <v>147</v>
      </c>
      <c r="D457" s="101"/>
      <c r="E457" s="101"/>
      <c r="F457" s="174"/>
      <c r="G457" s="174"/>
      <c r="H457" s="174"/>
      <c r="I457" s="174"/>
      <c r="J457" s="174"/>
      <c r="K457" s="174"/>
      <c r="L457" s="174"/>
      <c r="M457" s="174"/>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03"/>
      <c r="AL457" s="257"/>
      <c r="AM457" s="60"/>
    </row>
    <row r="458" spans="1:39" s="82" customFormat="1" ht="20" customHeight="1" thickBot="1" x14ac:dyDescent="0.2">
      <c r="A458" s="858"/>
      <c r="B458" s="109" t="s">
        <v>66</v>
      </c>
      <c r="C458" s="186" t="s">
        <v>148</v>
      </c>
      <c r="D458" s="510"/>
      <c r="E458" s="435"/>
      <c r="F458" s="174"/>
      <c r="G458" s="174"/>
      <c r="H458" s="174"/>
      <c r="I458" s="174"/>
      <c r="J458" s="174"/>
      <c r="K458" s="174"/>
      <c r="L458" s="174"/>
      <c r="M458" s="174"/>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04"/>
      <c r="AL458" s="257"/>
      <c r="AM458" s="60"/>
    </row>
    <row r="459" spans="1:39" s="82" customFormat="1" ht="14" x14ac:dyDescent="0.15">
      <c r="A459" s="859"/>
      <c r="B459" s="183"/>
      <c r="C459" s="187" t="e">
        <f>VLOOKUP(B459,'AP Übersicht'!$A$8:$B$36,2,FALSE)</f>
        <v>#N/A</v>
      </c>
      <c r="D459" s="511"/>
      <c r="E459" s="430"/>
      <c r="F459" s="174"/>
      <c r="G459" s="174"/>
      <c r="H459" s="174"/>
      <c r="I459" s="174"/>
      <c r="J459" s="174"/>
      <c r="K459" s="174"/>
      <c r="L459" s="174"/>
      <c r="M459" s="174"/>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04">
        <f t="shared" ref="AK459:AK470" si="217">SUM(F459:AJ459)</f>
        <v>0</v>
      </c>
      <c r="AL459" s="616" t="e">
        <f>VLOOKUP($B459,'AP Übersicht'!$A$8:$R$36,17,FALSE)</f>
        <v>#N/A</v>
      </c>
      <c r="AM459" s="616" t="e">
        <f>VLOOKUP($B459,'AP Übersicht'!$A$8:$R$36,18,FALSE)</f>
        <v>#N/A</v>
      </c>
    </row>
    <row r="460" spans="1:39" s="82" customFormat="1" ht="20" customHeight="1" x14ac:dyDescent="0.15">
      <c r="A460" s="859"/>
      <c r="B460" s="183"/>
      <c r="C460" s="187" t="e">
        <f>VLOOKUP(B460,'AP Übersicht'!$A$8:$B$36,2,FALSE)</f>
        <v>#N/A</v>
      </c>
      <c r="D460" s="511"/>
      <c r="E460" s="430"/>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c r="AB460" s="175"/>
      <c r="AC460" s="175"/>
      <c r="AD460" s="175"/>
      <c r="AE460" s="175"/>
      <c r="AF460" s="175"/>
      <c r="AG460" s="175"/>
      <c r="AH460" s="175"/>
      <c r="AI460" s="175"/>
      <c r="AJ460" s="176"/>
      <c r="AK460" s="104">
        <f t="shared" si="217"/>
        <v>0</v>
      </c>
      <c r="AL460" s="616" t="e">
        <f>VLOOKUP($B460,'AP Übersicht'!$A$8:$R$36,17,FALSE)</f>
        <v>#N/A</v>
      </c>
      <c r="AM460" s="616" t="e">
        <f>VLOOKUP($B460,'AP Übersicht'!$A$8:$R$36,18,FALSE)</f>
        <v>#N/A</v>
      </c>
    </row>
    <row r="461" spans="1:39" s="82" customFormat="1" ht="20" customHeight="1" x14ac:dyDescent="0.15">
      <c r="A461" s="859"/>
      <c r="B461" s="183"/>
      <c r="C461" s="187" t="e">
        <f>VLOOKUP(B461,'AP Übersicht'!$A$8:$B$36,2,FALSE)</f>
        <v>#N/A</v>
      </c>
      <c r="D461" s="511"/>
      <c r="E461" s="430"/>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c r="AB461" s="175"/>
      <c r="AC461" s="175"/>
      <c r="AD461" s="175"/>
      <c r="AE461" s="175"/>
      <c r="AF461" s="175"/>
      <c r="AG461" s="175"/>
      <c r="AH461" s="175"/>
      <c r="AI461" s="175"/>
      <c r="AJ461" s="176"/>
      <c r="AK461" s="104">
        <f t="shared" si="217"/>
        <v>0</v>
      </c>
      <c r="AL461" s="256"/>
      <c r="AM461" s="60"/>
    </row>
    <row r="462" spans="1:39" s="82" customFormat="1" ht="20" customHeight="1" x14ac:dyDescent="0.15">
      <c r="A462" s="859"/>
      <c r="B462" s="183"/>
      <c r="C462" s="187" t="e">
        <f>VLOOKUP(B462,'AP Übersicht'!$A$8:$B$36,2,FALSE)</f>
        <v>#N/A</v>
      </c>
      <c r="D462" s="511"/>
      <c r="E462" s="430"/>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6"/>
      <c r="AK462" s="104">
        <f t="shared" si="217"/>
        <v>0</v>
      </c>
      <c r="AL462" s="256"/>
      <c r="AM462" s="60"/>
    </row>
    <row r="463" spans="1:39" s="82" customFormat="1" ht="20" customHeight="1" x14ac:dyDescent="0.15">
      <c r="A463" s="859"/>
      <c r="B463" s="183"/>
      <c r="C463" s="187" t="e">
        <f>VLOOKUP(B463,'AP Übersicht'!$A$8:$B$36,2,FALSE)</f>
        <v>#N/A</v>
      </c>
      <c r="D463" s="511"/>
      <c r="E463" s="430"/>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c r="AJ463" s="176"/>
      <c r="AK463" s="104">
        <f t="shared" si="217"/>
        <v>0</v>
      </c>
      <c r="AL463" s="256"/>
      <c r="AM463" s="60"/>
    </row>
    <row r="464" spans="1:39" s="82" customFormat="1" ht="20" customHeight="1" x14ac:dyDescent="0.15">
      <c r="A464" s="859"/>
      <c r="B464" s="183"/>
      <c r="C464" s="187" t="e">
        <f>VLOOKUP(B464,'AP Übersicht'!$A$8:$B$36,2,FALSE)</f>
        <v>#N/A</v>
      </c>
      <c r="D464" s="511"/>
      <c r="E464" s="430"/>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6"/>
      <c r="AK464" s="104">
        <f t="shared" si="217"/>
        <v>0</v>
      </c>
      <c r="AL464" s="256"/>
      <c r="AM464" s="60"/>
    </row>
    <row r="465" spans="1:39" s="82" customFormat="1" ht="20" customHeight="1" x14ac:dyDescent="0.15">
      <c r="A465" s="859"/>
      <c r="B465" s="183"/>
      <c r="C465" s="187" t="e">
        <f>VLOOKUP(B465,'AP Übersicht'!$A$8:$B$36,2,FALSE)</f>
        <v>#N/A</v>
      </c>
      <c r="D465" s="511"/>
      <c r="E465" s="430"/>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6"/>
      <c r="AK465" s="104">
        <f t="shared" si="217"/>
        <v>0</v>
      </c>
      <c r="AL465" s="256"/>
      <c r="AM465" s="60"/>
    </row>
    <row r="466" spans="1:39" s="82" customFormat="1" ht="20" customHeight="1" x14ac:dyDescent="0.15">
      <c r="A466" s="859"/>
      <c r="B466" s="183"/>
      <c r="C466" s="187" t="e">
        <f>VLOOKUP(B466,'AP Übersicht'!$A$8:$B$36,2,FALSE)</f>
        <v>#N/A</v>
      </c>
      <c r="D466" s="511"/>
      <c r="E466" s="430"/>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c r="AH466" s="175"/>
      <c r="AI466" s="175"/>
      <c r="AJ466" s="176"/>
      <c r="AK466" s="104">
        <f t="shared" si="217"/>
        <v>0</v>
      </c>
      <c r="AL466" s="256"/>
      <c r="AM466" s="60"/>
    </row>
    <row r="467" spans="1:39" s="82" customFormat="1" ht="20" customHeight="1" x14ac:dyDescent="0.15">
      <c r="A467" s="859"/>
      <c r="B467" s="183"/>
      <c r="C467" s="187" t="e">
        <f>VLOOKUP(B467,'AP Übersicht'!$A$8:$B$36,2,FALSE)</f>
        <v>#N/A</v>
      </c>
      <c r="D467" s="511"/>
      <c r="E467" s="430"/>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c r="AH467" s="175"/>
      <c r="AI467" s="175"/>
      <c r="AJ467" s="176"/>
      <c r="AK467" s="104">
        <f t="shared" si="217"/>
        <v>0</v>
      </c>
      <c r="AL467" s="256"/>
      <c r="AM467" s="60"/>
    </row>
    <row r="468" spans="1:39" s="82" customFormat="1" ht="20" customHeight="1" x14ac:dyDescent="0.15">
      <c r="A468" s="859"/>
      <c r="B468" s="183"/>
      <c r="C468" s="187" t="e">
        <f>VLOOKUP(B468,'AP Übersicht'!$A$8:$B$36,2,FALSE)</f>
        <v>#N/A</v>
      </c>
      <c r="D468" s="511"/>
      <c r="E468" s="430"/>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c r="AH468" s="175"/>
      <c r="AI468" s="175"/>
      <c r="AJ468" s="176"/>
      <c r="AK468" s="104">
        <f t="shared" si="217"/>
        <v>0</v>
      </c>
      <c r="AL468" s="256"/>
      <c r="AM468" s="60"/>
    </row>
    <row r="469" spans="1:39" s="82" customFormat="1" ht="20" customHeight="1" x14ac:dyDescent="0.15">
      <c r="A469" s="859"/>
      <c r="B469" s="183"/>
      <c r="C469" s="187" t="e">
        <f>VLOOKUP(B469,'AP Übersicht'!$A$8:$B$36,2,FALSE)</f>
        <v>#N/A</v>
      </c>
      <c r="D469" s="511"/>
      <c r="E469" s="430"/>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c r="AH469" s="175"/>
      <c r="AI469" s="175"/>
      <c r="AJ469" s="176"/>
      <c r="AK469" s="104">
        <f t="shared" si="217"/>
        <v>0</v>
      </c>
      <c r="AL469" s="256"/>
      <c r="AM469" s="60"/>
    </row>
    <row r="470" spans="1:39" s="82" customFormat="1" ht="20" customHeight="1" thickBot="1" x14ac:dyDescent="0.2">
      <c r="A470" s="860"/>
      <c r="B470" s="184"/>
      <c r="C470" s="252" t="e">
        <f>VLOOKUP(B470,'AP Übersicht'!$A$8:$B$36,2,FALSE)</f>
        <v>#N/A</v>
      </c>
      <c r="D470" s="512"/>
      <c r="E470" s="438"/>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c r="AH470" s="177"/>
      <c r="AI470" s="177"/>
      <c r="AJ470" s="178"/>
      <c r="AK470" s="104">
        <f t="shared" si="217"/>
        <v>0</v>
      </c>
      <c r="AL470" s="256"/>
      <c r="AM470" s="60"/>
    </row>
    <row r="471" spans="1:39" s="82" customFormat="1" ht="36" customHeight="1" thickTop="1" thickBot="1" x14ac:dyDescent="0.2">
      <c r="A471" s="522"/>
      <c r="B471" s="185"/>
      <c r="C471" s="107" t="s">
        <v>149</v>
      </c>
      <c r="D471" s="437"/>
      <c r="E471" s="437"/>
      <c r="F471" s="108">
        <f t="shared" ref="F471:AJ471" si="218">SUM(F457:F470)</f>
        <v>0</v>
      </c>
      <c r="G471" s="108">
        <f t="shared" si="218"/>
        <v>0</v>
      </c>
      <c r="H471" s="108">
        <f t="shared" si="218"/>
        <v>0</v>
      </c>
      <c r="I471" s="108">
        <f t="shared" si="218"/>
        <v>0</v>
      </c>
      <c r="J471" s="108">
        <f t="shared" si="218"/>
        <v>0</v>
      </c>
      <c r="K471" s="108">
        <f t="shared" si="218"/>
        <v>0</v>
      </c>
      <c r="L471" s="108">
        <f t="shared" si="218"/>
        <v>0</v>
      </c>
      <c r="M471" s="108">
        <f t="shared" si="218"/>
        <v>0</v>
      </c>
      <c r="N471" s="108">
        <f t="shared" si="218"/>
        <v>0</v>
      </c>
      <c r="O471" s="108">
        <f t="shared" si="218"/>
        <v>0</v>
      </c>
      <c r="P471" s="108">
        <f t="shared" si="218"/>
        <v>0</v>
      </c>
      <c r="Q471" s="108">
        <f t="shared" si="218"/>
        <v>0</v>
      </c>
      <c r="R471" s="108">
        <f t="shared" si="218"/>
        <v>0</v>
      </c>
      <c r="S471" s="108">
        <f t="shared" si="218"/>
        <v>0</v>
      </c>
      <c r="T471" s="108">
        <f t="shared" si="218"/>
        <v>0</v>
      </c>
      <c r="U471" s="108">
        <f t="shared" si="218"/>
        <v>0</v>
      </c>
      <c r="V471" s="108">
        <f t="shared" si="218"/>
        <v>0</v>
      </c>
      <c r="W471" s="108">
        <f t="shared" si="218"/>
        <v>0</v>
      </c>
      <c r="X471" s="108">
        <f t="shared" si="218"/>
        <v>0</v>
      </c>
      <c r="Y471" s="108">
        <f t="shared" si="218"/>
        <v>0</v>
      </c>
      <c r="Z471" s="108">
        <f t="shared" si="218"/>
        <v>0</v>
      </c>
      <c r="AA471" s="108">
        <f t="shared" si="218"/>
        <v>0</v>
      </c>
      <c r="AB471" s="108">
        <f t="shared" si="218"/>
        <v>0</v>
      </c>
      <c r="AC471" s="108">
        <f t="shared" si="218"/>
        <v>0</v>
      </c>
      <c r="AD471" s="108">
        <f t="shared" si="218"/>
        <v>0</v>
      </c>
      <c r="AE471" s="108">
        <f t="shared" si="218"/>
        <v>0</v>
      </c>
      <c r="AF471" s="108">
        <f t="shared" si="218"/>
        <v>0</v>
      </c>
      <c r="AG471" s="108">
        <f t="shared" si="218"/>
        <v>0</v>
      </c>
      <c r="AH471" s="108">
        <f t="shared" si="218"/>
        <v>0</v>
      </c>
      <c r="AI471" s="108">
        <f t="shared" si="218"/>
        <v>0</v>
      </c>
      <c r="AJ471" s="108">
        <f t="shared" si="218"/>
        <v>0</v>
      </c>
      <c r="AK471" s="106">
        <f>SUM(AK457:AK470)</f>
        <v>0</v>
      </c>
      <c r="AL471" s="256"/>
      <c r="AM471" s="60"/>
    </row>
    <row r="472" spans="1:39" s="82" customFormat="1" ht="36" customHeight="1" thickBot="1" x14ac:dyDescent="0.2">
      <c r="A472" s="540"/>
      <c r="B472" s="595"/>
      <c r="C472" s="596"/>
      <c r="D472" s="597"/>
      <c r="E472" s="597"/>
      <c r="F472" s="598"/>
      <c r="G472" s="598"/>
      <c r="H472" s="598"/>
      <c r="I472" s="598"/>
      <c r="J472" s="598"/>
      <c r="K472" s="598"/>
      <c r="L472" s="598"/>
      <c r="M472" s="598"/>
      <c r="N472" s="598"/>
      <c r="O472" s="598"/>
      <c r="P472" s="598"/>
      <c r="Q472" s="598"/>
      <c r="R472" s="598"/>
      <c r="S472" s="598"/>
      <c r="T472" s="598"/>
      <c r="U472" s="598"/>
      <c r="V472" s="598"/>
      <c r="W472" s="598"/>
      <c r="X472" s="598"/>
      <c r="Y472" s="598"/>
      <c r="Z472" s="598"/>
      <c r="AA472" s="598"/>
      <c r="AB472" s="598"/>
      <c r="AC472" s="598"/>
      <c r="AD472" s="598"/>
      <c r="AE472" s="598"/>
      <c r="AF472" s="598"/>
      <c r="AG472" s="598"/>
      <c r="AH472" s="598"/>
      <c r="AI472" s="598"/>
      <c r="AJ472" s="599"/>
      <c r="AK472" s="600"/>
      <c r="AL472" s="256"/>
      <c r="AM472" s="60"/>
    </row>
    <row r="473" spans="1:39" s="82" customFormat="1" ht="20" customHeight="1" x14ac:dyDescent="0.15">
      <c r="A473" s="118" t="s">
        <v>150</v>
      </c>
      <c r="B473" s="99"/>
      <c r="C473" s="114" t="s">
        <v>164</v>
      </c>
      <c r="D473" s="511"/>
      <c r="E473" s="430"/>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c r="AB473" s="175"/>
      <c r="AC473" s="175"/>
      <c r="AD473" s="175"/>
      <c r="AE473" s="175"/>
      <c r="AF473" s="175"/>
      <c r="AG473" s="175"/>
      <c r="AH473" s="175"/>
      <c r="AI473" s="175"/>
      <c r="AJ473" s="179"/>
      <c r="AK473" s="110">
        <f>SUM(F473:AJ473)</f>
        <v>0</v>
      </c>
      <c r="AL473" s="256"/>
      <c r="AM473" s="60"/>
    </row>
    <row r="474" spans="1:39" s="82" customFormat="1" ht="20" customHeight="1" x14ac:dyDescent="0.15">
      <c r="A474" s="861" t="s">
        <v>152</v>
      </c>
      <c r="B474" s="95"/>
      <c r="C474" s="115" t="s">
        <v>153</v>
      </c>
      <c r="D474" s="511"/>
      <c r="E474" s="43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17">
        <f>SUM(E474:AJ474)</f>
        <v>0</v>
      </c>
      <c r="AL474" s="256"/>
      <c r="AM474" s="60"/>
    </row>
    <row r="475" spans="1:39" s="82" customFormat="1" ht="20" customHeight="1" x14ac:dyDescent="0.15">
      <c r="A475" s="862"/>
      <c r="B475" s="95"/>
      <c r="C475" s="116" t="s">
        <v>154</v>
      </c>
      <c r="D475" s="513"/>
      <c r="E475" s="430"/>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c r="AH475" s="175"/>
      <c r="AI475" s="175"/>
      <c r="AJ475" s="179"/>
      <c r="AK475" s="111">
        <f>SUM(F475:AJ475)</f>
        <v>0</v>
      </c>
      <c r="AL475" s="256"/>
      <c r="AM475" s="60"/>
    </row>
    <row r="476" spans="1:39" s="82" customFormat="1" ht="28" x14ac:dyDescent="0.15">
      <c r="A476" s="862"/>
      <c r="B476" s="95"/>
      <c r="C476" s="115" t="s">
        <v>155</v>
      </c>
      <c r="D476" s="511"/>
      <c r="E476" s="430"/>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c r="AH476" s="175"/>
      <c r="AI476" s="175"/>
      <c r="AJ476" s="179"/>
      <c r="AK476" s="111">
        <f>SUM(F476:AJ476)</f>
        <v>0</v>
      </c>
      <c r="AL476" s="64"/>
      <c r="AM476" s="60"/>
    </row>
    <row r="477" spans="1:39" s="82" customFormat="1" ht="29" thickBot="1" x14ac:dyDescent="0.2">
      <c r="A477" s="863"/>
      <c r="B477" s="105"/>
      <c r="C477" s="119" t="s">
        <v>156</v>
      </c>
      <c r="D477" s="514"/>
      <c r="E477" s="439"/>
      <c r="F477" s="181"/>
      <c r="G477" s="181"/>
      <c r="H477" s="181"/>
      <c r="I477" s="181"/>
      <c r="J477" s="181"/>
      <c r="K477" s="181"/>
      <c r="L477" s="181"/>
      <c r="M477" s="181"/>
      <c r="N477" s="181"/>
      <c r="O477" s="181"/>
      <c r="P477" s="181"/>
      <c r="Q477" s="181"/>
      <c r="R477" s="181"/>
      <c r="S477" s="181"/>
      <c r="T477" s="181"/>
      <c r="U477" s="181"/>
      <c r="V477" s="181"/>
      <c r="W477" s="181"/>
      <c r="X477" s="181"/>
      <c r="Y477" s="181"/>
      <c r="Z477" s="181"/>
      <c r="AA477" s="181"/>
      <c r="AB477" s="181"/>
      <c r="AC477" s="181"/>
      <c r="AD477" s="181"/>
      <c r="AE477" s="181"/>
      <c r="AF477" s="181"/>
      <c r="AG477" s="181"/>
      <c r="AH477" s="181"/>
      <c r="AI477" s="181"/>
      <c r="AJ477" s="182"/>
      <c r="AK477" s="112">
        <f>SUM(F477:AJ477)</f>
        <v>0</v>
      </c>
      <c r="AL477" s="64" t="s">
        <v>157</v>
      </c>
      <c r="AM477" s="60" t="s">
        <v>158</v>
      </c>
    </row>
    <row r="478" spans="1:39" s="82" customFormat="1" ht="14" x14ac:dyDescent="0.15">
      <c r="A478" s="123"/>
      <c r="B478" s="83"/>
      <c r="C478" s="83"/>
      <c r="D478" s="508"/>
      <c r="E478" s="508"/>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124"/>
      <c r="AL478" s="670">
        <f>SUM(AK471:AK477)</f>
        <v>0</v>
      </c>
      <c r="AM478" s="672">
        <f>NETWORKDAYS(F456,EOMONTH(A451,0))*8</f>
        <v>176</v>
      </c>
    </row>
    <row r="479" spans="1:39" s="82" customFormat="1" ht="18" customHeight="1" x14ac:dyDescent="0.15">
      <c r="A479" s="864" t="s">
        <v>159</v>
      </c>
      <c r="B479" s="865"/>
      <c r="C479" s="865"/>
      <c r="D479" s="865"/>
      <c r="E479" s="865"/>
      <c r="F479" s="865"/>
      <c r="G479" s="865"/>
      <c r="H479" s="865"/>
      <c r="I479" s="865"/>
      <c r="J479" s="865"/>
      <c r="K479" s="865"/>
      <c r="L479" s="865"/>
      <c r="M479" s="865"/>
      <c r="N479" s="865"/>
      <c r="O479" s="90"/>
      <c r="P479" s="90"/>
      <c r="Q479" s="90"/>
      <c r="R479" s="90"/>
      <c r="S479" s="90"/>
      <c r="T479" s="90"/>
      <c r="U479" s="90"/>
      <c r="V479" s="90"/>
      <c r="W479" s="90"/>
      <c r="X479" s="90"/>
      <c r="Y479" s="90"/>
      <c r="Z479" s="90"/>
      <c r="AA479" s="90"/>
      <c r="AB479" s="90"/>
      <c r="AC479" s="90"/>
      <c r="AD479" s="90"/>
      <c r="AE479" s="90"/>
      <c r="AF479" s="90"/>
      <c r="AG479" s="90"/>
      <c r="AH479" s="90"/>
      <c r="AI479" s="90"/>
      <c r="AJ479" s="83"/>
      <c r="AK479" s="125"/>
      <c r="AL479" s="64"/>
      <c r="AM479" s="60"/>
    </row>
    <row r="480" spans="1:39" s="82" customFormat="1" ht="18" customHeight="1" thickBot="1" x14ac:dyDescent="0.2">
      <c r="A480" s="866"/>
      <c r="B480" s="865"/>
      <c r="C480" s="865"/>
      <c r="D480" s="865"/>
      <c r="E480" s="865"/>
      <c r="F480" s="865"/>
      <c r="G480" s="865"/>
      <c r="H480" s="865"/>
      <c r="I480" s="865"/>
      <c r="J480" s="865"/>
      <c r="K480" s="865"/>
      <c r="L480" s="865"/>
      <c r="M480" s="865"/>
      <c r="N480" s="865"/>
      <c r="O480" s="90"/>
      <c r="P480" s="90"/>
      <c r="Q480" s="884">
        <f>IF(WEEKDAY(EOMONTH(A451,0),2)=7,EOMONTH(A451,0)-2,IF(WEEKDAY(EOMONTH(11,0),2)=6,EOMONTH(A451,0)-1,EOMONTH(A451,0)))</f>
        <v>45260</v>
      </c>
      <c r="R480" s="884"/>
      <c r="S480" s="90"/>
      <c r="T480" s="90"/>
      <c r="U480" s="90"/>
      <c r="V480" s="90"/>
      <c r="W480" s="90"/>
      <c r="X480" s="90"/>
      <c r="Y480" s="90"/>
      <c r="Z480" s="90"/>
      <c r="AA480" s="90"/>
      <c r="AB480" s="90"/>
      <c r="AC480" s="90"/>
      <c r="AD480" s="90"/>
      <c r="AE480" s="90"/>
      <c r="AF480" s="90"/>
      <c r="AG480" s="90"/>
      <c r="AH480" s="90"/>
      <c r="AI480" s="90"/>
      <c r="AJ480" s="83"/>
      <c r="AK480" s="125"/>
      <c r="AL480" s="64"/>
      <c r="AM480" s="60"/>
    </row>
    <row r="481" spans="1:37" s="82" customFormat="1" ht="14" customHeight="1" x14ac:dyDescent="0.15">
      <c r="A481" s="866"/>
      <c r="B481" s="865"/>
      <c r="C481" s="865"/>
      <c r="D481" s="865"/>
      <c r="E481" s="865"/>
      <c r="F481" s="865"/>
      <c r="G481" s="865"/>
      <c r="H481" s="865"/>
      <c r="I481" s="865"/>
      <c r="J481" s="865"/>
      <c r="K481" s="865"/>
      <c r="L481" s="865"/>
      <c r="M481" s="865"/>
      <c r="N481" s="865"/>
      <c r="O481" s="90"/>
      <c r="P481" s="90"/>
      <c r="Q481" s="867" t="s">
        <v>160</v>
      </c>
      <c r="R481" s="867"/>
      <c r="S481" s="867"/>
      <c r="T481" s="867"/>
      <c r="U481" s="867"/>
      <c r="V481" s="867"/>
      <c r="W481" s="867"/>
      <c r="X481" s="867"/>
      <c r="Y481" s="867"/>
      <c r="Z481" s="867"/>
      <c r="AA481" s="867"/>
      <c r="AB481" s="867"/>
      <c r="AC481" s="867"/>
      <c r="AD481" s="867"/>
      <c r="AE481" s="867"/>
      <c r="AF481" s="867"/>
      <c r="AG481" s="867"/>
      <c r="AH481" s="867"/>
      <c r="AI481" s="867"/>
      <c r="AJ481" s="867"/>
      <c r="AK481" s="125"/>
    </row>
    <row r="482" spans="1:37" s="82" customFormat="1" ht="35.25" customHeight="1" thickBot="1" x14ac:dyDescent="0.2">
      <c r="A482" s="864" t="s">
        <v>161</v>
      </c>
      <c r="B482" s="868"/>
      <c r="C482" s="868"/>
      <c r="D482" s="868"/>
      <c r="E482" s="868"/>
      <c r="F482" s="868"/>
      <c r="G482" s="868"/>
      <c r="H482" s="868"/>
      <c r="I482" s="868"/>
      <c r="J482" s="868"/>
      <c r="K482" s="868"/>
      <c r="L482" s="868"/>
      <c r="M482" s="868"/>
      <c r="N482" s="868"/>
      <c r="O482" s="90"/>
      <c r="P482" s="90"/>
      <c r="Q482" s="884">
        <f>Q480</f>
        <v>45260</v>
      </c>
      <c r="R482" s="884"/>
      <c r="S482" s="90"/>
      <c r="T482" s="90"/>
      <c r="U482" s="90"/>
      <c r="V482" s="90"/>
      <c r="W482" s="90"/>
      <c r="X482" s="90"/>
      <c r="Y482" s="90"/>
      <c r="Z482" s="90"/>
      <c r="AA482" s="90"/>
      <c r="AB482" s="90"/>
      <c r="AC482" s="90"/>
      <c r="AD482" s="90"/>
      <c r="AE482" s="90"/>
      <c r="AF482" s="90"/>
      <c r="AG482" s="90"/>
      <c r="AH482" s="90"/>
      <c r="AI482" s="90"/>
      <c r="AJ482" s="90"/>
      <c r="AK482" s="125"/>
    </row>
    <row r="483" spans="1:37" s="82" customFormat="1" ht="14" x14ac:dyDescent="0.15">
      <c r="A483" s="864"/>
      <c r="B483" s="868"/>
      <c r="C483" s="868"/>
      <c r="D483" s="868"/>
      <c r="E483" s="868"/>
      <c r="F483" s="868"/>
      <c r="G483" s="868"/>
      <c r="H483" s="868"/>
      <c r="I483" s="868"/>
      <c r="J483" s="868"/>
      <c r="K483" s="868"/>
      <c r="L483" s="868"/>
      <c r="M483" s="868"/>
      <c r="N483" s="868"/>
      <c r="O483" s="83"/>
      <c r="P483" s="83"/>
      <c r="Q483" s="867" t="s">
        <v>162</v>
      </c>
      <c r="R483" s="867"/>
      <c r="S483" s="867"/>
      <c r="T483" s="867"/>
      <c r="U483" s="867"/>
      <c r="V483" s="867"/>
      <c r="W483" s="867"/>
      <c r="X483" s="867"/>
      <c r="Y483" s="867"/>
      <c r="Z483" s="867"/>
      <c r="AA483" s="867"/>
      <c r="AB483" s="867"/>
      <c r="AC483" s="867"/>
      <c r="AD483" s="867"/>
      <c r="AE483" s="867"/>
      <c r="AF483" s="867"/>
      <c r="AG483" s="867"/>
      <c r="AH483" s="867"/>
      <c r="AI483" s="867"/>
      <c r="AJ483" s="867"/>
      <c r="AK483" s="125"/>
    </row>
    <row r="484" spans="1:37" s="82" customFormat="1" ht="14.5" customHeight="1" thickBot="1" x14ac:dyDescent="0.2">
      <c r="A484" s="126"/>
      <c r="B484" s="127"/>
      <c r="C484" s="127"/>
      <c r="D484" s="509"/>
      <c r="E484" s="509"/>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c r="AE484" s="127"/>
      <c r="AF484" s="127"/>
      <c r="AG484" s="127"/>
      <c r="AH484" s="127"/>
      <c r="AI484" s="127"/>
      <c r="AJ484" s="127"/>
      <c r="AK484" s="128"/>
    </row>
    <row r="485" spans="1:37" x14ac:dyDescent="0.15">
      <c r="A485" s="82"/>
      <c r="B485" s="82"/>
      <c r="C485" s="82"/>
      <c r="D485" s="507"/>
      <c r="E485" s="507"/>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row>
    <row r="486" spans="1:37" s="60" customFormat="1" ht="30" customHeight="1" x14ac:dyDescent="0.15">
      <c r="A486" s="423"/>
      <c r="B486" s="433"/>
      <c r="C486" s="433"/>
      <c r="D486" s="424"/>
      <c r="E486" s="424"/>
      <c r="F486" s="425"/>
      <c r="G486" s="425"/>
      <c r="H486" s="425"/>
      <c r="I486" s="425"/>
      <c r="J486" s="425"/>
      <c r="K486" s="425"/>
      <c r="L486" s="425"/>
      <c r="M486" s="444"/>
      <c r="N486" s="426"/>
      <c r="O486" s="426"/>
      <c r="P486" s="426"/>
      <c r="Q486" s="426"/>
      <c r="R486" s="426"/>
      <c r="S486" s="426"/>
      <c r="T486" s="426"/>
      <c r="U486" s="426"/>
      <c r="V486" s="426"/>
      <c r="W486" s="891" t="s">
        <v>133</v>
      </c>
      <c r="X486" s="891"/>
      <c r="Y486" s="891"/>
      <c r="Z486" s="891"/>
      <c r="AA486" s="892"/>
      <c r="AB486" s="875" t="str">
        <f>Nav!$C$6</f>
        <v>DS200424</v>
      </c>
      <c r="AC486" s="876"/>
      <c r="AD486" s="876"/>
      <c r="AE486" s="876"/>
      <c r="AF486" s="876"/>
      <c r="AG486" s="876"/>
      <c r="AH486" s="876"/>
      <c r="AI486" s="877"/>
      <c r="AJ486" s="426"/>
      <c r="AK486" s="432"/>
    </row>
    <row r="487" spans="1:37" s="60" customFormat="1" ht="18" customHeight="1" x14ac:dyDescent="0.15">
      <c r="A487" s="445"/>
      <c r="B487" s="446"/>
      <c r="C487" s="446"/>
      <c r="D487" s="447"/>
      <c r="E487" s="447"/>
      <c r="F487" s="448"/>
      <c r="G487" s="448"/>
      <c r="H487" s="448"/>
      <c r="I487" s="448"/>
      <c r="J487" s="448"/>
      <c r="K487" s="448"/>
      <c r="L487" s="448"/>
      <c r="M487" s="449"/>
      <c r="AK487" s="434"/>
    </row>
    <row r="488" spans="1:37" ht="23" x14ac:dyDescent="0.25">
      <c r="A488" s="445"/>
      <c r="B488" s="446"/>
      <c r="C488" s="446"/>
      <c r="D488" s="447"/>
      <c r="E488" s="447"/>
      <c r="F488" s="448"/>
      <c r="G488" s="448"/>
      <c r="H488" s="448"/>
      <c r="I488" s="448"/>
      <c r="J488" s="448"/>
      <c r="K488" s="448"/>
      <c r="L488" s="448"/>
      <c r="M488" s="449"/>
      <c r="N488" s="443"/>
      <c r="O488" s="893" t="s">
        <v>134</v>
      </c>
      <c r="P488" s="894"/>
      <c r="Q488" s="894"/>
      <c r="R488" s="894"/>
      <c r="S488" s="894"/>
      <c r="T488" s="894"/>
      <c r="U488" s="894"/>
      <c r="V488" s="894"/>
      <c r="W488" s="894"/>
      <c r="X488" s="894"/>
      <c r="Y488" s="894"/>
      <c r="Z488" s="894"/>
      <c r="AA488" s="894"/>
      <c r="AB488" s="894"/>
      <c r="AC488" s="894"/>
      <c r="AD488" s="894"/>
      <c r="AE488" s="894"/>
      <c r="AF488" s="894"/>
      <c r="AG488" s="894"/>
      <c r="AH488" s="894"/>
      <c r="AI488" s="894"/>
      <c r="AJ488" s="894"/>
      <c r="AK488" s="895"/>
    </row>
    <row r="489" spans="1:37" ht="16" x14ac:dyDescent="0.2">
      <c r="A489" s="445"/>
      <c r="B489" s="446"/>
      <c r="C489" s="446"/>
      <c r="D489" s="447"/>
      <c r="E489" s="447"/>
      <c r="F489" s="448"/>
      <c r="G489" s="448"/>
      <c r="H489" s="448"/>
      <c r="I489" s="448"/>
      <c r="J489" s="448"/>
      <c r="K489" s="448"/>
      <c r="L489" s="448"/>
      <c r="M489" s="449"/>
      <c r="N489" s="442"/>
      <c r="O489" s="730" t="s">
        <v>163</v>
      </c>
      <c r="P489" s="731"/>
      <c r="Q489" s="731"/>
      <c r="R489" s="731"/>
      <c r="S489" s="731"/>
      <c r="T489" s="731"/>
      <c r="U489" s="731"/>
      <c r="V489" s="731"/>
      <c r="W489" s="731"/>
      <c r="X489" s="731"/>
      <c r="Y489" s="731"/>
      <c r="Z489" s="731"/>
      <c r="AA489" s="731"/>
      <c r="AB489" s="731"/>
      <c r="AC489" s="731"/>
      <c r="AD489" s="731"/>
      <c r="AE489" s="731"/>
      <c r="AF489" s="731"/>
      <c r="AG489" s="731"/>
      <c r="AH489" s="731"/>
      <c r="AI489" s="731"/>
      <c r="AJ489" s="731"/>
      <c r="AK489" s="732"/>
    </row>
    <row r="490" spans="1:37" ht="18" customHeight="1" x14ac:dyDescent="0.15">
      <c r="A490" s="885" t="s">
        <v>136</v>
      </c>
      <c r="B490" s="886"/>
      <c r="C490" s="886"/>
      <c r="D490" s="886"/>
      <c r="E490" s="886"/>
      <c r="F490" s="886"/>
      <c r="G490" s="886"/>
      <c r="H490" s="886"/>
      <c r="I490" s="886"/>
      <c r="J490" s="886"/>
      <c r="K490" s="886"/>
      <c r="L490" s="886"/>
      <c r="M490" s="887"/>
      <c r="O490" s="888" t="s">
        <v>137</v>
      </c>
      <c r="P490" s="889"/>
      <c r="Q490" s="889"/>
      <c r="R490" s="889"/>
      <c r="S490" s="889"/>
      <c r="T490" s="889"/>
      <c r="U490" s="889"/>
      <c r="V490" s="889"/>
      <c r="W490" s="889"/>
      <c r="X490" s="889"/>
      <c r="Y490" s="889"/>
      <c r="Z490" s="889"/>
      <c r="AA490" s="889"/>
      <c r="AB490" s="889"/>
      <c r="AC490" s="889"/>
      <c r="AD490" s="889"/>
      <c r="AE490" s="889"/>
      <c r="AF490" s="889"/>
      <c r="AG490" s="889"/>
      <c r="AH490" s="889"/>
      <c r="AI490" s="889"/>
      <c r="AJ490" s="889"/>
      <c r="AK490" s="890"/>
    </row>
    <row r="491" spans="1:37" ht="26.25" customHeight="1" x14ac:dyDescent="0.15">
      <c r="A491" s="84" t="s">
        <v>138</v>
      </c>
      <c r="B491" s="60"/>
      <c r="C491" s="516"/>
      <c r="D491" s="428"/>
      <c r="E491" s="428"/>
      <c r="F491" s="94"/>
      <c r="G491" s="94"/>
      <c r="H491" s="94"/>
      <c r="I491" s="94"/>
      <c r="J491" s="94"/>
      <c r="K491" s="94"/>
      <c r="L491" s="94"/>
      <c r="O491" s="869"/>
      <c r="P491" s="869"/>
      <c r="Q491" s="869"/>
      <c r="R491" s="869"/>
      <c r="S491" s="869"/>
      <c r="T491" s="869"/>
      <c r="AK491" s="91"/>
    </row>
    <row r="492" spans="1:37" ht="30" customHeight="1" x14ac:dyDescent="0.15">
      <c r="A492" s="870" t="str">
        <f>Nav!$C$3</f>
        <v>Durchführbarkeitsstudie "BioInk"</v>
      </c>
      <c r="B492" s="871"/>
      <c r="C492" s="871"/>
      <c r="D492" s="871"/>
      <c r="E492" s="871"/>
      <c r="F492" s="871"/>
      <c r="G492" s="871"/>
      <c r="H492" s="871"/>
      <c r="I492" s="871"/>
      <c r="J492" s="871"/>
      <c r="K492" s="871"/>
      <c r="L492" s="871"/>
      <c r="M492" s="871"/>
      <c r="N492" s="871"/>
      <c r="O492" s="871"/>
      <c r="P492" s="871"/>
      <c r="Q492" s="871"/>
      <c r="R492" s="871"/>
      <c r="S492" s="871"/>
      <c r="T492" s="871"/>
      <c r="U492" s="871"/>
      <c r="V492" s="871"/>
      <c r="W492" s="871"/>
      <c r="X492" s="871"/>
      <c r="Y492" s="871"/>
      <c r="Z492" s="871"/>
      <c r="AA492" s="871"/>
      <c r="AB492" s="871"/>
      <c r="AC492" s="871"/>
      <c r="AD492" s="871"/>
      <c r="AE492" s="871"/>
      <c r="AF492" s="871"/>
      <c r="AG492" s="871"/>
      <c r="AH492" s="871"/>
      <c r="AI492" s="871"/>
      <c r="AJ492" s="871"/>
      <c r="AK492" s="872"/>
    </row>
    <row r="493" spans="1:37" ht="18" customHeight="1" x14ac:dyDescent="0.15">
      <c r="A493" s="85"/>
      <c r="AK493" s="91"/>
    </row>
    <row r="494" spans="1:37" s="87" customFormat="1" ht="14" x14ac:dyDescent="0.15">
      <c r="A494" s="86" t="s">
        <v>139</v>
      </c>
      <c r="D494" s="428"/>
      <c r="E494" s="428"/>
      <c r="G494" s="83"/>
      <c r="H494" s="83"/>
      <c r="I494" s="83"/>
      <c r="J494" s="83"/>
      <c r="K494" s="83"/>
      <c r="L494" s="83"/>
      <c r="M494" s="88"/>
      <c r="N494" s="87" t="s">
        <v>140</v>
      </c>
      <c r="AI494" s="83"/>
      <c r="AJ494" s="83"/>
      <c r="AK494" s="92"/>
    </row>
    <row r="495" spans="1:37" ht="27" customHeight="1" x14ac:dyDescent="0.15">
      <c r="A495" s="873">
        <f>A451+30</f>
        <v>45261</v>
      </c>
      <c r="B495" s="874"/>
      <c r="C495" s="874"/>
      <c r="D495" s="520"/>
      <c r="E495" s="429"/>
      <c r="N495" s="875" t="str">
        <f>N451</f>
        <v>Tippl, Karen</v>
      </c>
      <c r="O495" s="876"/>
      <c r="P495" s="876"/>
      <c r="Q495" s="876"/>
      <c r="R495" s="876"/>
      <c r="S495" s="876"/>
      <c r="T495" s="876"/>
      <c r="U495" s="876"/>
      <c r="V495" s="876"/>
      <c r="W495" s="877"/>
      <c r="X495" s="89"/>
      <c r="Y495" s="89"/>
      <c r="Z495" s="89"/>
      <c r="AA495" s="89"/>
      <c r="AB495" s="89"/>
      <c r="AC495" s="89"/>
      <c r="AD495" s="89"/>
      <c r="AE495" s="89"/>
      <c r="AF495" s="89"/>
      <c r="AG495" s="89"/>
      <c r="AH495" s="89"/>
      <c r="AK495" s="93"/>
    </row>
    <row r="496" spans="1:37" x14ac:dyDescent="0.15">
      <c r="A496" s="85"/>
      <c r="AK496" s="91"/>
    </row>
    <row r="497" spans="1:39" ht="30" customHeight="1" x14ac:dyDescent="0.15">
      <c r="A497" s="878" t="s">
        <v>141</v>
      </c>
      <c r="B497" s="879"/>
      <c r="C497" s="879"/>
      <c r="D497" s="879"/>
      <c r="E497" s="879"/>
      <c r="F497" s="879"/>
      <c r="G497" s="879"/>
      <c r="H497" s="879"/>
      <c r="I497" s="879"/>
      <c r="J497" s="879"/>
      <c r="K497" s="879"/>
      <c r="L497" s="879"/>
      <c r="M497" s="879"/>
      <c r="N497" s="879"/>
      <c r="O497" s="879"/>
      <c r="P497" s="879"/>
      <c r="Q497" s="879"/>
      <c r="R497" s="879"/>
      <c r="S497" s="879"/>
      <c r="T497" s="879"/>
      <c r="U497" s="879"/>
      <c r="V497" s="879"/>
      <c r="W497" s="879"/>
      <c r="X497" s="879"/>
      <c r="Y497" s="879"/>
      <c r="Z497" s="879"/>
      <c r="AA497" s="879"/>
      <c r="AB497" s="879"/>
      <c r="AC497" s="879"/>
      <c r="AD497" s="879"/>
      <c r="AE497" s="879"/>
      <c r="AF497" s="879"/>
      <c r="AG497" s="879"/>
      <c r="AH497" s="879"/>
      <c r="AI497" s="879"/>
      <c r="AJ497" s="879"/>
      <c r="AK497" s="880"/>
      <c r="AM497" s="60"/>
    </row>
    <row r="498" spans="1:39" ht="15" thickBot="1" x14ac:dyDescent="0.2">
      <c r="A498" s="85"/>
      <c r="AK498" s="91"/>
      <c r="AM498" s="60"/>
    </row>
    <row r="499" spans="1:39" ht="25" customHeight="1" x14ac:dyDescent="0.15">
      <c r="A499" s="120"/>
      <c r="B499" s="121"/>
      <c r="C499" s="121"/>
      <c r="D499" s="881" t="s">
        <v>30</v>
      </c>
      <c r="E499" s="883" t="s">
        <v>142</v>
      </c>
      <c r="F499" s="122" t="s">
        <v>143</v>
      </c>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856" t="s">
        <v>144</v>
      </c>
      <c r="AL499" s="615" t="s">
        <v>72</v>
      </c>
      <c r="AM499" s="615" t="s">
        <v>73</v>
      </c>
    </row>
    <row r="500" spans="1:39" ht="15" customHeight="1" thickBot="1" x14ac:dyDescent="0.2">
      <c r="A500" s="96" t="s">
        <v>145</v>
      </c>
      <c r="B500" s="97"/>
      <c r="C500" s="97"/>
      <c r="D500" s="882"/>
      <c r="E500" s="882"/>
      <c r="F500" s="98">
        <f>A495</f>
        <v>45261</v>
      </c>
      <c r="G500" s="98">
        <f>F500+1</f>
        <v>45262</v>
      </c>
      <c r="H500" s="98">
        <f t="shared" ref="H500:AJ500" si="219">G500+1</f>
        <v>45263</v>
      </c>
      <c r="I500" s="98">
        <f t="shared" si="219"/>
        <v>45264</v>
      </c>
      <c r="J500" s="98">
        <f t="shared" si="219"/>
        <v>45265</v>
      </c>
      <c r="K500" s="98">
        <f t="shared" si="219"/>
        <v>45266</v>
      </c>
      <c r="L500" s="98">
        <f t="shared" si="219"/>
        <v>45267</v>
      </c>
      <c r="M500" s="98">
        <f t="shared" si="219"/>
        <v>45268</v>
      </c>
      <c r="N500" s="98">
        <f t="shared" si="219"/>
        <v>45269</v>
      </c>
      <c r="O500" s="98">
        <f t="shared" si="219"/>
        <v>45270</v>
      </c>
      <c r="P500" s="98">
        <f t="shared" si="219"/>
        <v>45271</v>
      </c>
      <c r="Q500" s="98">
        <f t="shared" si="219"/>
        <v>45272</v>
      </c>
      <c r="R500" s="98">
        <f t="shared" si="219"/>
        <v>45273</v>
      </c>
      <c r="S500" s="98">
        <f t="shared" si="219"/>
        <v>45274</v>
      </c>
      <c r="T500" s="98">
        <f t="shared" si="219"/>
        <v>45275</v>
      </c>
      <c r="U500" s="98">
        <f t="shared" si="219"/>
        <v>45276</v>
      </c>
      <c r="V500" s="98">
        <f t="shared" si="219"/>
        <v>45277</v>
      </c>
      <c r="W500" s="98">
        <f t="shared" si="219"/>
        <v>45278</v>
      </c>
      <c r="X500" s="98">
        <f t="shared" si="219"/>
        <v>45279</v>
      </c>
      <c r="Y500" s="98">
        <f t="shared" si="219"/>
        <v>45280</v>
      </c>
      <c r="Z500" s="98">
        <f t="shared" si="219"/>
        <v>45281</v>
      </c>
      <c r="AA500" s="98">
        <f t="shared" si="219"/>
        <v>45282</v>
      </c>
      <c r="AB500" s="98">
        <f t="shared" si="219"/>
        <v>45283</v>
      </c>
      <c r="AC500" s="98">
        <f t="shared" si="219"/>
        <v>45284</v>
      </c>
      <c r="AD500" s="98">
        <f t="shared" si="219"/>
        <v>45285</v>
      </c>
      <c r="AE500" s="98">
        <f t="shared" si="219"/>
        <v>45286</v>
      </c>
      <c r="AF500" s="98">
        <f t="shared" si="219"/>
        <v>45287</v>
      </c>
      <c r="AG500" s="98">
        <f t="shared" si="219"/>
        <v>45288</v>
      </c>
      <c r="AH500" s="98">
        <f t="shared" si="219"/>
        <v>45289</v>
      </c>
      <c r="AI500" s="98">
        <f t="shared" si="219"/>
        <v>45290</v>
      </c>
      <c r="AJ500" s="98">
        <f t="shared" si="219"/>
        <v>45291</v>
      </c>
      <c r="AK500" s="857"/>
      <c r="AL500" s="257"/>
      <c r="AM500" s="60"/>
    </row>
    <row r="501" spans="1:39" s="82" customFormat="1" ht="21" customHeight="1" thickBot="1" x14ac:dyDescent="0.2">
      <c r="A501" s="100" t="s">
        <v>146</v>
      </c>
      <c r="B501" s="101" t="s">
        <v>109</v>
      </c>
      <c r="C501" s="102" t="s">
        <v>147</v>
      </c>
      <c r="D501" s="101"/>
      <c r="E501" s="101"/>
      <c r="F501" s="174"/>
      <c r="G501" s="174"/>
      <c r="H501" s="174"/>
      <c r="I501" s="174"/>
      <c r="J501" s="174"/>
      <c r="K501" s="174"/>
      <c r="L501" s="174"/>
      <c r="M501" s="174"/>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03"/>
      <c r="AL501" s="257"/>
      <c r="AM501" s="60"/>
    </row>
    <row r="502" spans="1:39" s="82" customFormat="1" ht="20" customHeight="1" thickBot="1" x14ac:dyDescent="0.2">
      <c r="A502" s="858"/>
      <c r="B502" s="109" t="s">
        <v>66</v>
      </c>
      <c r="C502" s="186" t="s">
        <v>148</v>
      </c>
      <c r="D502" s="510"/>
      <c r="E502" s="435"/>
      <c r="F502" s="174"/>
      <c r="G502" s="174"/>
      <c r="H502" s="174"/>
      <c r="I502" s="174"/>
      <c r="J502" s="174"/>
      <c r="K502" s="174"/>
      <c r="L502" s="174"/>
      <c r="M502" s="174"/>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04"/>
      <c r="AL502" s="257"/>
      <c r="AM502" s="60"/>
    </row>
    <row r="503" spans="1:39" s="82" customFormat="1" ht="20" customHeight="1" x14ac:dyDescent="0.15">
      <c r="A503" s="859"/>
      <c r="B503" s="183"/>
      <c r="C503" s="187" t="e">
        <f>VLOOKUP(B503,'AP Übersicht'!$A$8:$B$36,2,FALSE)</f>
        <v>#N/A</v>
      </c>
      <c r="D503" s="511"/>
      <c r="E503" s="430"/>
      <c r="F503" s="174"/>
      <c r="G503" s="174"/>
      <c r="H503" s="174"/>
      <c r="I503" s="174"/>
      <c r="J503" s="174"/>
      <c r="K503" s="174"/>
      <c r="L503" s="174"/>
      <c r="M503" s="174"/>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04">
        <f t="shared" ref="AK503:AK514" si="220">SUM(F503:AJ503)</f>
        <v>0</v>
      </c>
      <c r="AL503" s="616" t="e">
        <f>VLOOKUP($B503,'AP Übersicht'!$A$8:$R$36,17,FALSE)</f>
        <v>#N/A</v>
      </c>
      <c r="AM503" s="616" t="e">
        <f>VLOOKUP($B503,'AP Übersicht'!$A$8:$R$36,18,FALSE)</f>
        <v>#N/A</v>
      </c>
    </row>
    <row r="504" spans="1:39" s="82" customFormat="1" ht="20" customHeight="1" x14ac:dyDescent="0.15">
      <c r="A504" s="859"/>
      <c r="B504" s="183"/>
      <c r="C504" s="187" t="e">
        <f>VLOOKUP(B504,'AP Übersicht'!$A$8:$B$36,2,FALSE)</f>
        <v>#N/A</v>
      </c>
      <c r="D504" s="511"/>
      <c r="E504" s="430"/>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c r="AJ504" s="176"/>
      <c r="AK504" s="104">
        <f t="shared" si="220"/>
        <v>0</v>
      </c>
      <c r="AL504" s="616" t="e">
        <f>VLOOKUP($B504,'AP Übersicht'!$A$8:$R$36,17,FALSE)</f>
        <v>#N/A</v>
      </c>
      <c r="AM504" s="616" t="e">
        <f>VLOOKUP($B504,'AP Übersicht'!$A$8:$R$36,18,FALSE)</f>
        <v>#N/A</v>
      </c>
    </row>
    <row r="505" spans="1:39" s="82" customFormat="1" ht="20" customHeight="1" x14ac:dyDescent="0.15">
      <c r="A505" s="859"/>
      <c r="B505" s="183"/>
      <c r="C505" s="187" t="e">
        <f>VLOOKUP(B505,'AP Übersicht'!$A$8:$B$36,2,FALSE)</f>
        <v>#N/A</v>
      </c>
      <c r="D505" s="511"/>
      <c r="E505" s="430"/>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6"/>
      <c r="AK505" s="104">
        <f t="shared" si="220"/>
        <v>0</v>
      </c>
      <c r="AL505" s="256"/>
      <c r="AM505" s="60"/>
    </row>
    <row r="506" spans="1:39" s="82" customFormat="1" ht="20" customHeight="1" x14ac:dyDescent="0.15">
      <c r="A506" s="859"/>
      <c r="B506" s="183"/>
      <c r="C506" s="187" t="e">
        <f>VLOOKUP(B506,'AP Übersicht'!$A$8:$B$36,2,FALSE)</f>
        <v>#N/A</v>
      </c>
      <c r="D506" s="511"/>
      <c r="E506" s="430"/>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c r="AJ506" s="176"/>
      <c r="AK506" s="104">
        <f t="shared" si="220"/>
        <v>0</v>
      </c>
      <c r="AL506" s="256"/>
      <c r="AM506" s="60"/>
    </row>
    <row r="507" spans="1:39" s="82" customFormat="1" ht="20" customHeight="1" x14ac:dyDescent="0.15">
      <c r="A507" s="859"/>
      <c r="B507" s="183"/>
      <c r="C507" s="187" t="e">
        <f>VLOOKUP(B507,'AP Übersicht'!$A$8:$B$36,2,FALSE)</f>
        <v>#N/A</v>
      </c>
      <c r="D507" s="511"/>
      <c r="E507" s="430"/>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6"/>
      <c r="AK507" s="104">
        <f t="shared" si="220"/>
        <v>0</v>
      </c>
      <c r="AL507" s="256"/>
      <c r="AM507" s="60"/>
    </row>
    <row r="508" spans="1:39" s="82" customFormat="1" ht="20" customHeight="1" x14ac:dyDescent="0.15">
      <c r="A508" s="859"/>
      <c r="B508" s="183"/>
      <c r="C508" s="187" t="e">
        <f>VLOOKUP(B508,'AP Übersicht'!$A$8:$B$36,2,FALSE)</f>
        <v>#N/A</v>
      </c>
      <c r="D508" s="511"/>
      <c r="E508" s="430"/>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6"/>
      <c r="AK508" s="104">
        <f t="shared" si="220"/>
        <v>0</v>
      </c>
      <c r="AL508" s="256"/>
      <c r="AM508" s="60"/>
    </row>
    <row r="509" spans="1:39" s="82" customFormat="1" ht="20" customHeight="1" x14ac:dyDescent="0.15">
      <c r="A509" s="859"/>
      <c r="B509" s="183"/>
      <c r="C509" s="187" t="e">
        <f>VLOOKUP(B509,'AP Übersicht'!$A$8:$B$36,2,FALSE)</f>
        <v>#N/A</v>
      </c>
      <c r="D509" s="511"/>
      <c r="E509" s="430"/>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6"/>
      <c r="AK509" s="104">
        <f t="shared" si="220"/>
        <v>0</v>
      </c>
      <c r="AL509" s="256"/>
      <c r="AM509" s="60"/>
    </row>
    <row r="510" spans="1:39" s="82" customFormat="1" ht="20" customHeight="1" x14ac:dyDescent="0.15">
      <c r="A510" s="859"/>
      <c r="B510" s="183"/>
      <c r="C510" s="187" t="e">
        <f>VLOOKUP(B510,'AP Übersicht'!$A$8:$B$36,2,FALSE)</f>
        <v>#N/A</v>
      </c>
      <c r="D510" s="511"/>
      <c r="E510" s="430"/>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c r="AH510" s="175"/>
      <c r="AI510" s="175"/>
      <c r="AJ510" s="176"/>
      <c r="AK510" s="104">
        <f t="shared" si="220"/>
        <v>0</v>
      </c>
      <c r="AL510" s="256"/>
      <c r="AM510" s="60"/>
    </row>
    <row r="511" spans="1:39" s="82" customFormat="1" ht="20" customHeight="1" x14ac:dyDescent="0.15">
      <c r="A511" s="859"/>
      <c r="B511" s="183"/>
      <c r="C511" s="187" t="e">
        <f>VLOOKUP(B511,'AP Übersicht'!$A$8:$B$36,2,FALSE)</f>
        <v>#N/A</v>
      </c>
      <c r="D511" s="511"/>
      <c r="E511" s="430"/>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c r="AH511" s="175"/>
      <c r="AI511" s="175"/>
      <c r="AJ511" s="176"/>
      <c r="AK511" s="104">
        <f t="shared" si="220"/>
        <v>0</v>
      </c>
      <c r="AL511" s="256"/>
      <c r="AM511" s="60"/>
    </row>
    <row r="512" spans="1:39" s="82" customFormat="1" ht="20" customHeight="1" x14ac:dyDescent="0.15">
      <c r="A512" s="859"/>
      <c r="B512" s="183"/>
      <c r="C512" s="187" t="e">
        <f>VLOOKUP(B512,'AP Übersicht'!$A$8:$B$36,2,FALSE)</f>
        <v>#N/A</v>
      </c>
      <c r="D512" s="511"/>
      <c r="E512" s="430"/>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c r="AH512" s="175"/>
      <c r="AI512" s="175"/>
      <c r="AJ512" s="176"/>
      <c r="AK512" s="104">
        <f t="shared" si="220"/>
        <v>0</v>
      </c>
      <c r="AL512" s="256"/>
      <c r="AM512" s="60"/>
    </row>
    <row r="513" spans="1:39" s="82" customFormat="1" ht="20" customHeight="1" x14ac:dyDescent="0.15">
      <c r="A513" s="859"/>
      <c r="B513" s="183"/>
      <c r="C513" s="187" t="e">
        <f>VLOOKUP(B513,'AP Übersicht'!$A$8:$B$36,2,FALSE)</f>
        <v>#N/A</v>
      </c>
      <c r="D513" s="511"/>
      <c r="E513" s="430"/>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c r="AH513" s="175"/>
      <c r="AI513" s="175"/>
      <c r="AJ513" s="176"/>
      <c r="AK513" s="104">
        <f t="shared" si="220"/>
        <v>0</v>
      </c>
      <c r="AL513" s="256"/>
      <c r="AM513" s="60"/>
    </row>
    <row r="514" spans="1:39" s="82" customFormat="1" ht="20" customHeight="1" thickBot="1" x14ac:dyDescent="0.2">
      <c r="A514" s="860"/>
      <c r="B514" s="184"/>
      <c r="C514" s="252" t="e">
        <f>VLOOKUP(B514,'AP Übersicht'!$A$8:$B$36,2,FALSE)</f>
        <v>#N/A</v>
      </c>
      <c r="D514" s="512"/>
      <c r="E514" s="438"/>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c r="AG514" s="177"/>
      <c r="AH514" s="177"/>
      <c r="AI514" s="177"/>
      <c r="AJ514" s="178"/>
      <c r="AK514" s="104">
        <f t="shared" si="220"/>
        <v>0</v>
      </c>
      <c r="AL514" s="256"/>
      <c r="AM514" s="60"/>
    </row>
    <row r="515" spans="1:39" s="82" customFormat="1" ht="36" customHeight="1" thickTop="1" thickBot="1" x14ac:dyDescent="0.2">
      <c r="A515" s="522"/>
      <c r="B515" s="185"/>
      <c r="C515" s="107" t="s">
        <v>149</v>
      </c>
      <c r="D515" s="437"/>
      <c r="E515" s="437"/>
      <c r="F515" s="108">
        <f t="shared" ref="F515:AJ515" si="221">SUM(F501:F514)</f>
        <v>0</v>
      </c>
      <c r="G515" s="108">
        <f t="shared" si="221"/>
        <v>0</v>
      </c>
      <c r="H515" s="108">
        <f t="shared" si="221"/>
        <v>0</v>
      </c>
      <c r="I515" s="108">
        <f t="shared" si="221"/>
        <v>0</v>
      </c>
      <c r="J515" s="108">
        <f t="shared" si="221"/>
        <v>0</v>
      </c>
      <c r="K515" s="108">
        <f t="shared" si="221"/>
        <v>0</v>
      </c>
      <c r="L515" s="108">
        <f t="shared" si="221"/>
        <v>0</v>
      </c>
      <c r="M515" s="108">
        <f t="shared" si="221"/>
        <v>0</v>
      </c>
      <c r="N515" s="108">
        <f t="shared" si="221"/>
        <v>0</v>
      </c>
      <c r="O515" s="108">
        <f t="shared" si="221"/>
        <v>0</v>
      </c>
      <c r="P515" s="108">
        <f t="shared" si="221"/>
        <v>0</v>
      </c>
      <c r="Q515" s="108">
        <f t="shared" si="221"/>
        <v>0</v>
      </c>
      <c r="R515" s="108">
        <f t="shared" si="221"/>
        <v>0</v>
      </c>
      <c r="S515" s="108">
        <f t="shared" si="221"/>
        <v>0</v>
      </c>
      <c r="T515" s="108">
        <f t="shared" si="221"/>
        <v>0</v>
      </c>
      <c r="U515" s="108">
        <f t="shared" si="221"/>
        <v>0</v>
      </c>
      <c r="V515" s="108">
        <f t="shared" si="221"/>
        <v>0</v>
      </c>
      <c r="W515" s="108">
        <f t="shared" si="221"/>
        <v>0</v>
      </c>
      <c r="X515" s="108">
        <f t="shared" si="221"/>
        <v>0</v>
      </c>
      <c r="Y515" s="108">
        <f t="shared" si="221"/>
        <v>0</v>
      </c>
      <c r="Z515" s="108">
        <f t="shared" si="221"/>
        <v>0</v>
      </c>
      <c r="AA515" s="108">
        <f t="shared" si="221"/>
        <v>0</v>
      </c>
      <c r="AB515" s="108">
        <f t="shared" si="221"/>
        <v>0</v>
      </c>
      <c r="AC515" s="108">
        <f t="shared" si="221"/>
        <v>0</v>
      </c>
      <c r="AD515" s="108">
        <f t="shared" si="221"/>
        <v>0</v>
      </c>
      <c r="AE515" s="108">
        <f t="shared" si="221"/>
        <v>0</v>
      </c>
      <c r="AF515" s="108">
        <f t="shared" si="221"/>
        <v>0</v>
      </c>
      <c r="AG515" s="108">
        <f t="shared" si="221"/>
        <v>0</v>
      </c>
      <c r="AH515" s="108">
        <f t="shared" si="221"/>
        <v>0</v>
      </c>
      <c r="AI515" s="108">
        <f t="shared" si="221"/>
        <v>0</v>
      </c>
      <c r="AJ515" s="108">
        <f t="shared" si="221"/>
        <v>0</v>
      </c>
      <c r="AK515" s="106">
        <f>SUM(AK503:AK514)</f>
        <v>0</v>
      </c>
      <c r="AL515" s="256"/>
      <c r="AM515" s="60"/>
    </row>
    <row r="516" spans="1:39" s="82" customFormat="1" ht="36" customHeight="1" thickBot="1" x14ac:dyDescent="0.2">
      <c r="A516" s="540"/>
      <c r="B516" s="595"/>
      <c r="C516" s="596"/>
      <c r="D516" s="597"/>
      <c r="E516" s="597"/>
      <c r="F516" s="598"/>
      <c r="G516" s="598"/>
      <c r="H516" s="598"/>
      <c r="I516" s="598"/>
      <c r="J516" s="598"/>
      <c r="K516" s="598"/>
      <c r="L516" s="598"/>
      <c r="M516" s="598"/>
      <c r="N516" s="598"/>
      <c r="O516" s="598"/>
      <c r="P516" s="598"/>
      <c r="Q516" s="598"/>
      <c r="R516" s="598"/>
      <c r="S516" s="598"/>
      <c r="T516" s="598"/>
      <c r="U516" s="598"/>
      <c r="V516" s="598"/>
      <c r="W516" s="598"/>
      <c r="X516" s="598"/>
      <c r="Y516" s="598"/>
      <c r="Z516" s="598"/>
      <c r="AA516" s="598"/>
      <c r="AB516" s="598"/>
      <c r="AC516" s="598"/>
      <c r="AD516" s="598"/>
      <c r="AE516" s="598"/>
      <c r="AF516" s="598"/>
      <c r="AG516" s="598"/>
      <c r="AH516" s="598"/>
      <c r="AI516" s="598"/>
      <c r="AJ516" s="599"/>
      <c r="AK516" s="600"/>
      <c r="AL516" s="256"/>
      <c r="AM516" s="60"/>
    </row>
    <row r="517" spans="1:39" s="82" customFormat="1" ht="20" customHeight="1" x14ac:dyDescent="0.15">
      <c r="A517" s="118" t="s">
        <v>150</v>
      </c>
      <c r="B517" s="99"/>
      <c r="C517" s="114" t="s">
        <v>164</v>
      </c>
      <c r="D517" s="511"/>
      <c r="E517" s="430"/>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c r="AH517" s="175"/>
      <c r="AI517" s="175"/>
      <c r="AJ517" s="179"/>
      <c r="AK517" s="110">
        <f>SUM(F517:AJ517)</f>
        <v>0</v>
      </c>
      <c r="AL517" s="256"/>
      <c r="AM517" s="60"/>
    </row>
    <row r="518" spans="1:39" s="82" customFormat="1" ht="20" customHeight="1" x14ac:dyDescent="0.15">
      <c r="A518" s="861" t="s">
        <v>152</v>
      </c>
      <c r="B518" s="95"/>
      <c r="C518" s="115" t="s">
        <v>153</v>
      </c>
      <c r="D518" s="511"/>
      <c r="E518" s="43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17">
        <f>SUM(E518:AJ518)</f>
        <v>0</v>
      </c>
      <c r="AL518" s="256"/>
      <c r="AM518" s="60"/>
    </row>
    <row r="519" spans="1:39" s="82" customFormat="1" ht="20" customHeight="1" x14ac:dyDescent="0.15">
      <c r="A519" s="862"/>
      <c r="B519" s="95"/>
      <c r="C519" s="116" t="s">
        <v>154</v>
      </c>
      <c r="D519" s="513"/>
      <c r="E519" s="430"/>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c r="AH519" s="175"/>
      <c r="AI519" s="175"/>
      <c r="AJ519" s="179"/>
      <c r="AK519" s="111">
        <f>SUM(F519:AJ519)</f>
        <v>0</v>
      </c>
      <c r="AL519" s="256"/>
      <c r="AM519" s="60"/>
    </row>
    <row r="520" spans="1:39" s="82" customFormat="1" ht="28" x14ac:dyDescent="0.15">
      <c r="A520" s="862"/>
      <c r="B520" s="95"/>
      <c r="C520" s="115" t="s">
        <v>155</v>
      </c>
      <c r="D520" s="511"/>
      <c r="E520" s="430"/>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c r="AH520" s="175"/>
      <c r="AI520" s="175"/>
      <c r="AJ520" s="179"/>
      <c r="AK520" s="111">
        <f>SUM(F520:AJ520)</f>
        <v>0</v>
      </c>
      <c r="AL520" s="64"/>
      <c r="AM520" s="60"/>
    </row>
    <row r="521" spans="1:39" s="82" customFormat="1" ht="29" thickBot="1" x14ac:dyDescent="0.2">
      <c r="A521" s="863"/>
      <c r="B521" s="105"/>
      <c r="C521" s="119" t="s">
        <v>156</v>
      </c>
      <c r="D521" s="514"/>
      <c r="E521" s="439"/>
      <c r="F521" s="181"/>
      <c r="G521" s="181"/>
      <c r="H521" s="181"/>
      <c r="I521" s="181"/>
      <c r="J521" s="181"/>
      <c r="K521" s="181"/>
      <c r="L521" s="181"/>
      <c r="M521" s="181"/>
      <c r="N521" s="181"/>
      <c r="O521" s="181"/>
      <c r="P521" s="181"/>
      <c r="Q521" s="181"/>
      <c r="R521" s="181"/>
      <c r="S521" s="181"/>
      <c r="T521" s="181"/>
      <c r="U521" s="181"/>
      <c r="V521" s="181"/>
      <c r="W521" s="181"/>
      <c r="X521" s="181"/>
      <c r="Y521" s="181"/>
      <c r="Z521" s="181"/>
      <c r="AA521" s="181"/>
      <c r="AB521" s="181"/>
      <c r="AC521" s="181"/>
      <c r="AD521" s="181"/>
      <c r="AE521" s="181"/>
      <c r="AF521" s="181"/>
      <c r="AG521" s="181"/>
      <c r="AH521" s="181"/>
      <c r="AI521" s="181"/>
      <c r="AJ521" s="182"/>
      <c r="AK521" s="112">
        <f>SUM(F521:AJ521)</f>
        <v>0</v>
      </c>
      <c r="AL521" s="64" t="s">
        <v>157</v>
      </c>
      <c r="AM521" s="60" t="s">
        <v>158</v>
      </c>
    </row>
    <row r="522" spans="1:39" s="82" customFormat="1" ht="14" x14ac:dyDescent="0.15">
      <c r="A522" s="123"/>
      <c r="B522" s="83"/>
      <c r="C522" s="83"/>
      <c r="D522" s="508"/>
      <c r="E522" s="508"/>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124"/>
      <c r="AL522" s="670">
        <f>SUM(AK515:AK521)</f>
        <v>0</v>
      </c>
      <c r="AM522" s="672">
        <f>NETWORKDAYS(F500,EOMONTH(A495,0))*8</f>
        <v>168</v>
      </c>
    </row>
    <row r="523" spans="1:39" s="82" customFormat="1" ht="18" customHeight="1" x14ac:dyDescent="0.15">
      <c r="A523" s="864" t="s">
        <v>159</v>
      </c>
      <c r="B523" s="865"/>
      <c r="C523" s="865"/>
      <c r="D523" s="865"/>
      <c r="E523" s="865"/>
      <c r="F523" s="865"/>
      <c r="G523" s="865"/>
      <c r="H523" s="865"/>
      <c r="I523" s="865"/>
      <c r="J523" s="865"/>
      <c r="K523" s="865"/>
      <c r="L523" s="865"/>
      <c r="M523" s="865"/>
      <c r="N523" s="865"/>
      <c r="O523" s="90"/>
      <c r="P523" s="90"/>
      <c r="Q523" s="90"/>
      <c r="R523" s="90"/>
      <c r="S523" s="90"/>
      <c r="T523" s="90"/>
      <c r="U523" s="90"/>
      <c r="V523" s="90"/>
      <c r="W523" s="90"/>
      <c r="X523" s="90"/>
      <c r="Y523" s="90"/>
      <c r="Z523" s="90"/>
      <c r="AA523" s="90"/>
      <c r="AB523" s="90"/>
      <c r="AC523" s="90"/>
      <c r="AD523" s="90"/>
      <c r="AE523" s="90"/>
      <c r="AF523" s="90"/>
      <c r="AG523" s="90"/>
      <c r="AH523" s="90"/>
      <c r="AI523" s="90"/>
      <c r="AJ523" s="83"/>
      <c r="AK523" s="125"/>
      <c r="AL523" s="64"/>
      <c r="AM523" s="60"/>
    </row>
    <row r="524" spans="1:39" s="82" customFormat="1" ht="18" customHeight="1" thickBot="1" x14ac:dyDescent="0.2">
      <c r="A524" s="866"/>
      <c r="B524" s="865"/>
      <c r="C524" s="865"/>
      <c r="D524" s="865"/>
      <c r="E524" s="865"/>
      <c r="F524" s="865"/>
      <c r="G524" s="865"/>
      <c r="H524" s="865"/>
      <c r="I524" s="865"/>
      <c r="J524" s="865"/>
      <c r="K524" s="865"/>
      <c r="L524" s="865"/>
      <c r="M524" s="865"/>
      <c r="N524" s="865"/>
      <c r="O524" s="90"/>
      <c r="P524" s="90"/>
      <c r="Q524" s="884">
        <f>IF(WEEKDAY(EOMONTH(A495,0),2)=7,EOMONTH(A495,0)-2,IF(WEEKDAY(EOMONTH(11,0),2)=6,EOMONTH(A495,0)-1,EOMONTH(A495,0)))</f>
        <v>45289</v>
      </c>
      <c r="R524" s="884"/>
      <c r="S524" s="90"/>
      <c r="T524" s="90"/>
      <c r="U524" s="90"/>
      <c r="V524" s="90"/>
      <c r="W524" s="90"/>
      <c r="X524" s="90"/>
      <c r="Y524" s="90"/>
      <c r="Z524" s="90"/>
      <c r="AA524" s="90"/>
      <c r="AB524" s="90"/>
      <c r="AC524" s="90"/>
      <c r="AD524" s="90"/>
      <c r="AE524" s="90"/>
      <c r="AF524" s="90"/>
      <c r="AG524" s="90"/>
      <c r="AH524" s="90"/>
      <c r="AI524" s="90"/>
      <c r="AJ524" s="83"/>
      <c r="AK524" s="125"/>
      <c r="AL524" s="64"/>
      <c r="AM524" s="60"/>
    </row>
    <row r="525" spans="1:39" s="82" customFormat="1" ht="14" customHeight="1" x14ac:dyDescent="0.15">
      <c r="A525" s="866"/>
      <c r="B525" s="865"/>
      <c r="C525" s="865"/>
      <c r="D525" s="865"/>
      <c r="E525" s="865"/>
      <c r="F525" s="865"/>
      <c r="G525" s="865"/>
      <c r="H525" s="865"/>
      <c r="I525" s="865"/>
      <c r="J525" s="865"/>
      <c r="K525" s="865"/>
      <c r="L525" s="865"/>
      <c r="M525" s="865"/>
      <c r="N525" s="865"/>
      <c r="O525" s="90"/>
      <c r="P525" s="90"/>
      <c r="Q525" s="867" t="s">
        <v>160</v>
      </c>
      <c r="R525" s="867"/>
      <c r="S525" s="867"/>
      <c r="T525" s="867"/>
      <c r="U525" s="867"/>
      <c r="V525" s="867"/>
      <c r="W525" s="867"/>
      <c r="X525" s="867"/>
      <c r="Y525" s="867"/>
      <c r="Z525" s="867"/>
      <c r="AA525" s="867"/>
      <c r="AB525" s="867"/>
      <c r="AC525" s="867"/>
      <c r="AD525" s="867"/>
      <c r="AE525" s="867"/>
      <c r="AF525" s="867"/>
      <c r="AG525" s="867"/>
      <c r="AH525" s="867"/>
      <c r="AI525" s="867"/>
      <c r="AJ525" s="867"/>
      <c r="AK525" s="125"/>
      <c r="AL525" s="64"/>
      <c r="AM525" s="60"/>
    </row>
    <row r="526" spans="1:39" s="82" customFormat="1" ht="35.25" customHeight="1" thickBot="1" x14ac:dyDescent="0.2">
      <c r="A526" s="864" t="s">
        <v>161</v>
      </c>
      <c r="B526" s="868"/>
      <c r="C526" s="868"/>
      <c r="D526" s="868"/>
      <c r="E526" s="868"/>
      <c r="F526" s="868"/>
      <c r="G526" s="868"/>
      <c r="H526" s="868"/>
      <c r="I526" s="868"/>
      <c r="J526" s="868"/>
      <c r="K526" s="868"/>
      <c r="L526" s="868"/>
      <c r="M526" s="868"/>
      <c r="N526" s="868"/>
      <c r="O526" s="90"/>
      <c r="P526" s="90"/>
      <c r="Q526" s="884">
        <f>Q524</f>
        <v>45289</v>
      </c>
      <c r="R526" s="884"/>
      <c r="S526" s="90"/>
      <c r="T526" s="90"/>
      <c r="U526" s="90"/>
      <c r="V526" s="90"/>
      <c r="W526" s="90"/>
      <c r="X526" s="90"/>
      <c r="Y526" s="90"/>
      <c r="Z526" s="90"/>
      <c r="AA526" s="90"/>
      <c r="AB526" s="90"/>
      <c r="AC526" s="90"/>
      <c r="AD526" s="90"/>
      <c r="AE526" s="90"/>
      <c r="AF526" s="90"/>
      <c r="AG526" s="90"/>
      <c r="AH526" s="90"/>
      <c r="AI526" s="90"/>
      <c r="AJ526" s="90"/>
      <c r="AK526" s="125"/>
      <c r="AL526" s="64"/>
      <c r="AM526" s="60"/>
    </row>
    <row r="527" spans="1:39" s="82" customFormat="1" ht="14" x14ac:dyDescent="0.15">
      <c r="A527" s="864"/>
      <c r="B527" s="868"/>
      <c r="C527" s="868"/>
      <c r="D527" s="868"/>
      <c r="E527" s="868"/>
      <c r="F527" s="868"/>
      <c r="G527" s="868"/>
      <c r="H527" s="868"/>
      <c r="I527" s="868"/>
      <c r="J527" s="868"/>
      <c r="K527" s="868"/>
      <c r="L527" s="868"/>
      <c r="M527" s="868"/>
      <c r="N527" s="868"/>
      <c r="O527" s="83"/>
      <c r="P527" s="83"/>
      <c r="Q527" s="867" t="s">
        <v>162</v>
      </c>
      <c r="R527" s="867"/>
      <c r="S527" s="867"/>
      <c r="T527" s="867"/>
      <c r="U527" s="867"/>
      <c r="V527" s="867"/>
      <c r="W527" s="867"/>
      <c r="X527" s="867"/>
      <c r="Y527" s="867"/>
      <c r="Z527" s="867"/>
      <c r="AA527" s="867"/>
      <c r="AB527" s="867"/>
      <c r="AC527" s="867"/>
      <c r="AD527" s="867"/>
      <c r="AE527" s="867"/>
      <c r="AF527" s="867"/>
      <c r="AG527" s="867"/>
      <c r="AH527" s="867"/>
      <c r="AI527" s="867"/>
      <c r="AJ527" s="867"/>
      <c r="AK527" s="125"/>
      <c r="AL527" s="64"/>
      <c r="AM527" s="60"/>
    </row>
    <row r="528" spans="1:39" s="82" customFormat="1" ht="14.5" customHeight="1" thickBot="1" x14ac:dyDescent="0.2">
      <c r="A528" s="126"/>
      <c r="B528" s="127"/>
      <c r="C528" s="127"/>
      <c r="D528" s="509"/>
      <c r="E528" s="509"/>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c r="AD528" s="127"/>
      <c r="AE528" s="127"/>
      <c r="AF528" s="127"/>
      <c r="AG528" s="127"/>
      <c r="AH528" s="127"/>
      <c r="AI528" s="127"/>
      <c r="AJ528" s="127"/>
      <c r="AK528" s="128"/>
      <c r="AL528" s="64"/>
      <c r="AM528" s="60"/>
    </row>
  </sheetData>
  <mergeCells count="284">
    <mergeCell ref="A383:B384"/>
    <mergeCell ref="A427:B428"/>
    <mergeCell ref="C427:C428"/>
    <mergeCell ref="C75:C76"/>
    <mergeCell ref="E499:E500"/>
    <mergeCell ref="D499:D500"/>
    <mergeCell ref="O183:T183"/>
    <mergeCell ref="A184:AK184"/>
    <mergeCell ref="A187:C187"/>
    <mergeCell ref="N187:W187"/>
    <mergeCell ref="A166:A169"/>
    <mergeCell ref="A171:N173"/>
    <mergeCell ref="Q173:AJ173"/>
    <mergeCell ref="A174:N175"/>
    <mergeCell ref="Q175:AJ175"/>
    <mergeCell ref="W178:AA178"/>
    <mergeCell ref="AB178:AI178"/>
    <mergeCell ref="O180:AK180"/>
    <mergeCell ref="O181:AK181"/>
    <mergeCell ref="A182:M182"/>
    <mergeCell ref="O315:T315"/>
    <mergeCell ref="A316:AK316"/>
    <mergeCell ref="A319:C319"/>
    <mergeCell ref="A272:AK272"/>
    <mergeCell ref="D59:D60"/>
    <mergeCell ref="D103:D104"/>
    <mergeCell ref="D147:D148"/>
    <mergeCell ref="D191:D192"/>
    <mergeCell ref="D235:D236"/>
    <mergeCell ref="D279:D280"/>
    <mergeCell ref="E103:E104"/>
    <mergeCell ref="W134:AA134"/>
    <mergeCell ref="E147:E148"/>
    <mergeCell ref="E191:E192"/>
    <mergeCell ref="E59:E60"/>
    <mergeCell ref="A140:AK140"/>
    <mergeCell ref="O182:AK182"/>
    <mergeCell ref="A119:B120"/>
    <mergeCell ref="C119:C120"/>
    <mergeCell ref="A75:B76"/>
    <mergeCell ref="A207:B208"/>
    <mergeCell ref="C207:C208"/>
    <mergeCell ref="AK191:AK192"/>
    <mergeCell ref="A194:A206"/>
    <mergeCell ref="Q172:R172"/>
    <mergeCell ref="Q174:R174"/>
    <mergeCell ref="Q216:R216"/>
    <mergeCell ref="Q218:R218"/>
    <mergeCell ref="D367:D368"/>
    <mergeCell ref="D411:D412"/>
    <mergeCell ref="A218:N219"/>
    <mergeCell ref="A231:C231"/>
    <mergeCell ref="N231:W231"/>
    <mergeCell ref="A233:AK233"/>
    <mergeCell ref="A303:N305"/>
    <mergeCell ref="Q305:AJ305"/>
    <mergeCell ref="O271:T271"/>
    <mergeCell ref="E235:E236"/>
    <mergeCell ref="O224:AK224"/>
    <mergeCell ref="Q219:AJ219"/>
    <mergeCell ref="W222:AA222"/>
    <mergeCell ref="AB222:AI222"/>
    <mergeCell ref="O225:AK225"/>
    <mergeCell ref="A226:M226"/>
    <mergeCell ref="O226:AK226"/>
    <mergeCell ref="O268:AK268"/>
    <mergeCell ref="O269:AK269"/>
    <mergeCell ref="A270:M270"/>
    <mergeCell ref="O270:AK270"/>
    <mergeCell ref="O312:AK312"/>
    <mergeCell ref="O313:AK313"/>
    <mergeCell ref="N319:W319"/>
    <mergeCell ref="O48:AK48"/>
    <mergeCell ref="O49:AK49"/>
    <mergeCell ref="A479:N481"/>
    <mergeCell ref="A482:N483"/>
    <mergeCell ref="A492:AK492"/>
    <mergeCell ref="A8:AK8"/>
    <mergeCell ref="A11:C11"/>
    <mergeCell ref="N11:W11"/>
    <mergeCell ref="A13:AK13"/>
    <mergeCell ref="AK15:AK16"/>
    <mergeCell ref="A18:A30"/>
    <mergeCell ref="O51:T51"/>
    <mergeCell ref="A52:AK52"/>
    <mergeCell ref="A55:C55"/>
    <mergeCell ref="N55:W55"/>
    <mergeCell ref="A86:N87"/>
    <mergeCell ref="Q87:AJ87"/>
    <mergeCell ref="W90:AA90"/>
    <mergeCell ref="AB90:AI90"/>
    <mergeCell ref="A57:AK57"/>
    <mergeCell ref="AK59:AK60"/>
    <mergeCell ref="A143:C143"/>
    <mergeCell ref="A50:M50"/>
    <mergeCell ref="A145:AK145"/>
    <mergeCell ref="W2:AA2"/>
    <mergeCell ref="AB2:AI2"/>
    <mergeCell ref="O7:T7"/>
    <mergeCell ref="A34:A37"/>
    <mergeCell ref="A39:N41"/>
    <mergeCell ref="Q41:AJ41"/>
    <mergeCell ref="A42:N43"/>
    <mergeCell ref="Q43:AJ43"/>
    <mergeCell ref="W46:AA46"/>
    <mergeCell ref="AB46:AI46"/>
    <mergeCell ref="O4:AK4"/>
    <mergeCell ref="O5:AK5"/>
    <mergeCell ref="A6:M6"/>
    <mergeCell ref="O6:AK6"/>
    <mergeCell ref="D15:D16"/>
    <mergeCell ref="E15:E16"/>
    <mergeCell ref="A31:B32"/>
    <mergeCell ref="C31:C32"/>
    <mergeCell ref="Q40:R40"/>
    <mergeCell ref="Q42:R42"/>
    <mergeCell ref="N143:W143"/>
    <mergeCell ref="O139:T139"/>
    <mergeCell ref="AK147:AK148"/>
    <mergeCell ref="A150:A162"/>
    <mergeCell ref="A210:A213"/>
    <mergeCell ref="A215:N217"/>
    <mergeCell ref="Q217:AJ217"/>
    <mergeCell ref="A163:B164"/>
    <mergeCell ref="C163:C164"/>
    <mergeCell ref="A189:AK189"/>
    <mergeCell ref="Q395:AJ395"/>
    <mergeCell ref="W398:AA398"/>
    <mergeCell ref="AB398:AI398"/>
    <mergeCell ref="Q348:R348"/>
    <mergeCell ref="Q350:R350"/>
    <mergeCell ref="Q392:R392"/>
    <mergeCell ref="Q394:R394"/>
    <mergeCell ref="Q393:AJ393"/>
    <mergeCell ref="AB354:AI354"/>
    <mergeCell ref="O359:T359"/>
    <mergeCell ref="A360:AK360"/>
    <mergeCell ref="A363:C363"/>
    <mergeCell ref="N363:W363"/>
    <mergeCell ref="A365:AK365"/>
    <mergeCell ref="AK367:AK368"/>
    <mergeCell ref="Q351:AJ351"/>
    <mergeCell ref="W354:AA354"/>
    <mergeCell ref="A394:N395"/>
    <mergeCell ref="A391:N393"/>
    <mergeCell ref="C383:C384"/>
    <mergeCell ref="A386:A389"/>
    <mergeCell ref="A370:A382"/>
    <mergeCell ref="O356:AK356"/>
    <mergeCell ref="O357:AK357"/>
    <mergeCell ref="A526:N527"/>
    <mergeCell ref="Q527:AJ527"/>
    <mergeCell ref="O403:T403"/>
    <mergeCell ref="A404:AK404"/>
    <mergeCell ref="A407:C407"/>
    <mergeCell ref="N407:W407"/>
    <mergeCell ref="AK411:AK412"/>
    <mergeCell ref="A414:A426"/>
    <mergeCell ref="A430:A433"/>
    <mergeCell ref="A435:N437"/>
    <mergeCell ref="Q437:AJ437"/>
    <mergeCell ref="A495:C495"/>
    <mergeCell ref="N495:W495"/>
    <mergeCell ref="A497:AK497"/>
    <mergeCell ref="Q483:AJ483"/>
    <mergeCell ref="A409:AK409"/>
    <mergeCell ref="W442:AA442"/>
    <mergeCell ref="AB442:AI442"/>
    <mergeCell ref="A458:A470"/>
    <mergeCell ref="Q526:R526"/>
    <mergeCell ref="A502:A514"/>
    <mergeCell ref="A518:A521"/>
    <mergeCell ref="A523:N525"/>
    <mergeCell ref="Q525:AJ525"/>
    <mergeCell ref="Q85:AJ85"/>
    <mergeCell ref="AB134:AI134"/>
    <mergeCell ref="A130:N131"/>
    <mergeCell ref="Q524:R524"/>
    <mergeCell ref="O400:AK400"/>
    <mergeCell ref="E411:E412"/>
    <mergeCell ref="AK455:AK456"/>
    <mergeCell ref="Q439:AJ439"/>
    <mergeCell ref="A438:N439"/>
    <mergeCell ref="A448:AK448"/>
    <mergeCell ref="O491:T491"/>
    <mergeCell ref="O447:T447"/>
    <mergeCell ref="A451:C451"/>
    <mergeCell ref="N451:W451"/>
    <mergeCell ref="A453:AK453"/>
    <mergeCell ref="AK499:AK500"/>
    <mergeCell ref="Q436:R436"/>
    <mergeCell ref="Q438:R438"/>
    <mergeCell ref="O490:AK490"/>
    <mergeCell ref="O401:AK401"/>
    <mergeCell ref="A402:M402"/>
    <mergeCell ref="O402:AK402"/>
    <mergeCell ref="O444:AK444"/>
    <mergeCell ref="O445:AK445"/>
    <mergeCell ref="A490:M490"/>
    <mergeCell ref="Q480:R480"/>
    <mergeCell ref="Q482:R482"/>
    <mergeCell ref="O50:AK50"/>
    <mergeCell ref="O92:AK92"/>
    <mergeCell ref="O93:AK93"/>
    <mergeCell ref="A94:M94"/>
    <mergeCell ref="O94:AK94"/>
    <mergeCell ref="O136:AK136"/>
    <mergeCell ref="O137:AK137"/>
    <mergeCell ref="A138:M138"/>
    <mergeCell ref="O138:AK138"/>
    <mergeCell ref="O95:T95"/>
    <mergeCell ref="A96:AK96"/>
    <mergeCell ref="A99:C99"/>
    <mergeCell ref="N99:W99"/>
    <mergeCell ref="A101:AK101"/>
    <mergeCell ref="A62:A74"/>
    <mergeCell ref="A78:A81"/>
    <mergeCell ref="A83:N85"/>
    <mergeCell ref="Q84:R84"/>
    <mergeCell ref="Q86:R86"/>
    <mergeCell ref="Q128:R128"/>
    <mergeCell ref="Q130:R130"/>
    <mergeCell ref="AK103:AK104"/>
    <mergeCell ref="A106:A118"/>
    <mergeCell ref="A122:A125"/>
    <mergeCell ref="A127:N129"/>
    <mergeCell ref="Q129:AJ129"/>
    <mergeCell ref="Q131:AJ131"/>
    <mergeCell ref="E367:E368"/>
    <mergeCell ref="O489:AK489"/>
    <mergeCell ref="A474:A477"/>
    <mergeCell ref="Q481:AJ481"/>
    <mergeCell ref="W486:AA486"/>
    <mergeCell ref="AB486:AI486"/>
    <mergeCell ref="D455:D456"/>
    <mergeCell ref="E455:E456"/>
    <mergeCell ref="A446:M446"/>
    <mergeCell ref="O446:AK446"/>
    <mergeCell ref="O488:AK488"/>
    <mergeCell ref="A306:N307"/>
    <mergeCell ref="AK279:AK280"/>
    <mergeCell ref="Q260:R260"/>
    <mergeCell ref="Q262:R262"/>
    <mergeCell ref="Q304:R304"/>
    <mergeCell ref="Q306:R306"/>
    <mergeCell ref="Q349:AJ349"/>
    <mergeCell ref="Q307:AJ307"/>
    <mergeCell ref="W310:AA310"/>
    <mergeCell ref="AB310:AI310"/>
    <mergeCell ref="AK235:AK236"/>
    <mergeCell ref="O227:T227"/>
    <mergeCell ref="A228:AK228"/>
    <mergeCell ref="A282:A294"/>
    <mergeCell ref="A262:N263"/>
    <mergeCell ref="Q263:AJ263"/>
    <mergeCell ref="A238:A250"/>
    <mergeCell ref="A254:A257"/>
    <mergeCell ref="A259:N261"/>
    <mergeCell ref="Q261:AJ261"/>
    <mergeCell ref="A298:A301"/>
    <mergeCell ref="C295:C296"/>
    <mergeCell ref="A295:B296"/>
    <mergeCell ref="E279:E280"/>
    <mergeCell ref="A251:B252"/>
    <mergeCell ref="C251:C252"/>
    <mergeCell ref="A275:C275"/>
    <mergeCell ref="N275:W275"/>
    <mergeCell ref="A277:AK277"/>
    <mergeCell ref="W266:AA266"/>
    <mergeCell ref="AB266:AI266"/>
    <mergeCell ref="A358:M358"/>
    <mergeCell ref="O358:AK358"/>
    <mergeCell ref="A347:N349"/>
    <mergeCell ref="A314:M314"/>
    <mergeCell ref="O314:AK314"/>
    <mergeCell ref="A350:N351"/>
    <mergeCell ref="AK323:AK324"/>
    <mergeCell ref="A326:A338"/>
    <mergeCell ref="A342:A345"/>
    <mergeCell ref="E323:E324"/>
    <mergeCell ref="C339:C340"/>
    <mergeCell ref="D323:D324"/>
    <mergeCell ref="A321:AK321"/>
    <mergeCell ref="A339:B340"/>
  </mergeCells>
  <conditionalFormatting sqref="C19:D30 AL368:AL387">
    <cfRule type="expression" dxfId="1347" priority="187">
      <formula>ISERROR(C19)</formula>
    </cfRule>
  </conditionalFormatting>
  <conditionalFormatting sqref="C63:D74">
    <cfRule type="expression" dxfId="1346" priority="180">
      <formula>ISERROR(C63)</formula>
    </cfRule>
  </conditionalFormatting>
  <conditionalFormatting sqref="C107:D118">
    <cfRule type="expression" dxfId="1345" priority="173">
      <formula>ISERROR(C107)</formula>
    </cfRule>
  </conditionalFormatting>
  <conditionalFormatting sqref="C151:D162">
    <cfRule type="expression" dxfId="1344" priority="166">
      <formula>ISERROR(C151)</formula>
    </cfRule>
  </conditionalFormatting>
  <conditionalFormatting sqref="C195:D206">
    <cfRule type="expression" dxfId="1343" priority="159">
      <formula>ISERROR(C195)</formula>
    </cfRule>
  </conditionalFormatting>
  <conditionalFormatting sqref="C239:D250">
    <cfRule type="expression" dxfId="1342" priority="152">
      <formula>ISERROR(C239)</formula>
    </cfRule>
  </conditionalFormatting>
  <conditionalFormatting sqref="C283:D294">
    <cfRule type="expression" dxfId="1341" priority="145">
      <formula>ISERROR(C283)</formula>
    </cfRule>
  </conditionalFormatting>
  <conditionalFormatting sqref="C327:D338">
    <cfRule type="expression" dxfId="1340" priority="138">
      <formula>ISERROR(C327)</formula>
    </cfRule>
  </conditionalFormatting>
  <conditionalFormatting sqref="C371:D382">
    <cfRule type="expression" dxfId="1339" priority="131">
      <formula>ISERROR(C371)</formula>
    </cfRule>
  </conditionalFormatting>
  <conditionalFormatting sqref="C415:D426">
    <cfRule type="expression" dxfId="1338" priority="124">
      <formula>ISERROR(C415)</formula>
    </cfRule>
  </conditionalFormatting>
  <conditionalFormatting sqref="C459:D470">
    <cfRule type="expression" dxfId="1337" priority="117">
      <formula>ISERROR(C459)</formula>
    </cfRule>
  </conditionalFormatting>
  <conditionalFormatting sqref="C503:D514">
    <cfRule type="expression" dxfId="1336" priority="110">
      <formula>ISERROR(C503)</formula>
    </cfRule>
  </conditionalFormatting>
  <conditionalFormatting sqref="F16:AJ16">
    <cfRule type="expression" dxfId="1335" priority="189">
      <formula>WEEKDAY(F16,2)&gt;5</formula>
    </cfRule>
  </conditionalFormatting>
  <conditionalFormatting sqref="F60:AJ60">
    <cfRule type="expression" dxfId="1334" priority="182">
      <formula>WEEKDAY(F60,2)&gt;5</formula>
    </cfRule>
  </conditionalFormatting>
  <conditionalFormatting sqref="F104:AJ104">
    <cfRule type="expression" dxfId="1333" priority="175">
      <formula>WEEKDAY(F104,2)&gt;5</formula>
    </cfRule>
  </conditionalFormatting>
  <conditionalFormatting sqref="F148:AJ148">
    <cfRule type="expression" dxfId="1332" priority="168">
      <formula>WEEKDAY(F148,2)&gt;5</formula>
    </cfRule>
  </conditionalFormatting>
  <conditionalFormatting sqref="F192:AJ192">
    <cfRule type="expression" dxfId="1331" priority="161">
      <formula>WEEKDAY(F192,2)&gt;5</formula>
    </cfRule>
  </conditionalFormatting>
  <conditionalFormatting sqref="F236:AJ236">
    <cfRule type="expression" dxfId="1330" priority="154">
      <formula>WEEKDAY(F236,2)&gt;5</formula>
    </cfRule>
  </conditionalFormatting>
  <conditionalFormatting sqref="F280:AJ280">
    <cfRule type="expression" dxfId="1329" priority="147">
      <formula>WEEKDAY(F280,2)&gt;5</formula>
    </cfRule>
  </conditionalFormatting>
  <conditionalFormatting sqref="F302:AJ302">
    <cfRule type="cellIs" dxfId="1328" priority="10" stopIfTrue="1" operator="equal">
      <formula>8</formula>
    </cfRule>
    <cfRule type="cellIs" dxfId="1327" priority="11" stopIfTrue="1" operator="equal">
      <formula>4</formula>
    </cfRule>
    <cfRule type="cellIs" dxfId="1326" priority="14" stopIfTrue="1" operator="greaterThan">
      <formula>4</formula>
    </cfRule>
    <cfRule type="cellIs" dxfId="1325" priority="13" stopIfTrue="1" operator="lessThan">
      <formula>4</formula>
    </cfRule>
    <cfRule type="cellIs" dxfId="1324" priority="12" stopIfTrue="1" operator="equal">
      <formula>0</formula>
    </cfRule>
  </conditionalFormatting>
  <conditionalFormatting sqref="F324:AJ324">
    <cfRule type="expression" dxfId="1323" priority="140">
      <formula>WEEKDAY(F324,2)&gt;5</formula>
    </cfRule>
  </conditionalFormatting>
  <conditionalFormatting sqref="F368:AJ368">
    <cfRule type="expression" dxfId="1322" priority="133">
      <formula>WEEKDAY(F368,2)&gt;5</formula>
    </cfRule>
  </conditionalFormatting>
  <conditionalFormatting sqref="F412:AJ412">
    <cfRule type="expression" dxfId="1321" priority="126">
      <formula>WEEKDAY(F412,2)&gt;5</formula>
    </cfRule>
  </conditionalFormatting>
  <conditionalFormatting sqref="F456:AJ456">
    <cfRule type="expression" dxfId="1320" priority="119">
      <formula>WEEKDAY(F456,2)&gt;5</formula>
    </cfRule>
  </conditionalFormatting>
  <conditionalFormatting sqref="F500:AJ500">
    <cfRule type="expression" dxfId="1319" priority="112">
      <formula>WEEKDAY(F500,2)&gt;5</formula>
    </cfRule>
  </conditionalFormatting>
  <conditionalFormatting sqref="AK17:AK18">
    <cfRule type="cellIs" dxfId="1318" priority="191" operator="greaterThan">
      <formula>143</formula>
    </cfRule>
  </conditionalFormatting>
  <conditionalFormatting sqref="AK19:AK30">
    <cfRule type="cellIs" dxfId="1317" priority="107" operator="greaterThan">
      <formula>173.33</formula>
    </cfRule>
  </conditionalFormatting>
  <conditionalFormatting sqref="AK61:AK74">
    <cfRule type="cellIs" dxfId="1316" priority="184" operator="greaterThan">
      <formula>173.33</formula>
    </cfRule>
  </conditionalFormatting>
  <conditionalFormatting sqref="AK105:AK106">
    <cfRule type="cellIs" dxfId="1315" priority="177" operator="greaterThan">
      <formula>143</formula>
    </cfRule>
  </conditionalFormatting>
  <conditionalFormatting sqref="AK107:AK118">
    <cfRule type="cellIs" dxfId="1314" priority="106" operator="greaterThan">
      <formula>173.33</formula>
    </cfRule>
  </conditionalFormatting>
  <conditionalFormatting sqref="AK149:AK150">
    <cfRule type="cellIs" dxfId="1313" priority="170" operator="greaterThan">
      <formula>143</formula>
    </cfRule>
  </conditionalFormatting>
  <conditionalFormatting sqref="AK151:AK162">
    <cfRule type="cellIs" dxfId="1312" priority="105" operator="greaterThan">
      <formula>173.33</formula>
    </cfRule>
  </conditionalFormatting>
  <conditionalFormatting sqref="AK193:AK194">
    <cfRule type="cellIs" dxfId="1311" priority="163" operator="greaterThan">
      <formula>143</formula>
    </cfRule>
  </conditionalFormatting>
  <conditionalFormatting sqref="AK195:AK206">
    <cfRule type="cellIs" dxfId="1310" priority="104" operator="greaterThan">
      <formula>173.33</formula>
    </cfRule>
  </conditionalFormatting>
  <conditionalFormatting sqref="AK237:AK238">
    <cfRule type="cellIs" dxfId="1309" priority="156" operator="greaterThan">
      <formula>143</formula>
    </cfRule>
  </conditionalFormatting>
  <conditionalFormatting sqref="AK239:AK250">
    <cfRule type="cellIs" dxfId="1308" priority="103" operator="greaterThan">
      <formula>173.33</formula>
    </cfRule>
  </conditionalFormatting>
  <conditionalFormatting sqref="AK281:AK282">
    <cfRule type="cellIs" dxfId="1307" priority="149" operator="greaterThan">
      <formula>143</formula>
    </cfRule>
  </conditionalFormatting>
  <conditionalFormatting sqref="AK283:AK294">
    <cfRule type="cellIs" dxfId="1306" priority="102" operator="greaterThan">
      <formula>173.33</formula>
    </cfRule>
  </conditionalFormatting>
  <conditionalFormatting sqref="AK325:AK338">
    <cfRule type="cellIs" dxfId="1305" priority="142" operator="greaterThan">
      <formula>143</formula>
    </cfRule>
  </conditionalFormatting>
  <conditionalFormatting sqref="AK369:AK382">
    <cfRule type="cellIs" dxfId="1304" priority="135" operator="greaterThan">
      <formula>143</formula>
    </cfRule>
  </conditionalFormatting>
  <conditionalFormatting sqref="AK413:AK426">
    <cfRule type="cellIs" dxfId="1303" priority="128" operator="greaterThan">
      <formula>143</formula>
    </cfRule>
  </conditionalFormatting>
  <conditionalFormatting sqref="AK457:AK470">
    <cfRule type="cellIs" dxfId="1302" priority="121" operator="greaterThan">
      <formula>143</formula>
    </cfRule>
  </conditionalFormatting>
  <conditionalFormatting sqref="AK501:AK514">
    <cfRule type="cellIs" dxfId="1301" priority="114" operator="greaterThan">
      <formula>143</formula>
    </cfRule>
  </conditionalFormatting>
  <conditionalFormatting sqref="AL16:AL35">
    <cfRule type="expression" dxfId="1300" priority="53">
      <formula>ISERROR(AL16)</formula>
    </cfRule>
  </conditionalFormatting>
  <conditionalFormatting sqref="AL60:AL79">
    <cfRule type="expression" dxfId="1299" priority="58">
      <formula>ISERROR(AL60)</formula>
    </cfRule>
  </conditionalFormatting>
  <conditionalFormatting sqref="AL104:AL123">
    <cfRule type="expression" dxfId="1298" priority="63">
      <formula>ISERROR(AL104)</formula>
    </cfRule>
  </conditionalFormatting>
  <conditionalFormatting sqref="AL148:AL167">
    <cfRule type="expression" dxfId="1297" priority="68">
      <formula>ISERROR(AL148)</formula>
    </cfRule>
  </conditionalFormatting>
  <conditionalFormatting sqref="AL192:AL211">
    <cfRule type="expression" dxfId="1296" priority="73">
      <formula>ISERROR(AL192)</formula>
    </cfRule>
  </conditionalFormatting>
  <conditionalFormatting sqref="AL236:AL255">
    <cfRule type="expression" dxfId="1295" priority="78">
      <formula>ISERROR(AL236)</formula>
    </cfRule>
  </conditionalFormatting>
  <conditionalFormatting sqref="AL280:AL299">
    <cfRule type="expression" dxfId="1294" priority="83">
      <formula>ISERROR(AL280)</formula>
    </cfRule>
  </conditionalFormatting>
  <conditionalFormatting sqref="AL324:AL343">
    <cfRule type="expression" dxfId="1293" priority="8">
      <formula>ISERROR(AL324)</formula>
    </cfRule>
  </conditionalFormatting>
  <conditionalFormatting sqref="AL412:AL431">
    <cfRule type="expression" dxfId="1292" priority="1">
      <formula>ISERROR(AL412)</formula>
    </cfRule>
  </conditionalFormatting>
  <conditionalFormatting sqref="AL456:AL475">
    <cfRule type="expression" dxfId="1291" priority="33">
      <formula>ISERROR(AL456)</formula>
    </cfRule>
  </conditionalFormatting>
  <conditionalFormatting sqref="AL500:AL519">
    <cfRule type="expression" dxfId="1290" priority="28">
      <formula>ISERROR(AL500)</formula>
    </cfRule>
  </conditionalFormatting>
  <conditionalFormatting sqref="AM19:AM20">
    <cfRule type="cellIs" dxfId="1289" priority="55" operator="greaterThan">
      <formula>0</formula>
    </cfRule>
    <cfRule type="cellIs" dxfId="1288" priority="54" operator="lessThan">
      <formula>0</formula>
    </cfRule>
    <cfRule type="expression" dxfId="1287" priority="56">
      <formula>ISERROR(AM19)</formula>
    </cfRule>
  </conditionalFormatting>
  <conditionalFormatting sqref="AM38">
    <cfRule type="cellIs" dxfId="1286" priority="22" operator="equal">
      <formula>"&lt;&lt;&lt;"</formula>
    </cfRule>
  </conditionalFormatting>
  <conditionalFormatting sqref="AM63:AM64">
    <cfRule type="expression" dxfId="1285" priority="61">
      <formula>ISERROR(AM63)</formula>
    </cfRule>
    <cfRule type="cellIs" dxfId="1284" priority="60" operator="greaterThan">
      <formula>0</formula>
    </cfRule>
    <cfRule type="cellIs" dxfId="1283" priority="59" operator="lessThan">
      <formula>0</formula>
    </cfRule>
  </conditionalFormatting>
  <conditionalFormatting sqref="AM82">
    <cfRule type="cellIs" dxfId="1282" priority="23" operator="equal">
      <formula>"&lt;&lt;&lt;"</formula>
    </cfRule>
  </conditionalFormatting>
  <conditionalFormatting sqref="AM107:AM108">
    <cfRule type="expression" dxfId="1281" priority="66">
      <formula>ISERROR(AM107)</formula>
    </cfRule>
    <cfRule type="cellIs" dxfId="1280" priority="65" operator="greaterThan">
      <formula>0</formula>
    </cfRule>
    <cfRule type="cellIs" dxfId="1279" priority="64" operator="lessThan">
      <formula>0</formula>
    </cfRule>
  </conditionalFormatting>
  <conditionalFormatting sqref="AM126">
    <cfRule type="cellIs" dxfId="1278" priority="24" operator="equal">
      <formula>"&lt;&lt;&lt;"</formula>
    </cfRule>
  </conditionalFormatting>
  <conditionalFormatting sqref="AM151:AM152">
    <cfRule type="expression" dxfId="1277" priority="71">
      <formula>ISERROR(AM151)</formula>
    </cfRule>
    <cfRule type="cellIs" dxfId="1276" priority="70" operator="greaterThan">
      <formula>0</formula>
    </cfRule>
    <cfRule type="cellIs" dxfId="1275" priority="69" operator="lessThan">
      <formula>0</formula>
    </cfRule>
  </conditionalFormatting>
  <conditionalFormatting sqref="AM170">
    <cfRule type="cellIs" dxfId="1274" priority="25" operator="equal">
      <formula>"&lt;&lt;&lt;"</formula>
    </cfRule>
  </conditionalFormatting>
  <conditionalFormatting sqref="AM195:AM197">
    <cfRule type="cellIs" dxfId="1273" priority="74" operator="lessThan">
      <formula>0</formula>
    </cfRule>
    <cfRule type="expression" dxfId="1272" priority="76">
      <formula>ISERROR(AM195)</formula>
    </cfRule>
    <cfRule type="cellIs" dxfId="1271" priority="75" operator="greaterThan">
      <formula>0</formula>
    </cfRule>
  </conditionalFormatting>
  <conditionalFormatting sqref="AM214">
    <cfRule type="cellIs" dxfId="1270" priority="26" operator="equal">
      <formula>"&lt;&lt;&lt;"</formula>
    </cfRule>
  </conditionalFormatting>
  <conditionalFormatting sqref="AM239:AM241">
    <cfRule type="cellIs" dxfId="1269" priority="79" operator="lessThan">
      <formula>0</formula>
    </cfRule>
    <cfRule type="cellIs" dxfId="1268" priority="80" operator="greaterThan">
      <formula>0</formula>
    </cfRule>
    <cfRule type="expression" dxfId="1267" priority="81">
      <formula>ISERROR(AM239)</formula>
    </cfRule>
  </conditionalFormatting>
  <conditionalFormatting sqref="AM258">
    <cfRule type="cellIs" dxfId="1266" priority="21" operator="equal">
      <formula>"&lt;&lt;&lt;"</formula>
    </cfRule>
  </conditionalFormatting>
  <conditionalFormatting sqref="AM283:AM284">
    <cfRule type="expression" dxfId="1265" priority="86">
      <formula>ISERROR(AM283)</formula>
    </cfRule>
    <cfRule type="cellIs" dxfId="1264" priority="85" operator="greaterThan">
      <formula>0</formula>
    </cfRule>
    <cfRule type="cellIs" dxfId="1263" priority="84" operator="lessThan">
      <formula>0</formula>
    </cfRule>
  </conditionalFormatting>
  <conditionalFormatting sqref="AM302">
    <cfRule type="cellIs" dxfId="1262" priority="20" operator="equal">
      <formula>"&lt;&lt;&lt;"</formula>
    </cfRule>
  </conditionalFormatting>
  <conditionalFormatting sqref="AM327:AM328">
    <cfRule type="expression" dxfId="1261" priority="51">
      <formula>ISERROR(AM327)</formula>
    </cfRule>
    <cfRule type="cellIs" dxfId="1260" priority="50" operator="greaterThan">
      <formula>0</formula>
    </cfRule>
    <cfRule type="cellIs" dxfId="1259" priority="49" operator="lessThan">
      <formula>0</formula>
    </cfRule>
  </conditionalFormatting>
  <conditionalFormatting sqref="AM346">
    <cfRule type="cellIs" dxfId="1258" priority="19" operator="equal">
      <formula>"&lt;&lt;&lt;"</formula>
    </cfRule>
  </conditionalFormatting>
  <conditionalFormatting sqref="AM371:AM372">
    <cfRule type="cellIs" dxfId="1257" priority="44" operator="lessThan">
      <formula>0</formula>
    </cfRule>
    <cfRule type="cellIs" dxfId="1256" priority="45" operator="greaterThan">
      <formula>0</formula>
    </cfRule>
    <cfRule type="expression" dxfId="1255" priority="46">
      <formula>ISERROR(AM371)</formula>
    </cfRule>
  </conditionalFormatting>
  <conditionalFormatting sqref="AM390">
    <cfRule type="cellIs" dxfId="1254" priority="18" operator="equal">
      <formula>"&lt;&lt;&lt;"</formula>
    </cfRule>
  </conditionalFormatting>
  <conditionalFormatting sqref="AM415:AM416">
    <cfRule type="cellIs" dxfId="1253" priority="39" operator="lessThan">
      <formula>0</formula>
    </cfRule>
    <cfRule type="cellIs" dxfId="1252" priority="40" operator="greaterThan">
      <formula>0</formula>
    </cfRule>
    <cfRule type="expression" dxfId="1251" priority="41">
      <formula>ISERROR(AM415)</formula>
    </cfRule>
  </conditionalFormatting>
  <conditionalFormatting sqref="AM434">
    <cfRule type="cellIs" dxfId="1250" priority="17" operator="equal">
      <formula>"&lt;&lt;&lt;"</formula>
    </cfRule>
  </conditionalFormatting>
  <conditionalFormatting sqref="AM459:AM460">
    <cfRule type="cellIs" dxfId="1249" priority="34" operator="lessThan">
      <formula>0</formula>
    </cfRule>
    <cfRule type="cellIs" dxfId="1248" priority="35" operator="greaterThan">
      <formula>0</formula>
    </cfRule>
    <cfRule type="expression" dxfId="1247" priority="36">
      <formula>ISERROR(AM459)</formula>
    </cfRule>
  </conditionalFormatting>
  <conditionalFormatting sqref="AM478">
    <cfRule type="cellIs" dxfId="1246" priority="16" operator="equal">
      <formula>"&lt;&lt;&lt;"</formula>
    </cfRule>
  </conditionalFormatting>
  <conditionalFormatting sqref="AM503:AM504">
    <cfRule type="cellIs" dxfId="1245" priority="29" operator="lessThan">
      <formula>0</formula>
    </cfRule>
    <cfRule type="expression" dxfId="1244" priority="31">
      <formula>ISERROR(AM503)</formula>
    </cfRule>
    <cfRule type="cellIs" dxfId="1243" priority="30" operator="greaterThan">
      <formula>0</formula>
    </cfRule>
  </conditionalFormatting>
  <conditionalFormatting sqref="AM522">
    <cfRule type="cellIs" dxfId="1242" priority="15" operator="equal">
      <formula>"&lt;&lt;&lt;"</formula>
    </cfRule>
  </conditionalFormatting>
  <printOptions horizontalCentered="1"/>
  <pageMargins left="0.23622047244094488" right="0.23622047244094488" top="0.19685039370078741" bottom="0.15748031496062992" header="0" footer="0"/>
  <pageSetup paperSize="9" scale="54" fitToHeight="0" orientation="landscape" r:id="rId1"/>
  <headerFooter alignWithMargins="0"/>
  <rowBreaks count="11" manualBreakCount="11">
    <brk id="44" max="16383" man="1"/>
    <brk id="88" max="16383" man="1"/>
    <brk id="132" max="16383" man="1"/>
    <brk id="176" max="16383" man="1"/>
    <brk id="220" max="16383" man="1"/>
    <brk id="264" max="16383" man="1"/>
    <brk id="308" max="16383" man="1"/>
    <brk id="352" max="16383" man="1"/>
    <brk id="396" max="16383" man="1"/>
    <brk id="440" max="16383" man="1"/>
    <brk id="484" max="16383" man="1"/>
  </rowBreaks>
  <ignoredErrors>
    <ignoredError sqref="C284:C294" evalError="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0E4ED-FB17-4395-BBFB-C0578677E5FE}">
  <sheetPr codeName="Tabelle8">
    <tabColor theme="8" tint="0.59999389629810485"/>
    <pageSetUpPr fitToPage="1"/>
  </sheetPr>
  <dimension ref="A1:AL516"/>
  <sheetViews>
    <sheetView showWhiteSpace="0" view="pageLayout" topLeftCell="A442" zoomScaleNormal="60" workbookViewId="0">
      <selection activeCell="AK461" sqref="AK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4.1640625" style="83" customWidth="1"/>
    <col min="5" max="5" width="4.1640625" style="427" customWidth="1"/>
    <col min="6" max="36" width="5.33203125" style="83" customWidth="1"/>
    <col min="37" max="37" width="8.6640625" style="83" bestFit="1" customWidth="1"/>
    <col min="38" max="38" width="11.5" style="64"/>
    <col min="39" max="16384" width="11.5" style="83"/>
  </cols>
  <sheetData>
    <row r="1" spans="1:37" x14ac:dyDescent="0.15">
      <c r="A1" s="82"/>
      <c r="B1" s="82"/>
      <c r="C1" s="82"/>
      <c r="D1" s="82"/>
      <c r="E1" s="431"/>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row>
    <row r="2" spans="1:37" s="60" customFormat="1" ht="30" customHeight="1" x14ac:dyDescent="0.15">
      <c r="A2" s="423"/>
      <c r="B2" s="433"/>
      <c r="C2" s="433"/>
      <c r="D2" s="433"/>
      <c r="E2" s="424"/>
      <c r="F2" s="425"/>
      <c r="G2" s="425"/>
      <c r="H2" s="425"/>
      <c r="I2" s="425"/>
      <c r="J2" s="425"/>
      <c r="K2" s="425"/>
      <c r="L2" s="425"/>
      <c r="M2" s="444"/>
      <c r="N2" s="426"/>
      <c r="O2" s="426"/>
      <c r="P2" s="426"/>
      <c r="Q2" s="426"/>
      <c r="R2" s="426"/>
      <c r="S2" s="426"/>
      <c r="T2" s="426"/>
      <c r="U2" s="426"/>
      <c r="V2" s="426"/>
      <c r="W2" s="891" t="s">
        <v>133</v>
      </c>
      <c r="X2" s="891"/>
      <c r="Y2" s="891"/>
      <c r="Z2" s="891"/>
      <c r="AA2" s="892"/>
      <c r="AB2" s="875" t="str">
        <f>Nav!$C$6</f>
        <v>DS200424</v>
      </c>
      <c r="AC2" s="876"/>
      <c r="AD2" s="876"/>
      <c r="AE2" s="876"/>
      <c r="AF2" s="876"/>
      <c r="AG2" s="876"/>
      <c r="AH2" s="876"/>
      <c r="AI2" s="877"/>
      <c r="AJ2" s="426"/>
      <c r="AK2" s="432"/>
    </row>
    <row r="3" spans="1:37" s="60" customFormat="1" ht="18" customHeight="1" x14ac:dyDescent="0.15">
      <c r="A3" s="445"/>
      <c r="B3" s="446"/>
      <c r="C3" s="446"/>
      <c r="D3" s="446"/>
      <c r="E3" s="447"/>
      <c r="F3" s="448"/>
      <c r="G3" s="448"/>
      <c r="H3" s="448"/>
      <c r="I3" s="448"/>
      <c r="J3" s="448"/>
      <c r="K3" s="448"/>
      <c r="L3" s="448"/>
      <c r="M3" s="449"/>
      <c r="AK3" s="434"/>
    </row>
    <row r="4" spans="1:37" ht="23" x14ac:dyDescent="0.25">
      <c r="A4" s="445"/>
      <c r="B4" s="446"/>
      <c r="C4" s="446"/>
      <c r="D4" s="446"/>
      <c r="E4" s="447"/>
      <c r="F4" s="448"/>
      <c r="G4" s="448"/>
      <c r="H4" s="448"/>
      <c r="I4" s="448"/>
      <c r="J4" s="448"/>
      <c r="K4" s="448"/>
      <c r="L4" s="448"/>
      <c r="M4" s="449"/>
      <c r="N4" s="443"/>
      <c r="O4" s="893" t="s">
        <v>134</v>
      </c>
      <c r="P4" s="894"/>
      <c r="Q4" s="894"/>
      <c r="R4" s="894"/>
      <c r="S4" s="894"/>
      <c r="T4" s="894"/>
      <c r="U4" s="894"/>
      <c r="V4" s="894"/>
      <c r="W4" s="894"/>
      <c r="X4" s="894"/>
      <c r="Y4" s="894"/>
      <c r="Z4" s="894"/>
      <c r="AA4" s="894"/>
      <c r="AB4" s="894"/>
      <c r="AC4" s="894"/>
      <c r="AD4" s="894"/>
      <c r="AE4" s="894"/>
      <c r="AF4" s="894"/>
      <c r="AG4" s="894"/>
      <c r="AH4" s="894"/>
      <c r="AI4" s="894"/>
      <c r="AJ4" s="894"/>
      <c r="AK4" s="895"/>
    </row>
    <row r="5" spans="1:37" ht="16" x14ac:dyDescent="0.2">
      <c r="A5" s="445"/>
      <c r="B5" s="446"/>
      <c r="C5" s="446"/>
      <c r="D5" s="446"/>
      <c r="E5" s="447"/>
      <c r="F5" s="448"/>
      <c r="G5" s="448"/>
      <c r="H5" s="448"/>
      <c r="I5" s="448"/>
      <c r="J5" s="448"/>
      <c r="K5" s="448"/>
      <c r="L5" s="448"/>
      <c r="M5" s="449"/>
      <c r="N5" s="442"/>
      <c r="O5" s="730" t="s">
        <v>165</v>
      </c>
      <c r="P5" s="731"/>
      <c r="Q5" s="731"/>
      <c r="R5" s="731"/>
      <c r="S5" s="731"/>
      <c r="T5" s="731"/>
      <c r="U5" s="731"/>
      <c r="V5" s="731"/>
      <c r="W5" s="731"/>
      <c r="X5" s="731"/>
      <c r="Y5" s="731"/>
      <c r="Z5" s="731"/>
      <c r="AA5" s="731"/>
      <c r="AB5" s="731"/>
      <c r="AC5" s="731"/>
      <c r="AD5" s="731"/>
      <c r="AE5" s="731"/>
      <c r="AF5" s="731"/>
      <c r="AG5" s="731"/>
      <c r="AH5" s="731"/>
      <c r="AI5" s="731"/>
      <c r="AJ5" s="731"/>
      <c r="AK5" s="732"/>
    </row>
    <row r="6" spans="1:37" ht="18" customHeight="1" x14ac:dyDescent="0.15">
      <c r="A6" s="885" t="s">
        <v>136</v>
      </c>
      <c r="B6" s="886"/>
      <c r="C6" s="886"/>
      <c r="D6" s="886"/>
      <c r="E6" s="886"/>
      <c r="F6" s="886"/>
      <c r="G6" s="886"/>
      <c r="H6" s="886"/>
      <c r="I6" s="886"/>
      <c r="J6" s="886"/>
      <c r="K6" s="886"/>
      <c r="L6" s="886"/>
      <c r="M6" s="887"/>
      <c r="O6" s="888" t="s">
        <v>137</v>
      </c>
      <c r="P6" s="889"/>
      <c r="Q6" s="889"/>
      <c r="R6" s="889"/>
      <c r="S6" s="889"/>
      <c r="T6" s="889"/>
      <c r="U6" s="889"/>
      <c r="V6" s="889"/>
      <c r="W6" s="889"/>
      <c r="X6" s="889"/>
      <c r="Y6" s="889"/>
      <c r="Z6" s="889"/>
      <c r="AA6" s="889"/>
      <c r="AB6" s="889"/>
      <c r="AC6" s="889"/>
      <c r="AD6" s="889"/>
      <c r="AE6" s="889"/>
      <c r="AF6" s="889"/>
      <c r="AG6" s="889"/>
      <c r="AH6" s="889"/>
      <c r="AI6" s="889"/>
      <c r="AJ6" s="889"/>
      <c r="AK6" s="890"/>
    </row>
    <row r="7" spans="1:37" ht="26.25" customHeight="1" x14ac:dyDescent="0.15">
      <c r="A7" s="84" t="s">
        <v>138</v>
      </c>
      <c r="B7" s="60"/>
      <c r="C7" s="516"/>
      <c r="D7" s="516"/>
      <c r="E7" s="516"/>
      <c r="F7" s="94"/>
      <c r="G7" s="94"/>
      <c r="H7" s="94"/>
      <c r="I7" s="94"/>
      <c r="J7" s="94"/>
      <c r="K7" s="94"/>
      <c r="L7" s="94"/>
      <c r="O7" s="869"/>
      <c r="P7" s="869"/>
      <c r="Q7" s="869"/>
      <c r="R7" s="869"/>
      <c r="S7" s="869"/>
      <c r="T7" s="869"/>
      <c r="AK7" s="91"/>
    </row>
    <row r="8" spans="1:37"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1"/>
      <c r="AK8" s="872"/>
    </row>
    <row r="9" spans="1:37" ht="18" customHeight="1" x14ac:dyDescent="0.15">
      <c r="A9" s="85"/>
      <c r="AK9" s="91"/>
    </row>
    <row r="10" spans="1:37" s="87" customFormat="1" ht="14" x14ac:dyDescent="0.15">
      <c r="A10" s="86" t="s">
        <v>139</v>
      </c>
      <c r="E10" s="428"/>
      <c r="G10" s="83"/>
      <c r="H10" s="83"/>
      <c r="I10" s="83"/>
      <c r="J10" s="83"/>
      <c r="K10" s="83"/>
      <c r="L10" s="83"/>
      <c r="M10" s="88"/>
      <c r="N10" s="87" t="s">
        <v>140</v>
      </c>
      <c r="AI10" s="83"/>
      <c r="AJ10" s="83"/>
      <c r="AK10" s="92"/>
    </row>
    <row r="11" spans="1:37" ht="27" customHeight="1" x14ac:dyDescent="0.15">
      <c r="A11" s="873">
        <f>DATE(YEAR(Nav!$L$4),1,1)</f>
        <v>44927</v>
      </c>
      <c r="B11" s="874"/>
      <c r="C11" s="874"/>
      <c r="D11" s="520"/>
      <c r="E11" s="429"/>
      <c r="N11" s="875" t="str">
        <f>'Planung Personal'!$B$15</f>
        <v>MA 4</v>
      </c>
      <c r="O11" s="876"/>
      <c r="P11" s="876"/>
      <c r="Q11" s="876"/>
      <c r="R11" s="876"/>
      <c r="S11" s="876"/>
      <c r="T11" s="876"/>
      <c r="U11" s="876"/>
      <c r="V11" s="876"/>
      <c r="W11" s="877"/>
      <c r="X11" s="89"/>
      <c r="Y11" s="89"/>
      <c r="Z11" s="89"/>
      <c r="AA11" s="89"/>
      <c r="AB11" s="89"/>
      <c r="AC11" s="89"/>
      <c r="AD11" s="89"/>
      <c r="AE11" s="89"/>
      <c r="AF11" s="89"/>
      <c r="AG11" s="89"/>
      <c r="AH11" s="89"/>
      <c r="AK11" s="93"/>
    </row>
    <row r="12" spans="1:37" x14ac:dyDescent="0.15">
      <c r="A12" s="85"/>
      <c r="AK12" s="91"/>
    </row>
    <row r="13" spans="1:37"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79"/>
      <c r="AK13" s="880"/>
    </row>
    <row r="14" spans="1:37" ht="14" thickBot="1" x14ac:dyDescent="0.2">
      <c r="A14" s="85"/>
      <c r="AK14" s="91"/>
    </row>
    <row r="15" spans="1:37" ht="25" customHeight="1" x14ac:dyDescent="0.15">
      <c r="A15" s="120"/>
      <c r="B15" s="121"/>
      <c r="C15" s="121"/>
      <c r="D15" s="904" t="s">
        <v>30</v>
      </c>
      <c r="E15" s="883" t="s">
        <v>142</v>
      </c>
      <c r="F15" s="122" t="s">
        <v>143</v>
      </c>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856" t="s">
        <v>144</v>
      </c>
    </row>
    <row r="16" spans="1:37" ht="15" customHeight="1" thickBot="1" x14ac:dyDescent="0.2">
      <c r="A16" s="96" t="s">
        <v>145</v>
      </c>
      <c r="B16" s="97"/>
      <c r="C16" s="97"/>
      <c r="D16" s="905"/>
      <c r="E16" s="882"/>
      <c r="F16" s="98">
        <f>A11</f>
        <v>44927</v>
      </c>
      <c r="G16" s="98">
        <f>F16+1</f>
        <v>44928</v>
      </c>
      <c r="H16" s="98">
        <f t="shared" ref="H16:AJ16" si="0">G16+1</f>
        <v>44929</v>
      </c>
      <c r="I16" s="98">
        <f t="shared" si="0"/>
        <v>44930</v>
      </c>
      <c r="J16" s="98">
        <f t="shared" si="0"/>
        <v>44931</v>
      </c>
      <c r="K16" s="98">
        <f t="shared" si="0"/>
        <v>44932</v>
      </c>
      <c r="L16" s="98">
        <f t="shared" si="0"/>
        <v>44933</v>
      </c>
      <c r="M16" s="98">
        <f t="shared" si="0"/>
        <v>44934</v>
      </c>
      <c r="N16" s="98">
        <f t="shared" si="0"/>
        <v>44935</v>
      </c>
      <c r="O16" s="98">
        <f t="shared" si="0"/>
        <v>44936</v>
      </c>
      <c r="P16" s="98">
        <f t="shared" si="0"/>
        <v>44937</v>
      </c>
      <c r="Q16" s="98">
        <f t="shared" si="0"/>
        <v>44938</v>
      </c>
      <c r="R16" s="98">
        <f t="shared" si="0"/>
        <v>44939</v>
      </c>
      <c r="S16" s="98">
        <f t="shared" si="0"/>
        <v>44940</v>
      </c>
      <c r="T16" s="98">
        <f t="shared" si="0"/>
        <v>44941</v>
      </c>
      <c r="U16" s="98">
        <f t="shared" si="0"/>
        <v>44942</v>
      </c>
      <c r="V16" s="98">
        <f t="shared" si="0"/>
        <v>44943</v>
      </c>
      <c r="W16" s="98">
        <f t="shared" si="0"/>
        <v>44944</v>
      </c>
      <c r="X16" s="98">
        <f t="shared" si="0"/>
        <v>44945</v>
      </c>
      <c r="Y16" s="98">
        <f t="shared" si="0"/>
        <v>44946</v>
      </c>
      <c r="Z16" s="98">
        <f t="shared" si="0"/>
        <v>44947</v>
      </c>
      <c r="AA16" s="98">
        <f t="shared" si="0"/>
        <v>44948</v>
      </c>
      <c r="AB16" s="98">
        <f t="shared" si="0"/>
        <v>44949</v>
      </c>
      <c r="AC16" s="98">
        <f t="shared" si="0"/>
        <v>44950</v>
      </c>
      <c r="AD16" s="98">
        <f t="shared" si="0"/>
        <v>44951</v>
      </c>
      <c r="AE16" s="98">
        <f t="shared" si="0"/>
        <v>44952</v>
      </c>
      <c r="AF16" s="98">
        <f t="shared" si="0"/>
        <v>44953</v>
      </c>
      <c r="AG16" s="98">
        <f t="shared" si="0"/>
        <v>44954</v>
      </c>
      <c r="AH16" s="98">
        <f t="shared" si="0"/>
        <v>44955</v>
      </c>
      <c r="AI16" s="98">
        <f t="shared" si="0"/>
        <v>44956</v>
      </c>
      <c r="AJ16" s="98">
        <f t="shared" si="0"/>
        <v>44957</v>
      </c>
      <c r="AK16" s="857"/>
    </row>
    <row r="17" spans="1:37" s="82" customFormat="1" ht="21" customHeight="1" thickBot="1" x14ac:dyDescent="0.2">
      <c r="A17" s="100" t="s">
        <v>146</v>
      </c>
      <c r="B17" s="101" t="s">
        <v>109</v>
      </c>
      <c r="C17" s="102" t="s">
        <v>147</v>
      </c>
      <c r="D17" s="102"/>
      <c r="E17" s="101"/>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03"/>
    </row>
    <row r="18" spans="1:37" s="82" customFormat="1" ht="20" customHeight="1" thickBot="1" x14ac:dyDescent="0.2">
      <c r="A18" s="858"/>
      <c r="B18" s="109" t="s">
        <v>66</v>
      </c>
      <c r="C18" s="186" t="s">
        <v>148</v>
      </c>
      <c r="D18" s="186"/>
      <c r="E18" s="435"/>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04"/>
    </row>
    <row r="19" spans="1:37" s="82" customFormat="1" ht="14" x14ac:dyDescent="0.15">
      <c r="A19" s="859"/>
      <c r="B19" s="183"/>
      <c r="C19" s="187" t="e">
        <f>VLOOKUP(B19,'AP Übersicht'!$A$8:$B$36,2,FALSE)</f>
        <v>#N/A</v>
      </c>
      <c r="D19" s="187"/>
      <c r="E19" s="430"/>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04">
        <f t="shared" ref="AK19:AK30" si="1">SUM(F19:AJ19)</f>
        <v>0</v>
      </c>
    </row>
    <row r="20" spans="1:37" s="82" customFormat="1" ht="20" customHeight="1" x14ac:dyDescent="0.15">
      <c r="A20" s="859"/>
      <c r="B20" s="183"/>
      <c r="C20" s="187" t="e">
        <f>VLOOKUP(B20,'AP Übersicht'!$A$8:$B$36,2,FALSE)</f>
        <v>#N/A</v>
      </c>
      <c r="D20" s="187"/>
      <c r="E20" s="430"/>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6"/>
      <c r="AK20" s="104">
        <f t="shared" si="1"/>
        <v>0</v>
      </c>
    </row>
    <row r="21" spans="1:37" s="82" customFormat="1" ht="20" customHeight="1" x14ac:dyDescent="0.15">
      <c r="A21" s="859"/>
      <c r="B21" s="183"/>
      <c r="C21" s="187" t="e">
        <f>VLOOKUP(B21,'AP Übersicht'!$A$8:$B$36,2,FALSE)</f>
        <v>#N/A</v>
      </c>
      <c r="D21" s="187"/>
      <c r="E21" s="430"/>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6"/>
      <c r="AK21" s="104">
        <f t="shared" si="1"/>
        <v>0</v>
      </c>
    </row>
    <row r="22" spans="1:37" s="82" customFormat="1" ht="20" customHeight="1" x14ac:dyDescent="0.15">
      <c r="A22" s="859"/>
      <c r="B22" s="183"/>
      <c r="C22" s="187" t="e">
        <f>VLOOKUP(B22,'AP Übersicht'!$A$8:$B$36,2,FALSE)</f>
        <v>#N/A</v>
      </c>
      <c r="D22" s="187"/>
      <c r="E22" s="430"/>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6"/>
      <c r="AK22" s="104">
        <f t="shared" si="1"/>
        <v>0</v>
      </c>
    </row>
    <row r="23" spans="1:37" s="82" customFormat="1" ht="20" customHeight="1" x14ac:dyDescent="0.15">
      <c r="A23" s="859"/>
      <c r="B23" s="183"/>
      <c r="C23" s="187" t="e">
        <f>VLOOKUP(B23,'AP Übersicht'!$A$8:$B$36,2,FALSE)</f>
        <v>#N/A</v>
      </c>
      <c r="D23" s="187"/>
      <c r="E23" s="430"/>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6"/>
      <c r="AK23" s="104">
        <f t="shared" si="1"/>
        <v>0</v>
      </c>
    </row>
    <row r="24" spans="1:37" s="82" customFormat="1" ht="20" customHeight="1" x14ac:dyDescent="0.15">
      <c r="A24" s="859"/>
      <c r="B24" s="183"/>
      <c r="C24" s="187" t="e">
        <f>VLOOKUP(B24,'AP Übersicht'!$A$8:$B$36,2,FALSE)</f>
        <v>#N/A</v>
      </c>
      <c r="D24" s="187"/>
      <c r="E24" s="430"/>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6"/>
      <c r="AK24" s="104">
        <f t="shared" si="1"/>
        <v>0</v>
      </c>
    </row>
    <row r="25" spans="1:37" s="82" customFormat="1" ht="20" customHeight="1" x14ac:dyDescent="0.15">
      <c r="A25" s="859"/>
      <c r="B25" s="183"/>
      <c r="C25" s="187" t="e">
        <f>VLOOKUP(B25,'AP Übersicht'!$A$8:$B$36,2,FALSE)</f>
        <v>#N/A</v>
      </c>
      <c r="D25" s="187"/>
      <c r="E25" s="430"/>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6"/>
      <c r="AK25" s="104">
        <f t="shared" si="1"/>
        <v>0</v>
      </c>
    </row>
    <row r="26" spans="1:37" s="82" customFormat="1" ht="20" customHeight="1" x14ac:dyDescent="0.15">
      <c r="A26" s="859"/>
      <c r="B26" s="183"/>
      <c r="C26" s="187" t="e">
        <f>VLOOKUP(B26,'AP Übersicht'!$A$8:$B$36,2,FALSE)</f>
        <v>#N/A</v>
      </c>
      <c r="D26" s="187"/>
      <c r="E26" s="430"/>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6"/>
      <c r="AK26" s="104">
        <f t="shared" si="1"/>
        <v>0</v>
      </c>
    </row>
    <row r="27" spans="1:37" s="82" customFormat="1" ht="20" customHeight="1" x14ac:dyDescent="0.15">
      <c r="A27" s="859"/>
      <c r="B27" s="183"/>
      <c r="C27" s="187" t="e">
        <f>VLOOKUP(B27,'AP Übersicht'!$A$8:$B$36,2,FALSE)</f>
        <v>#N/A</v>
      </c>
      <c r="D27" s="187"/>
      <c r="E27" s="430"/>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6"/>
      <c r="AK27" s="104">
        <f t="shared" si="1"/>
        <v>0</v>
      </c>
    </row>
    <row r="28" spans="1:37" s="82" customFormat="1" ht="20" customHeight="1" x14ac:dyDescent="0.15">
      <c r="A28" s="859"/>
      <c r="B28" s="183"/>
      <c r="C28" s="187" t="e">
        <f>VLOOKUP(B28,'AP Übersicht'!$A$8:$B$36,2,FALSE)</f>
        <v>#N/A</v>
      </c>
      <c r="D28" s="187"/>
      <c r="E28" s="430"/>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6"/>
      <c r="AK28" s="104">
        <f t="shared" si="1"/>
        <v>0</v>
      </c>
    </row>
    <row r="29" spans="1:37" s="82" customFormat="1" ht="20" customHeight="1" x14ac:dyDescent="0.15">
      <c r="A29" s="859"/>
      <c r="B29" s="183"/>
      <c r="C29" s="187" t="e">
        <f>VLOOKUP(B29,'AP Übersicht'!$A$8:$B$36,2,FALSE)</f>
        <v>#N/A</v>
      </c>
      <c r="D29" s="187"/>
      <c r="E29" s="430"/>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6"/>
      <c r="AK29" s="104">
        <f t="shared" si="1"/>
        <v>0</v>
      </c>
    </row>
    <row r="30" spans="1:37" s="82" customFormat="1" ht="20" customHeight="1" thickBot="1" x14ac:dyDescent="0.2">
      <c r="A30" s="860"/>
      <c r="B30" s="184"/>
      <c r="C30" s="252" t="e">
        <f>VLOOKUP(B30,'AP Übersicht'!$A$8:$B$36,2,FALSE)</f>
        <v>#N/A</v>
      </c>
      <c r="D30" s="503"/>
      <c r="E30" s="438"/>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8"/>
      <c r="AK30" s="104">
        <f t="shared" si="1"/>
        <v>0</v>
      </c>
    </row>
    <row r="31" spans="1:37" s="82" customFormat="1" ht="36" customHeight="1" thickTop="1" thickBot="1" x14ac:dyDescent="0.2">
      <c r="A31" s="522"/>
      <c r="B31" s="185"/>
      <c r="C31" s="107" t="s">
        <v>149</v>
      </c>
      <c r="D31" s="504"/>
      <c r="E31" s="437"/>
      <c r="F31" s="108">
        <f t="shared" ref="F31:AJ31" si="2">SUM(F17:F30)</f>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8">
        <f t="shared" si="2"/>
        <v>0</v>
      </c>
      <c r="AK31" s="106">
        <f>SUM(AK19:AK30)</f>
        <v>0</v>
      </c>
    </row>
    <row r="32" spans="1:37" s="82" customFormat="1" ht="20" customHeight="1" x14ac:dyDescent="0.15">
      <c r="A32" s="118" t="s">
        <v>150</v>
      </c>
      <c r="B32" s="99"/>
      <c r="C32" s="114" t="s">
        <v>164</v>
      </c>
      <c r="D32" s="187"/>
      <c r="E32" s="430"/>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9"/>
      <c r="AK32" s="110">
        <f>SUM(F32:AJ32)</f>
        <v>0</v>
      </c>
    </row>
    <row r="33" spans="1:37" s="82" customFormat="1" ht="20" customHeight="1" x14ac:dyDescent="0.15">
      <c r="A33" s="861" t="s">
        <v>152</v>
      </c>
      <c r="B33" s="95"/>
      <c r="C33" s="115" t="s">
        <v>153</v>
      </c>
      <c r="D33" s="187"/>
      <c r="E33" s="43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17">
        <f>SUM(E33:AJ33)</f>
        <v>0</v>
      </c>
    </row>
    <row r="34" spans="1:37" s="82" customFormat="1" ht="20" customHeight="1" x14ac:dyDescent="0.15">
      <c r="A34" s="862"/>
      <c r="B34" s="95"/>
      <c r="C34" s="116" t="s">
        <v>154</v>
      </c>
      <c r="D34" s="505"/>
      <c r="E34" s="430"/>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9"/>
      <c r="AK34" s="111">
        <f>SUM(F34:AJ34)</f>
        <v>0</v>
      </c>
    </row>
    <row r="35" spans="1:37" s="82" customFormat="1" ht="28" x14ac:dyDescent="0.15">
      <c r="A35" s="862"/>
      <c r="B35" s="95"/>
      <c r="C35" s="115" t="s">
        <v>155</v>
      </c>
      <c r="D35" s="187"/>
      <c r="E35" s="430"/>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9"/>
      <c r="AK35" s="111">
        <f>SUM(F35:AJ35)</f>
        <v>0</v>
      </c>
    </row>
    <row r="36" spans="1:37" s="82" customFormat="1" ht="29" thickBot="1" x14ac:dyDescent="0.2">
      <c r="A36" s="863"/>
      <c r="B36" s="105"/>
      <c r="C36" s="119" t="s">
        <v>156</v>
      </c>
      <c r="D36" s="506"/>
      <c r="E36" s="439"/>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2"/>
      <c r="AK36" s="112">
        <f>SUM(F36:AJ36)</f>
        <v>0</v>
      </c>
    </row>
    <row r="37" spans="1:37" s="82" customFormat="1" x14ac:dyDescent="0.15">
      <c r="A37" s="123"/>
      <c r="B37" s="83"/>
      <c r="C37" s="83"/>
      <c r="D37" s="83"/>
      <c r="E37" s="427"/>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124">
        <f>SUM(AK31:AK36)</f>
        <v>0</v>
      </c>
    </row>
    <row r="38" spans="1:37" s="82" customFormat="1" ht="18" customHeight="1" x14ac:dyDescent="0.15">
      <c r="A38" s="864" t="s">
        <v>159</v>
      </c>
      <c r="B38" s="865"/>
      <c r="C38" s="865"/>
      <c r="D38" s="865"/>
      <c r="E38" s="865"/>
      <c r="F38" s="865"/>
      <c r="G38" s="865"/>
      <c r="H38" s="865"/>
      <c r="I38" s="865"/>
      <c r="J38" s="865"/>
      <c r="K38" s="865"/>
      <c r="L38" s="865"/>
      <c r="M38" s="865"/>
      <c r="N38" s="865"/>
      <c r="O38" s="90"/>
      <c r="P38" s="90"/>
      <c r="Q38" s="90"/>
      <c r="R38" s="90"/>
      <c r="S38" s="90"/>
      <c r="T38" s="90"/>
      <c r="U38" s="90"/>
      <c r="V38" s="90"/>
      <c r="W38" s="90"/>
      <c r="X38" s="90"/>
      <c r="Y38" s="90"/>
      <c r="Z38" s="90"/>
      <c r="AA38" s="90"/>
      <c r="AB38" s="90"/>
      <c r="AC38" s="90"/>
      <c r="AD38" s="90"/>
      <c r="AE38" s="90"/>
      <c r="AF38" s="90"/>
      <c r="AG38" s="90"/>
      <c r="AH38" s="90"/>
      <c r="AI38" s="90"/>
      <c r="AJ38" s="83"/>
      <c r="AK38" s="125"/>
    </row>
    <row r="39" spans="1:37" s="82" customFormat="1" ht="18" customHeight="1" thickBot="1" x14ac:dyDescent="0.2">
      <c r="A39" s="866"/>
      <c r="B39" s="865"/>
      <c r="C39" s="865"/>
      <c r="D39" s="865"/>
      <c r="E39" s="865"/>
      <c r="F39" s="865"/>
      <c r="G39" s="865"/>
      <c r="H39" s="865"/>
      <c r="I39" s="865"/>
      <c r="J39" s="865"/>
      <c r="K39" s="865"/>
      <c r="L39" s="865"/>
      <c r="M39" s="865"/>
      <c r="N39" s="865"/>
      <c r="O39" s="90"/>
      <c r="P39" s="90"/>
      <c r="Q39" s="90"/>
      <c r="R39" s="90"/>
      <c r="S39" s="90"/>
      <c r="T39" s="90"/>
      <c r="U39" s="90"/>
      <c r="V39" s="90"/>
      <c r="W39" s="90"/>
      <c r="X39" s="90"/>
      <c r="Y39" s="90"/>
      <c r="Z39" s="90"/>
      <c r="AA39" s="90"/>
      <c r="AB39" s="90"/>
      <c r="AC39" s="90"/>
      <c r="AD39" s="90"/>
      <c r="AE39" s="90"/>
      <c r="AF39" s="90"/>
      <c r="AG39" s="90"/>
      <c r="AH39" s="90"/>
      <c r="AI39" s="90"/>
      <c r="AJ39" s="83"/>
      <c r="AK39" s="125"/>
    </row>
    <row r="40" spans="1:37" s="82" customFormat="1" ht="14" customHeight="1" x14ac:dyDescent="0.15">
      <c r="A40" s="866"/>
      <c r="B40" s="865"/>
      <c r="C40" s="865"/>
      <c r="D40" s="865"/>
      <c r="E40" s="865"/>
      <c r="F40" s="865"/>
      <c r="G40" s="865"/>
      <c r="H40" s="865"/>
      <c r="I40" s="865"/>
      <c r="J40" s="865"/>
      <c r="K40" s="865"/>
      <c r="L40" s="865"/>
      <c r="M40" s="865"/>
      <c r="N40" s="865"/>
      <c r="O40" s="90"/>
      <c r="P40" s="90"/>
      <c r="Q40" s="867" t="s">
        <v>160</v>
      </c>
      <c r="R40" s="867"/>
      <c r="S40" s="867"/>
      <c r="T40" s="867"/>
      <c r="U40" s="867"/>
      <c r="V40" s="867"/>
      <c r="W40" s="867"/>
      <c r="X40" s="867"/>
      <c r="Y40" s="867"/>
      <c r="Z40" s="867"/>
      <c r="AA40" s="867"/>
      <c r="AB40" s="867"/>
      <c r="AC40" s="867"/>
      <c r="AD40" s="867"/>
      <c r="AE40" s="867"/>
      <c r="AF40" s="867"/>
      <c r="AG40" s="867"/>
      <c r="AH40" s="867"/>
      <c r="AI40" s="867"/>
      <c r="AJ40" s="867"/>
      <c r="AK40" s="125"/>
    </row>
    <row r="41" spans="1:37" s="82" customFormat="1" ht="35.25" customHeight="1" x14ac:dyDescent="0.15">
      <c r="A41" s="864" t="s">
        <v>161</v>
      </c>
      <c r="B41" s="868"/>
      <c r="C41" s="868"/>
      <c r="D41" s="868"/>
      <c r="E41" s="868"/>
      <c r="F41" s="868"/>
      <c r="G41" s="868"/>
      <c r="H41" s="868"/>
      <c r="I41" s="868"/>
      <c r="J41" s="868"/>
      <c r="K41" s="868"/>
      <c r="L41" s="868"/>
      <c r="M41" s="868"/>
      <c r="N41" s="868"/>
      <c r="O41" s="90"/>
      <c r="P41" s="90"/>
      <c r="Q41" s="90"/>
      <c r="R41" s="90"/>
      <c r="S41" s="90"/>
      <c r="T41" s="90"/>
      <c r="U41" s="90"/>
      <c r="V41" s="90"/>
      <c r="W41" s="90"/>
      <c r="X41" s="90"/>
      <c r="Y41" s="90"/>
      <c r="Z41" s="90"/>
      <c r="AA41" s="90"/>
      <c r="AB41" s="90"/>
      <c r="AC41" s="90"/>
      <c r="AD41" s="90"/>
      <c r="AE41" s="90"/>
      <c r="AF41" s="90"/>
      <c r="AG41" s="90"/>
      <c r="AH41" s="90"/>
      <c r="AI41" s="90"/>
      <c r="AJ41" s="90"/>
      <c r="AK41" s="125"/>
    </row>
    <row r="42" spans="1:37" s="82" customFormat="1" ht="14" x14ac:dyDescent="0.15">
      <c r="A42" s="864"/>
      <c r="B42" s="868"/>
      <c r="C42" s="868"/>
      <c r="D42" s="868"/>
      <c r="E42" s="868"/>
      <c r="F42" s="868"/>
      <c r="G42" s="868"/>
      <c r="H42" s="868"/>
      <c r="I42" s="868"/>
      <c r="J42" s="868"/>
      <c r="K42" s="868"/>
      <c r="L42" s="868"/>
      <c r="M42" s="868"/>
      <c r="N42" s="868"/>
      <c r="O42" s="83"/>
      <c r="P42" s="83"/>
      <c r="Q42" s="867" t="s">
        <v>162</v>
      </c>
      <c r="R42" s="867"/>
      <c r="S42" s="867"/>
      <c r="T42" s="867"/>
      <c r="U42" s="867"/>
      <c r="V42" s="867"/>
      <c r="W42" s="867"/>
      <c r="X42" s="867"/>
      <c r="Y42" s="867"/>
      <c r="Z42" s="867"/>
      <c r="AA42" s="867"/>
      <c r="AB42" s="867"/>
      <c r="AC42" s="867"/>
      <c r="AD42" s="867"/>
      <c r="AE42" s="867"/>
      <c r="AF42" s="867"/>
      <c r="AG42" s="867"/>
      <c r="AH42" s="867"/>
      <c r="AI42" s="867"/>
      <c r="AJ42" s="867"/>
      <c r="AK42" s="125"/>
    </row>
    <row r="43" spans="1:37" s="82" customFormat="1" ht="14.5" customHeight="1" thickBot="1" x14ac:dyDescent="0.2">
      <c r="A43" s="126"/>
      <c r="B43" s="127"/>
      <c r="C43" s="127"/>
      <c r="D43" s="127"/>
      <c r="E43" s="441"/>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8"/>
    </row>
    <row r="44" spans="1:37" x14ac:dyDescent="0.15">
      <c r="A44" s="82"/>
      <c r="B44" s="82"/>
      <c r="C44" s="82"/>
      <c r="D44" s="82"/>
      <c r="E44" s="431"/>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c r="AK44" s="82"/>
    </row>
    <row r="45" spans="1:37" s="60" customFormat="1" ht="30" customHeight="1" x14ac:dyDescent="0.15">
      <c r="A45" s="423"/>
      <c r="B45" s="433"/>
      <c r="C45" s="433"/>
      <c r="D45" s="433"/>
      <c r="E45" s="424"/>
      <c r="F45" s="425"/>
      <c r="G45" s="425"/>
      <c r="H45" s="425"/>
      <c r="I45" s="425"/>
      <c r="J45" s="425"/>
      <c r="K45" s="425"/>
      <c r="L45" s="425"/>
      <c r="M45" s="444"/>
      <c r="N45" s="426"/>
      <c r="O45" s="426"/>
      <c r="P45" s="426"/>
      <c r="Q45" s="426"/>
      <c r="R45" s="426"/>
      <c r="S45" s="426"/>
      <c r="T45" s="426"/>
      <c r="U45" s="426"/>
      <c r="V45" s="426"/>
      <c r="W45" s="891" t="s">
        <v>133</v>
      </c>
      <c r="X45" s="891"/>
      <c r="Y45" s="891"/>
      <c r="Z45" s="891"/>
      <c r="AA45" s="892"/>
      <c r="AB45" s="875" t="str">
        <f>Nav!$C$6</f>
        <v>DS200424</v>
      </c>
      <c r="AC45" s="876"/>
      <c r="AD45" s="876"/>
      <c r="AE45" s="876"/>
      <c r="AF45" s="876"/>
      <c r="AG45" s="876"/>
      <c r="AH45" s="876"/>
      <c r="AI45" s="877"/>
      <c r="AJ45" s="426"/>
      <c r="AK45" s="432"/>
    </row>
    <row r="46" spans="1:37" s="60" customFormat="1" ht="18" customHeight="1" x14ac:dyDescent="0.15">
      <c r="A46" s="445"/>
      <c r="B46" s="446"/>
      <c r="C46" s="446"/>
      <c r="D46" s="446"/>
      <c r="E46" s="447"/>
      <c r="F46" s="448"/>
      <c r="G46" s="448"/>
      <c r="H46" s="448"/>
      <c r="I46" s="448"/>
      <c r="J46" s="448"/>
      <c r="K46" s="448"/>
      <c r="L46" s="448"/>
      <c r="M46" s="449"/>
      <c r="AK46" s="434"/>
    </row>
    <row r="47" spans="1:37" ht="23" x14ac:dyDescent="0.25">
      <c r="A47" s="445"/>
      <c r="B47" s="446"/>
      <c r="C47" s="446"/>
      <c r="D47" s="446"/>
      <c r="E47" s="447"/>
      <c r="F47" s="448"/>
      <c r="G47" s="448"/>
      <c r="H47" s="448"/>
      <c r="I47" s="448"/>
      <c r="J47" s="448"/>
      <c r="K47" s="448"/>
      <c r="L47" s="448"/>
      <c r="M47" s="449"/>
      <c r="N47" s="443"/>
      <c r="O47" s="893" t="s">
        <v>134</v>
      </c>
      <c r="P47" s="894"/>
      <c r="Q47" s="894"/>
      <c r="R47" s="894"/>
      <c r="S47" s="894"/>
      <c r="T47" s="894"/>
      <c r="U47" s="894"/>
      <c r="V47" s="894"/>
      <c r="W47" s="894"/>
      <c r="X47" s="894"/>
      <c r="Y47" s="894"/>
      <c r="Z47" s="894"/>
      <c r="AA47" s="894"/>
      <c r="AB47" s="894"/>
      <c r="AC47" s="894"/>
      <c r="AD47" s="894"/>
      <c r="AE47" s="894"/>
      <c r="AF47" s="894"/>
      <c r="AG47" s="894"/>
      <c r="AH47" s="894"/>
      <c r="AI47" s="894"/>
      <c r="AJ47" s="894"/>
      <c r="AK47" s="895"/>
    </row>
    <row r="48" spans="1:37" ht="16" x14ac:dyDescent="0.2">
      <c r="A48" s="445"/>
      <c r="B48" s="446"/>
      <c r="C48" s="446"/>
      <c r="D48" s="446"/>
      <c r="E48" s="447"/>
      <c r="F48" s="448"/>
      <c r="G48" s="448"/>
      <c r="H48" s="448"/>
      <c r="I48" s="448"/>
      <c r="J48" s="448"/>
      <c r="K48" s="448"/>
      <c r="L48" s="448"/>
      <c r="M48" s="449"/>
      <c r="N48" s="442"/>
      <c r="O48" s="730" t="s">
        <v>165</v>
      </c>
      <c r="P48" s="731"/>
      <c r="Q48" s="731"/>
      <c r="R48" s="731"/>
      <c r="S48" s="731"/>
      <c r="T48" s="731"/>
      <c r="U48" s="731"/>
      <c r="V48" s="731"/>
      <c r="W48" s="731"/>
      <c r="X48" s="731"/>
      <c r="Y48" s="731"/>
      <c r="Z48" s="731"/>
      <c r="AA48" s="731"/>
      <c r="AB48" s="731"/>
      <c r="AC48" s="731"/>
      <c r="AD48" s="731"/>
      <c r="AE48" s="731"/>
      <c r="AF48" s="731"/>
      <c r="AG48" s="731"/>
      <c r="AH48" s="731"/>
      <c r="AI48" s="731"/>
      <c r="AJ48" s="731"/>
      <c r="AK48" s="732"/>
    </row>
    <row r="49" spans="1:37" ht="18" customHeight="1" x14ac:dyDescent="0.15">
      <c r="A49" s="885" t="s">
        <v>136</v>
      </c>
      <c r="B49" s="886"/>
      <c r="C49" s="886"/>
      <c r="D49" s="886"/>
      <c r="E49" s="886"/>
      <c r="F49" s="886"/>
      <c r="G49" s="886"/>
      <c r="H49" s="886"/>
      <c r="I49" s="886"/>
      <c r="J49" s="886"/>
      <c r="K49" s="886"/>
      <c r="L49" s="886"/>
      <c r="M49" s="887"/>
      <c r="O49" s="888" t="s">
        <v>137</v>
      </c>
      <c r="P49" s="889"/>
      <c r="Q49" s="889"/>
      <c r="R49" s="889"/>
      <c r="S49" s="889"/>
      <c r="T49" s="889"/>
      <c r="U49" s="889"/>
      <c r="V49" s="889"/>
      <c r="W49" s="889"/>
      <c r="X49" s="889"/>
      <c r="Y49" s="889"/>
      <c r="Z49" s="889"/>
      <c r="AA49" s="889"/>
      <c r="AB49" s="889"/>
      <c r="AC49" s="889"/>
      <c r="AD49" s="889"/>
      <c r="AE49" s="889"/>
      <c r="AF49" s="889"/>
      <c r="AG49" s="889"/>
      <c r="AH49" s="889"/>
      <c r="AI49" s="889"/>
      <c r="AJ49" s="889"/>
      <c r="AK49" s="890"/>
    </row>
    <row r="50" spans="1:37" ht="26.25" customHeight="1" x14ac:dyDescent="0.15">
      <c r="A50" s="84" t="s">
        <v>138</v>
      </c>
      <c r="B50" s="60"/>
      <c r="C50" s="516"/>
      <c r="D50" s="516"/>
      <c r="E50" s="516"/>
      <c r="F50" s="94"/>
      <c r="G50" s="94"/>
      <c r="H50" s="94"/>
      <c r="I50" s="94"/>
      <c r="J50" s="94"/>
      <c r="K50" s="94"/>
      <c r="L50" s="94"/>
      <c r="O50" s="869"/>
      <c r="P50" s="869"/>
      <c r="Q50" s="869"/>
      <c r="R50" s="869"/>
      <c r="S50" s="869"/>
      <c r="T50" s="869"/>
      <c r="AK50" s="91"/>
    </row>
    <row r="51" spans="1:37"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1"/>
      <c r="AK51" s="872"/>
    </row>
    <row r="52" spans="1:37" ht="18" customHeight="1" x14ac:dyDescent="0.15">
      <c r="A52" s="85"/>
      <c r="AK52" s="91"/>
    </row>
    <row r="53" spans="1:37" s="87" customFormat="1" ht="14" x14ac:dyDescent="0.15">
      <c r="A53" s="86" t="s">
        <v>139</v>
      </c>
      <c r="E53" s="428"/>
      <c r="G53" s="83"/>
      <c r="H53" s="83"/>
      <c r="I53" s="83"/>
      <c r="J53" s="83"/>
      <c r="K53" s="83"/>
      <c r="L53" s="83"/>
      <c r="M53" s="88"/>
      <c r="N53" s="87" t="s">
        <v>140</v>
      </c>
      <c r="AI53" s="83"/>
      <c r="AJ53" s="83"/>
      <c r="AK53" s="92"/>
    </row>
    <row r="54" spans="1:37" ht="27" customHeight="1" x14ac:dyDescent="0.15">
      <c r="A54" s="873">
        <f>A11+31</f>
        <v>44958</v>
      </c>
      <c r="B54" s="874"/>
      <c r="C54" s="874"/>
      <c r="D54" s="520"/>
      <c r="E54" s="429"/>
      <c r="N54" s="875" t="str">
        <f>N11</f>
        <v>MA 4</v>
      </c>
      <c r="O54" s="876"/>
      <c r="P54" s="876"/>
      <c r="Q54" s="876"/>
      <c r="R54" s="876"/>
      <c r="S54" s="876"/>
      <c r="T54" s="876"/>
      <c r="U54" s="876"/>
      <c r="V54" s="876"/>
      <c r="W54" s="877"/>
      <c r="X54" s="89"/>
      <c r="Y54" s="89"/>
      <c r="Z54" s="89"/>
      <c r="AA54" s="89"/>
      <c r="AB54" s="89"/>
      <c r="AC54" s="89"/>
      <c r="AD54" s="89"/>
      <c r="AE54" s="89"/>
      <c r="AF54" s="89"/>
      <c r="AG54" s="89"/>
      <c r="AH54" s="89"/>
      <c r="AK54" s="93"/>
    </row>
    <row r="55" spans="1:37" x14ac:dyDescent="0.15">
      <c r="A55" s="85"/>
      <c r="AK55" s="91"/>
    </row>
    <row r="56" spans="1:37"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79"/>
      <c r="AK56" s="880"/>
    </row>
    <row r="57" spans="1:37" ht="14" thickBot="1" x14ac:dyDescent="0.2">
      <c r="A57" s="85"/>
      <c r="AK57" s="91"/>
    </row>
    <row r="58" spans="1:37" ht="25" customHeight="1" x14ac:dyDescent="0.15">
      <c r="A58" s="120"/>
      <c r="B58" s="121"/>
      <c r="C58" s="121"/>
      <c r="D58" s="904" t="s">
        <v>30</v>
      </c>
      <c r="E58" s="883" t="s">
        <v>142</v>
      </c>
      <c r="F58" s="122" t="s">
        <v>143</v>
      </c>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856" t="s">
        <v>144</v>
      </c>
    </row>
    <row r="59" spans="1:37" ht="15" customHeight="1" thickBot="1" x14ac:dyDescent="0.2">
      <c r="A59" s="96" t="s">
        <v>145</v>
      </c>
      <c r="B59" s="97"/>
      <c r="C59" s="97"/>
      <c r="D59" s="905"/>
      <c r="E59" s="882"/>
      <c r="F59" s="98">
        <f>A54</f>
        <v>44958</v>
      </c>
      <c r="G59" s="98">
        <f>F59+1</f>
        <v>44959</v>
      </c>
      <c r="H59" s="98">
        <f t="shared" ref="H59:AG59" si="3">G59+1</f>
        <v>44960</v>
      </c>
      <c r="I59" s="98">
        <f t="shared" si="3"/>
        <v>44961</v>
      </c>
      <c r="J59" s="98">
        <f t="shared" si="3"/>
        <v>44962</v>
      </c>
      <c r="K59" s="98">
        <f t="shared" si="3"/>
        <v>44963</v>
      </c>
      <c r="L59" s="98">
        <f t="shared" si="3"/>
        <v>44964</v>
      </c>
      <c r="M59" s="98">
        <f t="shared" si="3"/>
        <v>44965</v>
      </c>
      <c r="N59" s="98">
        <f t="shared" si="3"/>
        <v>44966</v>
      </c>
      <c r="O59" s="98">
        <f t="shared" si="3"/>
        <v>44967</v>
      </c>
      <c r="P59" s="98">
        <f t="shared" si="3"/>
        <v>44968</v>
      </c>
      <c r="Q59" s="98">
        <f t="shared" si="3"/>
        <v>44969</v>
      </c>
      <c r="R59" s="98">
        <f t="shared" si="3"/>
        <v>44970</v>
      </c>
      <c r="S59" s="98">
        <f t="shared" si="3"/>
        <v>44971</v>
      </c>
      <c r="T59" s="98">
        <f t="shared" si="3"/>
        <v>44972</v>
      </c>
      <c r="U59" s="98">
        <f t="shared" si="3"/>
        <v>44973</v>
      </c>
      <c r="V59" s="98">
        <f t="shared" si="3"/>
        <v>44974</v>
      </c>
      <c r="W59" s="98">
        <f t="shared" si="3"/>
        <v>44975</v>
      </c>
      <c r="X59" s="98">
        <f t="shared" si="3"/>
        <v>44976</v>
      </c>
      <c r="Y59" s="98">
        <f t="shared" si="3"/>
        <v>44977</v>
      </c>
      <c r="Z59" s="98">
        <f t="shared" si="3"/>
        <v>44978</v>
      </c>
      <c r="AA59" s="98">
        <f t="shared" si="3"/>
        <v>44979</v>
      </c>
      <c r="AB59" s="98">
        <f t="shared" si="3"/>
        <v>44980</v>
      </c>
      <c r="AC59" s="98">
        <f t="shared" si="3"/>
        <v>44981</v>
      </c>
      <c r="AD59" s="98">
        <f t="shared" si="3"/>
        <v>44982</v>
      </c>
      <c r="AE59" s="98">
        <f t="shared" si="3"/>
        <v>44983</v>
      </c>
      <c r="AF59" s="98">
        <f t="shared" si="3"/>
        <v>44984</v>
      </c>
      <c r="AG59" s="98">
        <f t="shared" si="3"/>
        <v>44985</v>
      </c>
      <c r="AH59" s="98" t="str">
        <f>IF(AND(DAY(DATE(YEAR($A$11),3,0))=29,YEAR($A$11)&lt;&gt;1900),29,"")</f>
        <v/>
      </c>
      <c r="AI59" s="98"/>
      <c r="AJ59" s="98"/>
      <c r="AK59" s="857"/>
    </row>
    <row r="60" spans="1:37" s="82" customFormat="1" ht="21" customHeight="1" thickBot="1" x14ac:dyDescent="0.2">
      <c r="A60" s="100" t="s">
        <v>146</v>
      </c>
      <c r="B60" s="101" t="s">
        <v>109</v>
      </c>
      <c r="C60" s="102" t="s">
        <v>147</v>
      </c>
      <c r="D60" s="102"/>
      <c r="E60" s="101"/>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03"/>
    </row>
    <row r="61" spans="1:37" s="82" customFormat="1" ht="20" customHeight="1" thickBot="1" x14ac:dyDescent="0.2">
      <c r="A61" s="858"/>
      <c r="B61" s="109" t="s">
        <v>66</v>
      </c>
      <c r="C61" s="186" t="s">
        <v>148</v>
      </c>
      <c r="D61" s="186"/>
      <c r="E61" s="435"/>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04"/>
    </row>
    <row r="62" spans="1:37" s="82" customFormat="1" ht="14" x14ac:dyDescent="0.15">
      <c r="A62" s="859"/>
      <c r="B62" s="183"/>
      <c r="C62" s="187" t="e">
        <f>VLOOKUP(B62,'AP Übersicht'!$A$8:$B$36,2,FALSE)</f>
        <v>#N/A</v>
      </c>
      <c r="D62" s="187"/>
      <c r="E62" s="430"/>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04">
        <f t="shared" ref="AK62:AK73" si="4">SUM(F62:AJ62)</f>
        <v>0</v>
      </c>
    </row>
    <row r="63" spans="1:37" s="82" customFormat="1" ht="20" customHeight="1" x14ac:dyDescent="0.15">
      <c r="A63" s="859"/>
      <c r="B63" s="183"/>
      <c r="C63" s="187" t="e">
        <f>VLOOKUP(B63,'AP Übersicht'!$A$8:$B$36,2,FALSE)</f>
        <v>#N/A</v>
      </c>
      <c r="D63" s="187"/>
      <c r="E63" s="430"/>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6"/>
      <c r="AK63" s="104">
        <f t="shared" si="4"/>
        <v>0</v>
      </c>
    </row>
    <row r="64" spans="1:37" s="82" customFormat="1" ht="20" customHeight="1" x14ac:dyDescent="0.15">
      <c r="A64" s="859"/>
      <c r="B64" s="183"/>
      <c r="C64" s="187" t="e">
        <f>VLOOKUP(B64,'AP Übersicht'!$A$8:$B$36,2,FALSE)</f>
        <v>#N/A</v>
      </c>
      <c r="D64" s="187"/>
      <c r="E64" s="430"/>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6"/>
      <c r="AK64" s="104">
        <f t="shared" si="4"/>
        <v>0</v>
      </c>
    </row>
    <row r="65" spans="1:37" s="82" customFormat="1" ht="20" customHeight="1" x14ac:dyDescent="0.15">
      <c r="A65" s="859"/>
      <c r="B65" s="183"/>
      <c r="C65" s="187" t="e">
        <f>VLOOKUP(B65,'AP Übersicht'!$A$8:$B$36,2,FALSE)</f>
        <v>#N/A</v>
      </c>
      <c r="D65" s="187"/>
      <c r="E65" s="430"/>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6"/>
      <c r="AK65" s="104">
        <f t="shared" si="4"/>
        <v>0</v>
      </c>
    </row>
    <row r="66" spans="1:37" s="82" customFormat="1" ht="20" customHeight="1" x14ac:dyDescent="0.15">
      <c r="A66" s="859"/>
      <c r="B66" s="183"/>
      <c r="C66" s="187" t="e">
        <f>VLOOKUP(B66,'AP Übersicht'!$A$8:$B$36,2,FALSE)</f>
        <v>#N/A</v>
      </c>
      <c r="D66" s="187"/>
      <c r="E66" s="430"/>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6"/>
      <c r="AK66" s="104">
        <f t="shared" si="4"/>
        <v>0</v>
      </c>
    </row>
    <row r="67" spans="1:37" s="82" customFormat="1" ht="20" customHeight="1" x14ac:dyDescent="0.15">
      <c r="A67" s="859"/>
      <c r="B67" s="183"/>
      <c r="C67" s="187" t="e">
        <f>VLOOKUP(B67,'AP Übersicht'!$A$8:$B$36,2,FALSE)</f>
        <v>#N/A</v>
      </c>
      <c r="D67" s="187"/>
      <c r="E67" s="430"/>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6"/>
      <c r="AK67" s="104">
        <f t="shared" si="4"/>
        <v>0</v>
      </c>
    </row>
    <row r="68" spans="1:37" s="82" customFormat="1" ht="20" customHeight="1" x14ac:dyDescent="0.15">
      <c r="A68" s="859"/>
      <c r="B68" s="183"/>
      <c r="C68" s="187" t="e">
        <f>VLOOKUP(B68,'AP Übersicht'!$A$8:$B$36,2,FALSE)</f>
        <v>#N/A</v>
      </c>
      <c r="D68" s="187"/>
      <c r="E68" s="430"/>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6"/>
      <c r="AK68" s="104">
        <f t="shared" si="4"/>
        <v>0</v>
      </c>
    </row>
    <row r="69" spans="1:37" s="82" customFormat="1" ht="20" customHeight="1" x14ac:dyDescent="0.15">
      <c r="A69" s="859"/>
      <c r="B69" s="183"/>
      <c r="C69" s="187" t="e">
        <f>VLOOKUP(B69,'AP Übersicht'!$A$8:$B$36,2,FALSE)</f>
        <v>#N/A</v>
      </c>
      <c r="D69" s="187"/>
      <c r="E69" s="430"/>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6"/>
      <c r="AK69" s="104">
        <f t="shared" si="4"/>
        <v>0</v>
      </c>
    </row>
    <row r="70" spans="1:37" s="82" customFormat="1" ht="20" customHeight="1" x14ac:dyDescent="0.15">
      <c r="A70" s="859"/>
      <c r="B70" s="183"/>
      <c r="C70" s="187" t="e">
        <f>VLOOKUP(B70,'AP Übersicht'!$A$8:$B$36,2,FALSE)</f>
        <v>#N/A</v>
      </c>
      <c r="D70" s="187"/>
      <c r="E70" s="430"/>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6"/>
      <c r="AK70" s="104">
        <f t="shared" si="4"/>
        <v>0</v>
      </c>
    </row>
    <row r="71" spans="1:37" s="82" customFormat="1" ht="20" customHeight="1" x14ac:dyDescent="0.15">
      <c r="A71" s="859"/>
      <c r="B71" s="183"/>
      <c r="C71" s="187" t="e">
        <f>VLOOKUP(B71,'AP Übersicht'!$A$8:$B$36,2,FALSE)</f>
        <v>#N/A</v>
      </c>
      <c r="D71" s="187"/>
      <c r="E71" s="430"/>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6"/>
      <c r="AK71" s="104">
        <f t="shared" si="4"/>
        <v>0</v>
      </c>
    </row>
    <row r="72" spans="1:37" s="82" customFormat="1" ht="20" customHeight="1" x14ac:dyDescent="0.15">
      <c r="A72" s="859"/>
      <c r="B72" s="183"/>
      <c r="C72" s="187" t="e">
        <f>VLOOKUP(B72,'AP Übersicht'!$A$8:$B$36,2,FALSE)</f>
        <v>#N/A</v>
      </c>
      <c r="D72" s="187"/>
      <c r="E72" s="430"/>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6"/>
      <c r="AK72" s="104">
        <f t="shared" si="4"/>
        <v>0</v>
      </c>
    </row>
    <row r="73" spans="1:37" s="82" customFormat="1" ht="20" customHeight="1" thickBot="1" x14ac:dyDescent="0.2">
      <c r="A73" s="860"/>
      <c r="B73" s="184"/>
      <c r="C73" s="252" t="e">
        <f>VLOOKUP(B73,'AP Übersicht'!$A$8:$B$36,2,FALSE)</f>
        <v>#N/A</v>
      </c>
      <c r="D73" s="503"/>
      <c r="E73" s="438"/>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8"/>
      <c r="AK73" s="104">
        <f t="shared" si="4"/>
        <v>0</v>
      </c>
    </row>
    <row r="74" spans="1:37" s="82" customFormat="1" ht="36" customHeight="1" thickTop="1" thickBot="1" x14ac:dyDescent="0.2">
      <c r="A74" s="522"/>
      <c r="B74" s="185"/>
      <c r="C74" s="107" t="s">
        <v>149</v>
      </c>
      <c r="D74" s="504"/>
      <c r="E74" s="437"/>
      <c r="F74" s="108">
        <f t="shared" ref="F74:AJ74" si="5">SUM(F60:F73)</f>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8">
        <f t="shared" si="5"/>
        <v>0</v>
      </c>
      <c r="AK74" s="106">
        <f>SUM(AK62:AK73)</f>
        <v>0</v>
      </c>
    </row>
    <row r="75" spans="1:37" s="82" customFormat="1" ht="20" customHeight="1" x14ac:dyDescent="0.15">
      <c r="A75" s="118" t="s">
        <v>150</v>
      </c>
      <c r="B75" s="99"/>
      <c r="C75" s="114" t="s">
        <v>164</v>
      </c>
      <c r="D75" s="187"/>
      <c r="E75" s="430"/>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9"/>
      <c r="AK75" s="110">
        <f>SUM(F75:AJ75)</f>
        <v>0</v>
      </c>
    </row>
    <row r="76" spans="1:37" s="82" customFormat="1" ht="20" customHeight="1" x14ac:dyDescent="0.15">
      <c r="A76" s="861" t="s">
        <v>152</v>
      </c>
      <c r="B76" s="95"/>
      <c r="C76" s="115" t="s">
        <v>153</v>
      </c>
      <c r="D76" s="187"/>
      <c r="E76" s="43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80"/>
      <c r="AK76" s="117">
        <f>SUM(E76:AJ76)</f>
        <v>0</v>
      </c>
    </row>
    <row r="77" spans="1:37" s="82" customFormat="1" ht="20" customHeight="1" x14ac:dyDescent="0.15">
      <c r="A77" s="862"/>
      <c r="B77" s="95"/>
      <c r="C77" s="116" t="s">
        <v>154</v>
      </c>
      <c r="D77" s="505"/>
      <c r="E77" s="430"/>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9"/>
      <c r="AK77" s="111">
        <f>SUM(F77:AJ77)</f>
        <v>0</v>
      </c>
    </row>
    <row r="78" spans="1:37" s="82" customFormat="1" ht="28" x14ac:dyDescent="0.15">
      <c r="A78" s="862"/>
      <c r="B78" s="95"/>
      <c r="C78" s="115" t="s">
        <v>155</v>
      </c>
      <c r="D78" s="187"/>
      <c r="E78" s="430"/>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9"/>
      <c r="AK78" s="111">
        <f>SUM(F78:AJ78)</f>
        <v>0</v>
      </c>
    </row>
    <row r="79" spans="1:37" s="82" customFormat="1" ht="29" thickBot="1" x14ac:dyDescent="0.2">
      <c r="A79" s="863"/>
      <c r="B79" s="105"/>
      <c r="C79" s="119" t="s">
        <v>156</v>
      </c>
      <c r="D79" s="506"/>
      <c r="E79" s="439"/>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1"/>
      <c r="AJ79" s="182"/>
      <c r="AK79" s="112">
        <f>SUM(F79:AJ79)</f>
        <v>0</v>
      </c>
    </row>
    <row r="80" spans="1:37" s="82" customFormat="1" x14ac:dyDescent="0.15">
      <c r="A80" s="123"/>
      <c r="B80" s="83"/>
      <c r="C80" s="83"/>
      <c r="D80" s="83"/>
      <c r="E80" s="427"/>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124">
        <f>SUM(AK74:AK79)</f>
        <v>0</v>
      </c>
    </row>
    <row r="81" spans="1:37" s="82" customFormat="1" ht="18" customHeight="1" x14ac:dyDescent="0.15">
      <c r="A81" s="864" t="s">
        <v>159</v>
      </c>
      <c r="B81" s="865"/>
      <c r="C81" s="865"/>
      <c r="D81" s="865"/>
      <c r="E81" s="865"/>
      <c r="F81" s="865"/>
      <c r="G81" s="865"/>
      <c r="H81" s="865"/>
      <c r="I81" s="865"/>
      <c r="J81" s="865"/>
      <c r="K81" s="865"/>
      <c r="L81" s="865"/>
      <c r="M81" s="865"/>
      <c r="N81" s="865"/>
      <c r="O81" s="90"/>
      <c r="P81" s="90"/>
      <c r="Q81" s="90"/>
      <c r="R81" s="90"/>
      <c r="S81" s="90"/>
      <c r="T81" s="90"/>
      <c r="U81" s="90"/>
      <c r="V81" s="90"/>
      <c r="W81" s="90"/>
      <c r="X81" s="90"/>
      <c r="Y81" s="90"/>
      <c r="Z81" s="90"/>
      <c r="AA81" s="90"/>
      <c r="AB81" s="90"/>
      <c r="AC81" s="90"/>
      <c r="AD81" s="90"/>
      <c r="AE81" s="90"/>
      <c r="AF81" s="90"/>
      <c r="AG81" s="90"/>
      <c r="AH81" s="90"/>
      <c r="AI81" s="90"/>
      <c r="AJ81" s="83"/>
      <c r="AK81" s="125"/>
    </row>
    <row r="82" spans="1:37" s="82" customFormat="1" ht="18" customHeight="1" thickBot="1" x14ac:dyDescent="0.2">
      <c r="A82" s="866"/>
      <c r="B82" s="865"/>
      <c r="C82" s="865"/>
      <c r="D82" s="865"/>
      <c r="E82" s="865"/>
      <c r="F82" s="865"/>
      <c r="G82" s="865"/>
      <c r="H82" s="865"/>
      <c r="I82" s="865"/>
      <c r="J82" s="865"/>
      <c r="K82" s="865"/>
      <c r="L82" s="865"/>
      <c r="M82" s="865"/>
      <c r="N82" s="865"/>
      <c r="O82" s="90"/>
      <c r="P82" s="90"/>
      <c r="Q82" s="90"/>
      <c r="R82" s="90"/>
      <c r="S82" s="90"/>
      <c r="T82" s="90"/>
      <c r="U82" s="90"/>
      <c r="V82" s="90"/>
      <c r="W82" s="90"/>
      <c r="X82" s="90"/>
      <c r="Y82" s="90"/>
      <c r="Z82" s="90"/>
      <c r="AA82" s="90"/>
      <c r="AB82" s="90"/>
      <c r="AC82" s="90"/>
      <c r="AD82" s="90"/>
      <c r="AE82" s="90"/>
      <c r="AF82" s="90"/>
      <c r="AG82" s="90"/>
      <c r="AH82" s="90"/>
      <c r="AI82" s="90"/>
      <c r="AJ82" s="83"/>
      <c r="AK82" s="125"/>
    </row>
    <row r="83" spans="1:37" s="82" customFormat="1" ht="14" customHeight="1" x14ac:dyDescent="0.15">
      <c r="A83" s="866"/>
      <c r="B83" s="865"/>
      <c r="C83" s="865"/>
      <c r="D83" s="865"/>
      <c r="E83" s="865"/>
      <c r="F83" s="865"/>
      <c r="G83" s="865"/>
      <c r="H83" s="865"/>
      <c r="I83" s="865"/>
      <c r="J83" s="865"/>
      <c r="K83" s="865"/>
      <c r="L83" s="865"/>
      <c r="M83" s="865"/>
      <c r="N83" s="865"/>
      <c r="O83" s="90"/>
      <c r="P83" s="90"/>
      <c r="Q83" s="867" t="s">
        <v>160</v>
      </c>
      <c r="R83" s="867"/>
      <c r="S83" s="867"/>
      <c r="T83" s="867"/>
      <c r="U83" s="867"/>
      <c r="V83" s="867"/>
      <c r="W83" s="867"/>
      <c r="X83" s="867"/>
      <c r="Y83" s="867"/>
      <c r="Z83" s="867"/>
      <c r="AA83" s="867"/>
      <c r="AB83" s="867"/>
      <c r="AC83" s="867"/>
      <c r="AD83" s="867"/>
      <c r="AE83" s="867"/>
      <c r="AF83" s="867"/>
      <c r="AG83" s="867"/>
      <c r="AH83" s="867"/>
      <c r="AI83" s="867"/>
      <c r="AJ83" s="867"/>
      <c r="AK83" s="125"/>
    </row>
    <row r="84" spans="1:37" s="82" customFormat="1" ht="35.25" customHeight="1" x14ac:dyDescent="0.15">
      <c r="A84" s="864" t="s">
        <v>161</v>
      </c>
      <c r="B84" s="868"/>
      <c r="C84" s="868"/>
      <c r="D84" s="868"/>
      <c r="E84" s="868"/>
      <c r="F84" s="868"/>
      <c r="G84" s="868"/>
      <c r="H84" s="868"/>
      <c r="I84" s="868"/>
      <c r="J84" s="868"/>
      <c r="K84" s="868"/>
      <c r="L84" s="868"/>
      <c r="M84" s="868"/>
      <c r="N84" s="868"/>
      <c r="O84" s="90"/>
      <c r="P84" s="90"/>
      <c r="Q84" s="90"/>
      <c r="R84" s="90"/>
      <c r="S84" s="90"/>
      <c r="T84" s="90"/>
      <c r="U84" s="90"/>
      <c r="V84" s="90"/>
      <c r="W84" s="90"/>
      <c r="X84" s="90"/>
      <c r="Y84" s="90"/>
      <c r="Z84" s="90"/>
      <c r="AA84" s="90"/>
      <c r="AB84" s="90"/>
      <c r="AC84" s="90"/>
      <c r="AD84" s="90"/>
      <c r="AE84" s="90"/>
      <c r="AF84" s="90"/>
      <c r="AG84" s="90"/>
      <c r="AH84" s="90"/>
      <c r="AI84" s="90"/>
      <c r="AJ84" s="90"/>
      <c r="AK84" s="125"/>
    </row>
    <row r="85" spans="1:37" s="82" customFormat="1" ht="14" x14ac:dyDescent="0.15">
      <c r="A85" s="864"/>
      <c r="B85" s="868"/>
      <c r="C85" s="868"/>
      <c r="D85" s="868"/>
      <c r="E85" s="868"/>
      <c r="F85" s="868"/>
      <c r="G85" s="868"/>
      <c r="H85" s="868"/>
      <c r="I85" s="868"/>
      <c r="J85" s="868"/>
      <c r="K85" s="868"/>
      <c r="L85" s="868"/>
      <c r="M85" s="868"/>
      <c r="N85" s="868"/>
      <c r="O85" s="83"/>
      <c r="P85" s="83"/>
      <c r="Q85" s="867" t="s">
        <v>162</v>
      </c>
      <c r="R85" s="867"/>
      <c r="S85" s="867"/>
      <c r="T85" s="867"/>
      <c r="U85" s="867"/>
      <c r="V85" s="867"/>
      <c r="W85" s="867"/>
      <c r="X85" s="867"/>
      <c r="Y85" s="867"/>
      <c r="Z85" s="867"/>
      <c r="AA85" s="867"/>
      <c r="AB85" s="867"/>
      <c r="AC85" s="867"/>
      <c r="AD85" s="867"/>
      <c r="AE85" s="867"/>
      <c r="AF85" s="867"/>
      <c r="AG85" s="867"/>
      <c r="AH85" s="867"/>
      <c r="AI85" s="867"/>
      <c r="AJ85" s="867"/>
      <c r="AK85" s="125"/>
    </row>
    <row r="86" spans="1:37" s="82" customFormat="1" ht="14.5" customHeight="1" thickBot="1" x14ac:dyDescent="0.2">
      <c r="A86" s="126"/>
      <c r="B86" s="127"/>
      <c r="C86" s="127"/>
      <c r="D86" s="127"/>
      <c r="E86" s="441"/>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8"/>
    </row>
    <row r="87" spans="1:37" x14ac:dyDescent="0.15">
      <c r="A87" s="82"/>
      <c r="B87" s="82"/>
      <c r="C87" s="82"/>
      <c r="D87" s="82"/>
      <c r="E87" s="431"/>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row>
    <row r="88" spans="1:37" s="60" customFormat="1" ht="30" customHeight="1" x14ac:dyDescent="0.15">
      <c r="A88" s="423"/>
      <c r="B88" s="433"/>
      <c r="C88" s="433"/>
      <c r="D88" s="433"/>
      <c r="E88" s="424"/>
      <c r="F88" s="425"/>
      <c r="G88" s="425"/>
      <c r="H88" s="425"/>
      <c r="I88" s="425"/>
      <c r="J88" s="425"/>
      <c r="K88" s="425"/>
      <c r="L88" s="425"/>
      <c r="M88" s="444"/>
      <c r="N88" s="426"/>
      <c r="O88" s="426"/>
      <c r="P88" s="426"/>
      <c r="Q88" s="426"/>
      <c r="R88" s="426"/>
      <c r="S88" s="426"/>
      <c r="T88" s="426"/>
      <c r="U88" s="426"/>
      <c r="V88" s="426"/>
      <c r="W88" s="891" t="s">
        <v>133</v>
      </c>
      <c r="X88" s="891"/>
      <c r="Y88" s="891"/>
      <c r="Z88" s="891"/>
      <c r="AA88" s="892"/>
      <c r="AB88" s="875" t="str">
        <f>Nav!$C$6</f>
        <v>DS200424</v>
      </c>
      <c r="AC88" s="876"/>
      <c r="AD88" s="876"/>
      <c r="AE88" s="876"/>
      <c r="AF88" s="876"/>
      <c r="AG88" s="876"/>
      <c r="AH88" s="876"/>
      <c r="AI88" s="877"/>
      <c r="AJ88" s="426"/>
      <c r="AK88" s="432"/>
    </row>
    <row r="89" spans="1:37" s="60" customFormat="1" ht="18" customHeight="1" x14ac:dyDescent="0.15">
      <c r="A89" s="445"/>
      <c r="B89" s="446"/>
      <c r="C89" s="446"/>
      <c r="D89" s="446"/>
      <c r="E89" s="447"/>
      <c r="F89" s="448"/>
      <c r="G89" s="448"/>
      <c r="H89" s="448"/>
      <c r="I89" s="448"/>
      <c r="J89" s="448"/>
      <c r="K89" s="448"/>
      <c r="L89" s="448"/>
      <c r="M89" s="449"/>
      <c r="AK89" s="434"/>
    </row>
    <row r="90" spans="1:37" ht="23" x14ac:dyDescent="0.25">
      <c r="A90" s="445"/>
      <c r="B90" s="446"/>
      <c r="C90" s="446"/>
      <c r="D90" s="446"/>
      <c r="E90" s="447"/>
      <c r="F90" s="448"/>
      <c r="G90" s="448"/>
      <c r="H90" s="448"/>
      <c r="I90" s="448"/>
      <c r="J90" s="448"/>
      <c r="K90" s="448"/>
      <c r="L90" s="448"/>
      <c r="M90" s="449"/>
      <c r="N90" s="443"/>
      <c r="O90" s="893" t="s">
        <v>134</v>
      </c>
      <c r="P90" s="894"/>
      <c r="Q90" s="894"/>
      <c r="R90" s="894"/>
      <c r="S90" s="894"/>
      <c r="T90" s="894"/>
      <c r="U90" s="894"/>
      <c r="V90" s="894"/>
      <c r="W90" s="894"/>
      <c r="X90" s="894"/>
      <c r="Y90" s="894"/>
      <c r="Z90" s="894"/>
      <c r="AA90" s="894"/>
      <c r="AB90" s="894"/>
      <c r="AC90" s="894"/>
      <c r="AD90" s="894"/>
      <c r="AE90" s="894"/>
      <c r="AF90" s="894"/>
      <c r="AG90" s="894"/>
      <c r="AH90" s="894"/>
      <c r="AI90" s="894"/>
      <c r="AJ90" s="894"/>
      <c r="AK90" s="895"/>
    </row>
    <row r="91" spans="1:37" ht="16" x14ac:dyDescent="0.2">
      <c r="A91" s="445"/>
      <c r="B91" s="446"/>
      <c r="C91" s="446"/>
      <c r="D91" s="446"/>
      <c r="E91" s="447"/>
      <c r="F91" s="448"/>
      <c r="G91" s="448"/>
      <c r="H91" s="448"/>
      <c r="I91" s="448"/>
      <c r="J91" s="448"/>
      <c r="K91" s="448"/>
      <c r="L91" s="448"/>
      <c r="M91" s="449"/>
      <c r="N91" s="442"/>
      <c r="O91" s="730" t="s">
        <v>165</v>
      </c>
      <c r="P91" s="731"/>
      <c r="Q91" s="731"/>
      <c r="R91" s="731"/>
      <c r="S91" s="731"/>
      <c r="T91" s="731"/>
      <c r="U91" s="731"/>
      <c r="V91" s="731"/>
      <c r="W91" s="731"/>
      <c r="X91" s="731"/>
      <c r="Y91" s="731"/>
      <c r="Z91" s="731"/>
      <c r="AA91" s="731"/>
      <c r="AB91" s="731"/>
      <c r="AC91" s="731"/>
      <c r="AD91" s="731"/>
      <c r="AE91" s="731"/>
      <c r="AF91" s="731"/>
      <c r="AG91" s="731"/>
      <c r="AH91" s="731"/>
      <c r="AI91" s="731"/>
      <c r="AJ91" s="731"/>
      <c r="AK91" s="732"/>
    </row>
    <row r="92" spans="1:37" ht="18" customHeight="1" x14ac:dyDescent="0.15">
      <c r="A92" s="885" t="s">
        <v>136</v>
      </c>
      <c r="B92" s="886"/>
      <c r="C92" s="886"/>
      <c r="D92" s="886"/>
      <c r="E92" s="886"/>
      <c r="F92" s="886"/>
      <c r="G92" s="886"/>
      <c r="H92" s="886"/>
      <c r="I92" s="886"/>
      <c r="J92" s="886"/>
      <c r="K92" s="886"/>
      <c r="L92" s="886"/>
      <c r="M92" s="887"/>
      <c r="O92" s="888" t="s">
        <v>137</v>
      </c>
      <c r="P92" s="889"/>
      <c r="Q92" s="889"/>
      <c r="R92" s="889"/>
      <c r="S92" s="889"/>
      <c r="T92" s="889"/>
      <c r="U92" s="889"/>
      <c r="V92" s="889"/>
      <c r="W92" s="889"/>
      <c r="X92" s="889"/>
      <c r="Y92" s="889"/>
      <c r="Z92" s="889"/>
      <c r="AA92" s="889"/>
      <c r="AB92" s="889"/>
      <c r="AC92" s="889"/>
      <c r="AD92" s="889"/>
      <c r="AE92" s="889"/>
      <c r="AF92" s="889"/>
      <c r="AG92" s="889"/>
      <c r="AH92" s="889"/>
      <c r="AI92" s="889"/>
      <c r="AJ92" s="889"/>
      <c r="AK92" s="890"/>
    </row>
    <row r="93" spans="1:37" ht="26.25" customHeight="1" x14ac:dyDescent="0.15">
      <c r="A93" s="84" t="s">
        <v>138</v>
      </c>
      <c r="B93" s="60"/>
      <c r="C93" s="516"/>
      <c r="D93" s="516"/>
      <c r="E93" s="516"/>
      <c r="F93" s="94"/>
      <c r="G93" s="94"/>
      <c r="H93" s="94"/>
      <c r="I93" s="94"/>
      <c r="J93" s="94"/>
      <c r="K93" s="94"/>
      <c r="L93" s="94"/>
      <c r="O93" s="869"/>
      <c r="P93" s="869"/>
      <c r="Q93" s="869"/>
      <c r="R93" s="869"/>
      <c r="S93" s="869"/>
      <c r="T93" s="869"/>
      <c r="AK93" s="91"/>
    </row>
    <row r="94" spans="1:37"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1"/>
      <c r="AK94" s="872"/>
    </row>
    <row r="95" spans="1:37" ht="18" customHeight="1" x14ac:dyDescent="0.15">
      <c r="A95" s="85"/>
      <c r="AK95" s="91"/>
    </row>
    <row r="96" spans="1:37" s="87" customFormat="1" ht="14" x14ac:dyDescent="0.15">
      <c r="A96" s="86" t="s">
        <v>139</v>
      </c>
      <c r="E96" s="428"/>
      <c r="G96" s="83"/>
      <c r="H96" s="83"/>
      <c r="I96" s="83"/>
      <c r="J96" s="83"/>
      <c r="K96" s="83"/>
      <c r="L96" s="83"/>
      <c r="M96" s="88"/>
      <c r="N96" s="87" t="s">
        <v>140</v>
      </c>
      <c r="AI96" s="83"/>
      <c r="AJ96" s="83"/>
      <c r="AK96" s="92"/>
    </row>
    <row r="97" spans="1:37" ht="27" customHeight="1" x14ac:dyDescent="0.15">
      <c r="A97" s="873">
        <f>IF(AND(DAY(DATE(YEAR($A$11),3,0))=29,YEAR($A$11)&lt;&gt;1900),A54+29,A54+28)</f>
        <v>44986</v>
      </c>
      <c r="B97" s="874"/>
      <c r="C97" s="874"/>
      <c r="D97" s="520"/>
      <c r="E97" s="429"/>
      <c r="N97" s="875" t="str">
        <f>N54</f>
        <v>MA 4</v>
      </c>
      <c r="O97" s="876"/>
      <c r="P97" s="876"/>
      <c r="Q97" s="876"/>
      <c r="R97" s="876"/>
      <c r="S97" s="876"/>
      <c r="T97" s="876"/>
      <c r="U97" s="876"/>
      <c r="V97" s="876"/>
      <c r="W97" s="877"/>
      <c r="X97" s="89"/>
      <c r="Y97" s="89"/>
      <c r="Z97" s="89"/>
      <c r="AA97" s="89"/>
      <c r="AB97" s="89"/>
      <c r="AC97" s="89"/>
      <c r="AD97" s="89"/>
      <c r="AE97" s="89"/>
      <c r="AF97" s="89"/>
      <c r="AG97" s="89"/>
      <c r="AH97" s="89"/>
      <c r="AK97" s="93"/>
    </row>
    <row r="98" spans="1:37" x14ac:dyDescent="0.15">
      <c r="A98" s="85"/>
      <c r="AK98" s="91"/>
    </row>
    <row r="99" spans="1:37"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79"/>
      <c r="AK99" s="880"/>
    </row>
    <row r="100" spans="1:37" ht="14" thickBot="1" x14ac:dyDescent="0.2">
      <c r="A100" s="85"/>
      <c r="AK100" s="91"/>
    </row>
    <row r="101" spans="1:37" ht="25" customHeight="1" x14ac:dyDescent="0.15">
      <c r="A101" s="120"/>
      <c r="B101" s="121"/>
      <c r="C101" s="121"/>
      <c r="D101" s="904" t="s">
        <v>30</v>
      </c>
      <c r="E101" s="883" t="s">
        <v>142</v>
      </c>
      <c r="F101" s="122" t="s">
        <v>143</v>
      </c>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856" t="s">
        <v>144</v>
      </c>
    </row>
    <row r="102" spans="1:37" ht="15" customHeight="1" thickBot="1" x14ac:dyDescent="0.2">
      <c r="A102" s="96" t="s">
        <v>145</v>
      </c>
      <c r="B102" s="97"/>
      <c r="C102" s="97"/>
      <c r="D102" s="905"/>
      <c r="E102" s="882"/>
      <c r="F102" s="98">
        <f>A97</f>
        <v>44986</v>
      </c>
      <c r="G102" s="98">
        <f>F102+1</f>
        <v>44987</v>
      </c>
      <c r="H102" s="98">
        <f t="shared" ref="H102:AJ102" si="6">G102+1</f>
        <v>44988</v>
      </c>
      <c r="I102" s="98">
        <f t="shared" si="6"/>
        <v>44989</v>
      </c>
      <c r="J102" s="98">
        <f t="shared" si="6"/>
        <v>44990</v>
      </c>
      <c r="K102" s="98">
        <f t="shared" si="6"/>
        <v>44991</v>
      </c>
      <c r="L102" s="98">
        <f t="shared" si="6"/>
        <v>44992</v>
      </c>
      <c r="M102" s="98">
        <f t="shared" si="6"/>
        <v>44993</v>
      </c>
      <c r="N102" s="98">
        <f t="shared" si="6"/>
        <v>44994</v>
      </c>
      <c r="O102" s="98">
        <f t="shared" si="6"/>
        <v>44995</v>
      </c>
      <c r="P102" s="98">
        <f t="shared" si="6"/>
        <v>44996</v>
      </c>
      <c r="Q102" s="98">
        <f t="shared" si="6"/>
        <v>44997</v>
      </c>
      <c r="R102" s="98">
        <f t="shared" si="6"/>
        <v>44998</v>
      </c>
      <c r="S102" s="98">
        <f t="shared" si="6"/>
        <v>44999</v>
      </c>
      <c r="T102" s="98">
        <f t="shared" si="6"/>
        <v>45000</v>
      </c>
      <c r="U102" s="98">
        <f t="shared" si="6"/>
        <v>45001</v>
      </c>
      <c r="V102" s="98">
        <f t="shared" si="6"/>
        <v>45002</v>
      </c>
      <c r="W102" s="98">
        <f t="shared" si="6"/>
        <v>45003</v>
      </c>
      <c r="X102" s="98">
        <f t="shared" si="6"/>
        <v>45004</v>
      </c>
      <c r="Y102" s="98">
        <f t="shared" si="6"/>
        <v>45005</v>
      </c>
      <c r="Z102" s="98">
        <f t="shared" si="6"/>
        <v>45006</v>
      </c>
      <c r="AA102" s="98">
        <f t="shared" si="6"/>
        <v>45007</v>
      </c>
      <c r="AB102" s="98">
        <f t="shared" si="6"/>
        <v>45008</v>
      </c>
      <c r="AC102" s="98">
        <f t="shared" si="6"/>
        <v>45009</v>
      </c>
      <c r="AD102" s="98">
        <f t="shared" si="6"/>
        <v>45010</v>
      </c>
      <c r="AE102" s="98">
        <f t="shared" si="6"/>
        <v>45011</v>
      </c>
      <c r="AF102" s="98">
        <f t="shared" si="6"/>
        <v>45012</v>
      </c>
      <c r="AG102" s="98">
        <f t="shared" si="6"/>
        <v>45013</v>
      </c>
      <c r="AH102" s="98">
        <f t="shared" si="6"/>
        <v>45014</v>
      </c>
      <c r="AI102" s="98">
        <f t="shared" si="6"/>
        <v>45015</v>
      </c>
      <c r="AJ102" s="98">
        <f t="shared" si="6"/>
        <v>45016</v>
      </c>
      <c r="AK102" s="857"/>
    </row>
    <row r="103" spans="1:37" s="82" customFormat="1" ht="21" customHeight="1" thickBot="1" x14ac:dyDescent="0.2">
      <c r="A103" s="100" t="s">
        <v>146</v>
      </c>
      <c r="B103" s="101" t="s">
        <v>109</v>
      </c>
      <c r="C103" s="102" t="s">
        <v>147</v>
      </c>
      <c r="D103" s="102"/>
      <c r="E103" s="101"/>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03"/>
    </row>
    <row r="104" spans="1:37" s="82" customFormat="1" ht="20" customHeight="1" thickBot="1" x14ac:dyDescent="0.2">
      <c r="A104" s="858"/>
      <c r="B104" s="109" t="s">
        <v>66</v>
      </c>
      <c r="C104" s="186" t="s">
        <v>148</v>
      </c>
      <c r="D104" s="186"/>
      <c r="E104" s="435"/>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04"/>
    </row>
    <row r="105" spans="1:37" s="82" customFormat="1" ht="14" x14ac:dyDescent="0.15">
      <c r="A105" s="859"/>
      <c r="B105" s="183"/>
      <c r="C105" s="187" t="e">
        <f>VLOOKUP(B105,'AP Übersicht'!$A$8:$B$36,2,FALSE)</f>
        <v>#N/A</v>
      </c>
      <c r="D105" s="187"/>
      <c r="E105" s="430"/>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04">
        <f t="shared" ref="AK105:AK116" si="7">SUM(F105:AJ105)</f>
        <v>0</v>
      </c>
    </row>
    <row r="106" spans="1:37" s="82" customFormat="1" ht="20" customHeight="1" x14ac:dyDescent="0.15">
      <c r="A106" s="859"/>
      <c r="B106" s="183"/>
      <c r="C106" s="187" t="e">
        <f>VLOOKUP(B106,'AP Übersicht'!$A$8:$B$36,2,FALSE)</f>
        <v>#N/A</v>
      </c>
      <c r="D106" s="187"/>
      <c r="E106" s="430"/>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6"/>
      <c r="AK106" s="104">
        <f t="shared" si="7"/>
        <v>0</v>
      </c>
    </row>
    <row r="107" spans="1:37" s="82" customFormat="1" ht="20" customHeight="1" x14ac:dyDescent="0.15">
      <c r="A107" s="859"/>
      <c r="B107" s="183"/>
      <c r="C107" s="187" t="e">
        <f>VLOOKUP(B107,'AP Übersicht'!$A$8:$B$36,2,FALSE)</f>
        <v>#N/A</v>
      </c>
      <c r="D107" s="187"/>
      <c r="E107" s="430"/>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6"/>
      <c r="AK107" s="104">
        <f t="shared" si="7"/>
        <v>0</v>
      </c>
    </row>
    <row r="108" spans="1:37" s="82" customFormat="1" ht="20" customHeight="1" x14ac:dyDescent="0.15">
      <c r="A108" s="859"/>
      <c r="B108" s="183"/>
      <c r="C108" s="187" t="e">
        <f>VLOOKUP(B108,'AP Übersicht'!$A$8:$B$36,2,FALSE)</f>
        <v>#N/A</v>
      </c>
      <c r="D108" s="187"/>
      <c r="E108" s="430"/>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6"/>
      <c r="AK108" s="104">
        <f t="shared" si="7"/>
        <v>0</v>
      </c>
    </row>
    <row r="109" spans="1:37" s="82" customFormat="1" ht="20" customHeight="1" x14ac:dyDescent="0.15">
      <c r="A109" s="859"/>
      <c r="B109" s="183"/>
      <c r="C109" s="187" t="e">
        <f>VLOOKUP(B109,'AP Übersicht'!$A$8:$B$36,2,FALSE)</f>
        <v>#N/A</v>
      </c>
      <c r="D109" s="187"/>
      <c r="E109" s="430"/>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6"/>
      <c r="AK109" s="104">
        <f t="shared" si="7"/>
        <v>0</v>
      </c>
    </row>
    <row r="110" spans="1:37" s="82" customFormat="1" ht="20" customHeight="1" x14ac:dyDescent="0.15">
      <c r="A110" s="859"/>
      <c r="B110" s="183"/>
      <c r="C110" s="187" t="e">
        <f>VLOOKUP(B110,'AP Übersicht'!$A$8:$B$36,2,FALSE)</f>
        <v>#N/A</v>
      </c>
      <c r="D110" s="187"/>
      <c r="E110" s="430"/>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6"/>
      <c r="AK110" s="104">
        <f t="shared" si="7"/>
        <v>0</v>
      </c>
    </row>
    <row r="111" spans="1:37" s="82" customFormat="1" ht="20" customHeight="1" x14ac:dyDescent="0.15">
      <c r="A111" s="859"/>
      <c r="B111" s="183"/>
      <c r="C111" s="187" t="e">
        <f>VLOOKUP(B111,'AP Übersicht'!$A$8:$B$36,2,FALSE)</f>
        <v>#N/A</v>
      </c>
      <c r="D111" s="187"/>
      <c r="E111" s="430"/>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6"/>
      <c r="AK111" s="104">
        <f t="shared" si="7"/>
        <v>0</v>
      </c>
    </row>
    <row r="112" spans="1:37" s="82" customFormat="1" ht="20" customHeight="1" x14ac:dyDescent="0.15">
      <c r="A112" s="859"/>
      <c r="B112" s="183"/>
      <c r="C112" s="187" t="e">
        <f>VLOOKUP(B112,'AP Übersicht'!$A$8:$B$36,2,FALSE)</f>
        <v>#N/A</v>
      </c>
      <c r="D112" s="187"/>
      <c r="E112" s="430"/>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6"/>
      <c r="AK112" s="104">
        <f t="shared" si="7"/>
        <v>0</v>
      </c>
    </row>
    <row r="113" spans="1:37" s="82" customFormat="1" ht="20" customHeight="1" x14ac:dyDescent="0.15">
      <c r="A113" s="859"/>
      <c r="B113" s="183"/>
      <c r="C113" s="187" t="e">
        <f>VLOOKUP(B113,'AP Übersicht'!$A$8:$B$36,2,FALSE)</f>
        <v>#N/A</v>
      </c>
      <c r="D113" s="187"/>
      <c r="E113" s="430"/>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6"/>
      <c r="AK113" s="104">
        <f t="shared" si="7"/>
        <v>0</v>
      </c>
    </row>
    <row r="114" spans="1:37" s="82" customFormat="1" ht="20" customHeight="1" x14ac:dyDescent="0.15">
      <c r="A114" s="859"/>
      <c r="B114" s="183"/>
      <c r="C114" s="187" t="e">
        <f>VLOOKUP(B114,'AP Übersicht'!$A$8:$B$36,2,FALSE)</f>
        <v>#N/A</v>
      </c>
      <c r="D114" s="187"/>
      <c r="E114" s="430"/>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6"/>
      <c r="AK114" s="104">
        <f t="shared" si="7"/>
        <v>0</v>
      </c>
    </row>
    <row r="115" spans="1:37" s="82" customFormat="1" ht="20" customHeight="1" x14ac:dyDescent="0.15">
      <c r="A115" s="859"/>
      <c r="B115" s="183"/>
      <c r="C115" s="187" t="e">
        <f>VLOOKUP(B115,'AP Übersicht'!$A$8:$B$36,2,FALSE)</f>
        <v>#N/A</v>
      </c>
      <c r="D115" s="187"/>
      <c r="E115" s="430"/>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6"/>
      <c r="AK115" s="104">
        <f t="shared" si="7"/>
        <v>0</v>
      </c>
    </row>
    <row r="116" spans="1:37" s="82" customFormat="1" ht="20" customHeight="1" thickBot="1" x14ac:dyDescent="0.2">
      <c r="A116" s="860"/>
      <c r="B116" s="184"/>
      <c r="C116" s="252" t="e">
        <f>VLOOKUP(B116,'AP Übersicht'!$A$8:$B$36,2,FALSE)</f>
        <v>#N/A</v>
      </c>
      <c r="D116" s="503"/>
      <c r="E116" s="438"/>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7"/>
      <c r="AJ116" s="178"/>
      <c r="AK116" s="104">
        <f t="shared" si="7"/>
        <v>0</v>
      </c>
    </row>
    <row r="117" spans="1:37" s="82" customFormat="1" ht="36" customHeight="1" thickTop="1" thickBot="1" x14ac:dyDescent="0.2">
      <c r="A117" s="522"/>
      <c r="B117" s="185"/>
      <c r="C117" s="107" t="s">
        <v>149</v>
      </c>
      <c r="D117" s="504"/>
      <c r="E117" s="437"/>
      <c r="F117" s="108">
        <f t="shared" ref="F117:AJ117" si="8">SUM(F103:F116)</f>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8">
        <f t="shared" si="8"/>
        <v>0</v>
      </c>
      <c r="AK117" s="106">
        <f>SUM(AK105:AK116)</f>
        <v>0</v>
      </c>
    </row>
    <row r="118" spans="1:37" s="82" customFormat="1" ht="20" customHeight="1" x14ac:dyDescent="0.15">
      <c r="A118" s="118" t="s">
        <v>150</v>
      </c>
      <c r="B118" s="99"/>
      <c r="C118" s="114" t="s">
        <v>164</v>
      </c>
      <c r="D118" s="187"/>
      <c r="E118" s="430"/>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9"/>
      <c r="AK118" s="110">
        <f>SUM(F118:AJ118)</f>
        <v>0</v>
      </c>
    </row>
    <row r="119" spans="1:37" s="82" customFormat="1" ht="20" customHeight="1" x14ac:dyDescent="0.15">
      <c r="A119" s="861" t="s">
        <v>152</v>
      </c>
      <c r="B119" s="95"/>
      <c r="C119" s="115" t="s">
        <v>153</v>
      </c>
      <c r="D119" s="187"/>
      <c r="E119" s="43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80"/>
      <c r="AK119" s="117">
        <f>SUM(E119:AJ119)</f>
        <v>0</v>
      </c>
    </row>
    <row r="120" spans="1:37" s="82" customFormat="1" ht="20" customHeight="1" x14ac:dyDescent="0.15">
      <c r="A120" s="862"/>
      <c r="B120" s="95"/>
      <c r="C120" s="116" t="s">
        <v>154</v>
      </c>
      <c r="D120" s="505"/>
      <c r="E120" s="430"/>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9"/>
      <c r="AK120" s="111">
        <f>SUM(F120:AJ120)</f>
        <v>0</v>
      </c>
    </row>
    <row r="121" spans="1:37" s="82" customFormat="1" ht="28" x14ac:dyDescent="0.15">
      <c r="A121" s="862"/>
      <c r="B121" s="95"/>
      <c r="C121" s="115" t="s">
        <v>155</v>
      </c>
      <c r="D121" s="187"/>
      <c r="E121" s="430"/>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9"/>
      <c r="AK121" s="111">
        <f>SUM(F121:AJ121)</f>
        <v>0</v>
      </c>
    </row>
    <row r="122" spans="1:37" s="82" customFormat="1" ht="29" thickBot="1" x14ac:dyDescent="0.2">
      <c r="A122" s="863"/>
      <c r="B122" s="105"/>
      <c r="C122" s="119" t="s">
        <v>156</v>
      </c>
      <c r="D122" s="506"/>
      <c r="E122" s="439"/>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1"/>
      <c r="AJ122" s="182"/>
      <c r="AK122" s="112">
        <f>SUM(F122:AJ122)</f>
        <v>0</v>
      </c>
    </row>
    <row r="123" spans="1:37" s="82" customFormat="1" x14ac:dyDescent="0.15">
      <c r="A123" s="123"/>
      <c r="B123" s="83"/>
      <c r="C123" s="83"/>
      <c r="D123" s="83"/>
      <c r="E123" s="427"/>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124">
        <f>SUM(AK117:AK122)</f>
        <v>0</v>
      </c>
    </row>
    <row r="124" spans="1:37" s="82" customFormat="1" ht="18" customHeight="1" x14ac:dyDescent="0.15">
      <c r="A124" s="864" t="s">
        <v>159</v>
      </c>
      <c r="B124" s="865"/>
      <c r="C124" s="865"/>
      <c r="D124" s="865"/>
      <c r="E124" s="865"/>
      <c r="F124" s="865"/>
      <c r="G124" s="865"/>
      <c r="H124" s="865"/>
      <c r="I124" s="865"/>
      <c r="J124" s="865"/>
      <c r="K124" s="865"/>
      <c r="L124" s="865"/>
      <c r="M124" s="865"/>
      <c r="N124" s="865"/>
      <c r="O124" s="90"/>
      <c r="P124" s="90"/>
      <c r="Q124" s="90"/>
      <c r="R124" s="90"/>
      <c r="S124" s="90"/>
      <c r="T124" s="90"/>
      <c r="U124" s="90"/>
      <c r="V124" s="90"/>
      <c r="W124" s="90"/>
      <c r="X124" s="90"/>
      <c r="Y124" s="90"/>
      <c r="Z124" s="90"/>
      <c r="AA124" s="90"/>
      <c r="AB124" s="90"/>
      <c r="AC124" s="90"/>
      <c r="AD124" s="90"/>
      <c r="AE124" s="90"/>
      <c r="AF124" s="90"/>
      <c r="AG124" s="90"/>
      <c r="AH124" s="90"/>
      <c r="AI124" s="90"/>
      <c r="AJ124" s="83"/>
      <c r="AK124" s="125"/>
    </row>
    <row r="125" spans="1:37" s="82" customFormat="1" ht="18" customHeight="1" thickBot="1" x14ac:dyDescent="0.2">
      <c r="A125" s="866"/>
      <c r="B125" s="865"/>
      <c r="C125" s="865"/>
      <c r="D125" s="865"/>
      <c r="E125" s="865"/>
      <c r="F125" s="865"/>
      <c r="G125" s="865"/>
      <c r="H125" s="865"/>
      <c r="I125" s="865"/>
      <c r="J125" s="865"/>
      <c r="K125" s="865"/>
      <c r="L125" s="865"/>
      <c r="M125" s="865"/>
      <c r="N125" s="865"/>
      <c r="O125" s="90"/>
      <c r="P125" s="90"/>
      <c r="Q125" s="90"/>
      <c r="R125" s="90"/>
      <c r="S125" s="90"/>
      <c r="T125" s="90"/>
      <c r="U125" s="90"/>
      <c r="V125" s="90"/>
      <c r="W125" s="90"/>
      <c r="X125" s="90"/>
      <c r="Y125" s="90"/>
      <c r="Z125" s="90"/>
      <c r="AA125" s="90"/>
      <c r="AB125" s="90"/>
      <c r="AC125" s="90"/>
      <c r="AD125" s="90"/>
      <c r="AE125" s="90"/>
      <c r="AF125" s="90"/>
      <c r="AG125" s="90"/>
      <c r="AH125" s="90"/>
      <c r="AI125" s="90"/>
      <c r="AJ125" s="83"/>
      <c r="AK125" s="125"/>
    </row>
    <row r="126" spans="1:37" s="82" customFormat="1" ht="14" customHeight="1" x14ac:dyDescent="0.15">
      <c r="A126" s="866"/>
      <c r="B126" s="865"/>
      <c r="C126" s="865"/>
      <c r="D126" s="865"/>
      <c r="E126" s="865"/>
      <c r="F126" s="865"/>
      <c r="G126" s="865"/>
      <c r="H126" s="865"/>
      <c r="I126" s="865"/>
      <c r="J126" s="865"/>
      <c r="K126" s="865"/>
      <c r="L126" s="865"/>
      <c r="M126" s="865"/>
      <c r="N126" s="865"/>
      <c r="O126" s="90"/>
      <c r="P126" s="90"/>
      <c r="Q126" s="867" t="s">
        <v>160</v>
      </c>
      <c r="R126" s="867"/>
      <c r="S126" s="867"/>
      <c r="T126" s="867"/>
      <c r="U126" s="867"/>
      <c r="V126" s="867"/>
      <c r="W126" s="867"/>
      <c r="X126" s="867"/>
      <c r="Y126" s="867"/>
      <c r="Z126" s="867"/>
      <c r="AA126" s="867"/>
      <c r="AB126" s="867"/>
      <c r="AC126" s="867"/>
      <c r="AD126" s="867"/>
      <c r="AE126" s="867"/>
      <c r="AF126" s="867"/>
      <c r="AG126" s="867"/>
      <c r="AH126" s="867"/>
      <c r="AI126" s="867"/>
      <c r="AJ126" s="867"/>
      <c r="AK126" s="125"/>
    </row>
    <row r="127" spans="1:37" s="82" customFormat="1" ht="35.25" customHeight="1" x14ac:dyDescent="0.15">
      <c r="A127" s="864" t="s">
        <v>161</v>
      </c>
      <c r="B127" s="868"/>
      <c r="C127" s="868"/>
      <c r="D127" s="868"/>
      <c r="E127" s="868"/>
      <c r="F127" s="868"/>
      <c r="G127" s="868"/>
      <c r="H127" s="868"/>
      <c r="I127" s="868"/>
      <c r="J127" s="868"/>
      <c r="K127" s="868"/>
      <c r="L127" s="868"/>
      <c r="M127" s="868"/>
      <c r="N127" s="868"/>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125"/>
    </row>
    <row r="128" spans="1:37" s="82" customFormat="1" ht="14" x14ac:dyDescent="0.15">
      <c r="A128" s="864"/>
      <c r="B128" s="868"/>
      <c r="C128" s="868"/>
      <c r="D128" s="868"/>
      <c r="E128" s="868"/>
      <c r="F128" s="868"/>
      <c r="G128" s="868"/>
      <c r="H128" s="868"/>
      <c r="I128" s="868"/>
      <c r="J128" s="868"/>
      <c r="K128" s="868"/>
      <c r="L128" s="868"/>
      <c r="M128" s="868"/>
      <c r="N128" s="868"/>
      <c r="O128" s="83"/>
      <c r="P128" s="83"/>
      <c r="Q128" s="867" t="s">
        <v>162</v>
      </c>
      <c r="R128" s="867"/>
      <c r="S128" s="867"/>
      <c r="T128" s="867"/>
      <c r="U128" s="867"/>
      <c r="V128" s="867"/>
      <c r="W128" s="867"/>
      <c r="X128" s="867"/>
      <c r="Y128" s="867"/>
      <c r="Z128" s="867"/>
      <c r="AA128" s="867"/>
      <c r="AB128" s="867"/>
      <c r="AC128" s="867"/>
      <c r="AD128" s="867"/>
      <c r="AE128" s="867"/>
      <c r="AF128" s="867"/>
      <c r="AG128" s="867"/>
      <c r="AH128" s="867"/>
      <c r="AI128" s="867"/>
      <c r="AJ128" s="867"/>
      <c r="AK128" s="125"/>
    </row>
    <row r="129" spans="1:37" s="82" customFormat="1" ht="14.5" customHeight="1" thickBot="1" x14ac:dyDescent="0.2">
      <c r="A129" s="126"/>
      <c r="B129" s="127"/>
      <c r="C129" s="127"/>
      <c r="D129" s="127"/>
      <c r="E129" s="441"/>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c r="AK129" s="128"/>
    </row>
    <row r="130" spans="1:37" x14ac:dyDescent="0.15">
      <c r="A130" s="82"/>
      <c r="B130" s="82"/>
      <c r="C130" s="82"/>
      <c r="D130" s="82"/>
      <c r="E130" s="431"/>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82"/>
    </row>
    <row r="131" spans="1:37" s="60" customFormat="1" ht="30" customHeight="1" x14ac:dyDescent="0.15">
      <c r="A131" s="423"/>
      <c r="B131" s="433"/>
      <c r="C131" s="433"/>
      <c r="D131" s="433"/>
      <c r="E131" s="424"/>
      <c r="F131" s="425"/>
      <c r="G131" s="425"/>
      <c r="H131" s="425"/>
      <c r="I131" s="425"/>
      <c r="J131" s="425"/>
      <c r="K131" s="425"/>
      <c r="L131" s="425"/>
      <c r="M131" s="444"/>
      <c r="N131" s="426"/>
      <c r="O131" s="426"/>
      <c r="P131" s="426"/>
      <c r="Q131" s="426"/>
      <c r="R131" s="426"/>
      <c r="S131" s="426"/>
      <c r="T131" s="426"/>
      <c r="U131" s="426"/>
      <c r="V131" s="426"/>
      <c r="W131" s="891" t="s">
        <v>133</v>
      </c>
      <c r="X131" s="891"/>
      <c r="Y131" s="891"/>
      <c r="Z131" s="891"/>
      <c r="AA131" s="892"/>
      <c r="AB131" s="875" t="str">
        <f>Nav!$C$6</f>
        <v>DS200424</v>
      </c>
      <c r="AC131" s="876"/>
      <c r="AD131" s="876"/>
      <c r="AE131" s="876"/>
      <c r="AF131" s="876"/>
      <c r="AG131" s="876"/>
      <c r="AH131" s="876"/>
      <c r="AI131" s="877"/>
      <c r="AJ131" s="426"/>
      <c r="AK131" s="432"/>
    </row>
    <row r="132" spans="1:37" s="60" customFormat="1" ht="18" customHeight="1" x14ac:dyDescent="0.15">
      <c r="A132" s="445"/>
      <c r="B132" s="446"/>
      <c r="C132" s="446"/>
      <c r="D132" s="446"/>
      <c r="E132" s="447"/>
      <c r="F132" s="448"/>
      <c r="G132" s="448"/>
      <c r="H132" s="448"/>
      <c r="I132" s="448"/>
      <c r="J132" s="448"/>
      <c r="K132" s="448"/>
      <c r="L132" s="448"/>
      <c r="M132" s="449"/>
      <c r="AK132" s="434"/>
    </row>
    <row r="133" spans="1:37" ht="23" x14ac:dyDescent="0.25">
      <c r="A133" s="445"/>
      <c r="B133" s="446"/>
      <c r="C133" s="446"/>
      <c r="D133" s="446"/>
      <c r="E133" s="447"/>
      <c r="F133" s="448"/>
      <c r="G133" s="448"/>
      <c r="H133" s="448"/>
      <c r="I133" s="448"/>
      <c r="J133" s="448"/>
      <c r="K133" s="448"/>
      <c r="L133" s="448"/>
      <c r="M133" s="449"/>
      <c r="N133" s="443"/>
      <c r="O133" s="893" t="s">
        <v>134</v>
      </c>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4"/>
      <c r="AK133" s="895"/>
    </row>
    <row r="134" spans="1:37" ht="16" x14ac:dyDescent="0.2">
      <c r="A134" s="445"/>
      <c r="B134" s="446"/>
      <c r="C134" s="446"/>
      <c r="D134" s="446"/>
      <c r="E134" s="447"/>
      <c r="F134" s="448"/>
      <c r="G134" s="448"/>
      <c r="H134" s="448"/>
      <c r="I134" s="448"/>
      <c r="J134" s="448"/>
      <c r="K134" s="448"/>
      <c r="L134" s="448"/>
      <c r="M134" s="449"/>
      <c r="N134" s="442"/>
      <c r="O134" s="730" t="s">
        <v>165</v>
      </c>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1"/>
      <c r="AK134" s="732"/>
    </row>
    <row r="135" spans="1:37" ht="18" customHeight="1" x14ac:dyDescent="0.15">
      <c r="A135" s="885" t="s">
        <v>136</v>
      </c>
      <c r="B135" s="886"/>
      <c r="C135" s="886"/>
      <c r="D135" s="886"/>
      <c r="E135" s="886"/>
      <c r="F135" s="886"/>
      <c r="G135" s="886"/>
      <c r="H135" s="886"/>
      <c r="I135" s="886"/>
      <c r="J135" s="886"/>
      <c r="K135" s="886"/>
      <c r="L135" s="886"/>
      <c r="M135" s="887"/>
      <c r="O135" s="888" t="s">
        <v>137</v>
      </c>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89"/>
      <c r="AK135" s="890"/>
    </row>
    <row r="136" spans="1:37" ht="26.25" customHeight="1" x14ac:dyDescent="0.15">
      <c r="A136" s="84" t="s">
        <v>138</v>
      </c>
      <c r="B136" s="60"/>
      <c r="C136" s="516"/>
      <c r="D136" s="516"/>
      <c r="E136" s="516"/>
      <c r="F136" s="94"/>
      <c r="G136" s="94"/>
      <c r="H136" s="94"/>
      <c r="I136" s="94"/>
      <c r="J136" s="94"/>
      <c r="K136" s="94"/>
      <c r="L136" s="94"/>
      <c r="O136" s="869"/>
      <c r="P136" s="869"/>
      <c r="Q136" s="869"/>
      <c r="R136" s="869"/>
      <c r="S136" s="869"/>
      <c r="T136" s="869"/>
      <c r="AK136" s="91"/>
    </row>
    <row r="137" spans="1:37"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1"/>
      <c r="AK137" s="872"/>
    </row>
    <row r="138" spans="1:37" ht="18" customHeight="1" x14ac:dyDescent="0.15">
      <c r="A138" s="85"/>
      <c r="AK138" s="91"/>
    </row>
    <row r="139" spans="1:37" s="87" customFormat="1" ht="14" x14ac:dyDescent="0.15">
      <c r="A139" s="86" t="s">
        <v>139</v>
      </c>
      <c r="E139" s="428"/>
      <c r="G139" s="83"/>
      <c r="H139" s="83"/>
      <c r="I139" s="83"/>
      <c r="J139" s="83"/>
      <c r="K139" s="83"/>
      <c r="L139" s="83"/>
      <c r="M139" s="88"/>
      <c r="N139" s="87" t="s">
        <v>140</v>
      </c>
      <c r="AI139" s="83"/>
      <c r="AJ139" s="83"/>
      <c r="AK139" s="92"/>
    </row>
    <row r="140" spans="1:37" ht="27" customHeight="1" x14ac:dyDescent="0.15">
      <c r="A140" s="873">
        <f>A97+31</f>
        <v>45017</v>
      </c>
      <c r="B140" s="874"/>
      <c r="C140" s="874"/>
      <c r="D140" s="520"/>
      <c r="E140" s="429"/>
      <c r="N140" s="875" t="str">
        <f>N97</f>
        <v>MA 4</v>
      </c>
      <c r="O140" s="876"/>
      <c r="P140" s="876"/>
      <c r="Q140" s="876"/>
      <c r="R140" s="876"/>
      <c r="S140" s="876"/>
      <c r="T140" s="876"/>
      <c r="U140" s="876"/>
      <c r="V140" s="876"/>
      <c r="W140" s="877"/>
      <c r="X140" s="89"/>
      <c r="Y140" s="89"/>
      <c r="Z140" s="89"/>
      <c r="AA140" s="89"/>
      <c r="AB140" s="89"/>
      <c r="AC140" s="89"/>
      <c r="AD140" s="89"/>
      <c r="AE140" s="89"/>
      <c r="AF140" s="89"/>
      <c r="AG140" s="89"/>
      <c r="AH140" s="89"/>
      <c r="AK140" s="93"/>
    </row>
    <row r="141" spans="1:37" x14ac:dyDescent="0.15">
      <c r="A141" s="85"/>
      <c r="AK141" s="91"/>
    </row>
    <row r="142" spans="1:37"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79"/>
      <c r="AK142" s="880"/>
    </row>
    <row r="143" spans="1:37" ht="14" thickBot="1" x14ac:dyDescent="0.2">
      <c r="A143" s="85"/>
      <c r="AK143" s="91"/>
    </row>
    <row r="144" spans="1:37" ht="25" customHeight="1" x14ac:dyDescent="0.15">
      <c r="A144" s="120"/>
      <c r="B144" s="121"/>
      <c r="C144" s="121"/>
      <c r="D144" s="904" t="s">
        <v>30</v>
      </c>
      <c r="E144" s="883" t="s">
        <v>142</v>
      </c>
      <c r="F144" s="122" t="s">
        <v>143</v>
      </c>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856" t="s">
        <v>144</v>
      </c>
    </row>
    <row r="145" spans="1:37" ht="15" customHeight="1" thickBot="1" x14ac:dyDescent="0.2">
      <c r="A145" s="96" t="s">
        <v>145</v>
      </c>
      <c r="B145" s="97"/>
      <c r="C145" s="97"/>
      <c r="D145" s="905"/>
      <c r="E145" s="882"/>
      <c r="F145" s="98">
        <f>A140</f>
        <v>45017</v>
      </c>
      <c r="G145" s="98">
        <f>F145+1</f>
        <v>45018</v>
      </c>
      <c r="H145" s="98">
        <f t="shared" ref="H145:AJ145" si="9">G145+1</f>
        <v>45019</v>
      </c>
      <c r="I145" s="98">
        <f t="shared" si="9"/>
        <v>45020</v>
      </c>
      <c r="J145" s="98">
        <f t="shared" si="9"/>
        <v>45021</v>
      </c>
      <c r="K145" s="98">
        <f t="shared" si="9"/>
        <v>45022</v>
      </c>
      <c r="L145" s="98">
        <f t="shared" si="9"/>
        <v>45023</v>
      </c>
      <c r="M145" s="98">
        <f t="shared" si="9"/>
        <v>45024</v>
      </c>
      <c r="N145" s="98">
        <f t="shared" si="9"/>
        <v>45025</v>
      </c>
      <c r="O145" s="98">
        <f t="shared" si="9"/>
        <v>45026</v>
      </c>
      <c r="P145" s="98">
        <f t="shared" si="9"/>
        <v>45027</v>
      </c>
      <c r="Q145" s="98">
        <f t="shared" si="9"/>
        <v>45028</v>
      </c>
      <c r="R145" s="98">
        <f t="shared" si="9"/>
        <v>45029</v>
      </c>
      <c r="S145" s="98">
        <f t="shared" si="9"/>
        <v>45030</v>
      </c>
      <c r="T145" s="98">
        <f t="shared" si="9"/>
        <v>45031</v>
      </c>
      <c r="U145" s="98">
        <f t="shared" si="9"/>
        <v>45032</v>
      </c>
      <c r="V145" s="98">
        <f t="shared" si="9"/>
        <v>45033</v>
      </c>
      <c r="W145" s="98">
        <f t="shared" si="9"/>
        <v>45034</v>
      </c>
      <c r="X145" s="98">
        <f t="shared" si="9"/>
        <v>45035</v>
      </c>
      <c r="Y145" s="98">
        <f t="shared" si="9"/>
        <v>45036</v>
      </c>
      <c r="Z145" s="98">
        <f t="shared" si="9"/>
        <v>45037</v>
      </c>
      <c r="AA145" s="98">
        <f t="shared" si="9"/>
        <v>45038</v>
      </c>
      <c r="AB145" s="98">
        <f t="shared" si="9"/>
        <v>45039</v>
      </c>
      <c r="AC145" s="98">
        <f t="shared" si="9"/>
        <v>45040</v>
      </c>
      <c r="AD145" s="98">
        <f t="shared" si="9"/>
        <v>45041</v>
      </c>
      <c r="AE145" s="98">
        <f t="shared" si="9"/>
        <v>45042</v>
      </c>
      <c r="AF145" s="98">
        <f t="shared" si="9"/>
        <v>45043</v>
      </c>
      <c r="AG145" s="98">
        <f t="shared" si="9"/>
        <v>45044</v>
      </c>
      <c r="AH145" s="98">
        <f t="shared" si="9"/>
        <v>45045</v>
      </c>
      <c r="AI145" s="98">
        <f t="shared" si="9"/>
        <v>45046</v>
      </c>
      <c r="AJ145" s="98">
        <f t="shared" si="9"/>
        <v>45047</v>
      </c>
      <c r="AK145" s="857"/>
    </row>
    <row r="146" spans="1:37" s="82" customFormat="1" ht="21" customHeight="1" thickBot="1" x14ac:dyDescent="0.2">
      <c r="A146" s="100" t="s">
        <v>146</v>
      </c>
      <c r="B146" s="101" t="s">
        <v>109</v>
      </c>
      <c r="C146" s="102" t="s">
        <v>147</v>
      </c>
      <c r="D146" s="102"/>
      <c r="E146" s="101"/>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03"/>
    </row>
    <row r="147" spans="1:37" s="82" customFormat="1" ht="20" customHeight="1" thickBot="1" x14ac:dyDescent="0.2">
      <c r="A147" s="858"/>
      <c r="B147" s="109" t="s">
        <v>66</v>
      </c>
      <c r="C147" s="186" t="s">
        <v>148</v>
      </c>
      <c r="D147" s="186"/>
      <c r="E147" s="435"/>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04"/>
    </row>
    <row r="148" spans="1:37" s="82" customFormat="1" ht="14" x14ac:dyDescent="0.15">
      <c r="A148" s="859"/>
      <c r="B148" s="183"/>
      <c r="C148" s="187" t="e">
        <f>VLOOKUP(B148,'AP Übersicht'!$A$8:$B$36,2,FALSE)</f>
        <v>#N/A</v>
      </c>
      <c r="D148" s="187"/>
      <c r="E148" s="430"/>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04">
        <f t="shared" ref="AK148:AK159" si="10">SUM(F148:AJ148)</f>
        <v>0</v>
      </c>
    </row>
    <row r="149" spans="1:37" s="82" customFormat="1" ht="20" customHeight="1" x14ac:dyDescent="0.15">
      <c r="A149" s="859"/>
      <c r="B149" s="183"/>
      <c r="C149" s="187" t="e">
        <f>VLOOKUP(B149,'AP Übersicht'!$A$8:$B$36,2,FALSE)</f>
        <v>#N/A</v>
      </c>
      <c r="D149" s="187"/>
      <c r="E149" s="430"/>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6"/>
      <c r="AK149" s="104">
        <f t="shared" si="10"/>
        <v>0</v>
      </c>
    </row>
    <row r="150" spans="1:37" s="82" customFormat="1" ht="20" customHeight="1" x14ac:dyDescent="0.15">
      <c r="A150" s="859"/>
      <c r="B150" s="183"/>
      <c r="C150" s="187" t="e">
        <f>VLOOKUP(B150,'AP Übersicht'!$A$8:$B$36,2,FALSE)</f>
        <v>#N/A</v>
      </c>
      <c r="D150" s="187"/>
      <c r="E150" s="430"/>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6"/>
      <c r="AK150" s="104">
        <f t="shared" si="10"/>
        <v>0</v>
      </c>
    </row>
    <row r="151" spans="1:37" s="82" customFormat="1" ht="20" customHeight="1" x14ac:dyDescent="0.15">
      <c r="A151" s="859"/>
      <c r="B151" s="183"/>
      <c r="C151" s="187" t="e">
        <f>VLOOKUP(B151,'AP Übersicht'!$A$8:$B$36,2,FALSE)</f>
        <v>#N/A</v>
      </c>
      <c r="D151" s="187"/>
      <c r="E151" s="430"/>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6"/>
      <c r="AK151" s="104">
        <f t="shared" si="10"/>
        <v>0</v>
      </c>
    </row>
    <row r="152" spans="1:37" s="82" customFormat="1" ht="20" customHeight="1" x14ac:dyDescent="0.15">
      <c r="A152" s="859"/>
      <c r="B152" s="183"/>
      <c r="C152" s="187" t="e">
        <f>VLOOKUP(B152,'AP Übersicht'!$A$8:$B$36,2,FALSE)</f>
        <v>#N/A</v>
      </c>
      <c r="D152" s="187"/>
      <c r="E152" s="430"/>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6"/>
      <c r="AK152" s="104">
        <f t="shared" si="10"/>
        <v>0</v>
      </c>
    </row>
    <row r="153" spans="1:37" s="82" customFormat="1" ht="20" customHeight="1" x14ac:dyDescent="0.15">
      <c r="A153" s="859"/>
      <c r="B153" s="183"/>
      <c r="C153" s="187" t="e">
        <f>VLOOKUP(B153,'AP Übersicht'!$A$8:$B$36,2,FALSE)</f>
        <v>#N/A</v>
      </c>
      <c r="D153" s="187"/>
      <c r="E153" s="430"/>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6"/>
      <c r="AK153" s="104">
        <f t="shared" si="10"/>
        <v>0</v>
      </c>
    </row>
    <row r="154" spans="1:37" s="82" customFormat="1" ht="20" customHeight="1" x14ac:dyDescent="0.15">
      <c r="A154" s="859"/>
      <c r="B154" s="183"/>
      <c r="C154" s="187" t="e">
        <f>VLOOKUP(B154,'AP Übersicht'!$A$8:$B$36,2,FALSE)</f>
        <v>#N/A</v>
      </c>
      <c r="D154" s="187"/>
      <c r="E154" s="430"/>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6"/>
      <c r="AK154" s="104">
        <f t="shared" si="10"/>
        <v>0</v>
      </c>
    </row>
    <row r="155" spans="1:37" s="82" customFormat="1" ht="20" customHeight="1" x14ac:dyDescent="0.15">
      <c r="A155" s="859"/>
      <c r="B155" s="183"/>
      <c r="C155" s="187" t="e">
        <f>VLOOKUP(B155,'AP Übersicht'!$A$8:$B$36,2,FALSE)</f>
        <v>#N/A</v>
      </c>
      <c r="D155" s="187"/>
      <c r="E155" s="430"/>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6"/>
      <c r="AK155" s="104">
        <f t="shared" si="10"/>
        <v>0</v>
      </c>
    </row>
    <row r="156" spans="1:37" s="82" customFormat="1" ht="20" customHeight="1" x14ac:dyDescent="0.15">
      <c r="A156" s="859"/>
      <c r="B156" s="183"/>
      <c r="C156" s="187" t="e">
        <f>VLOOKUP(B156,'AP Übersicht'!$A$8:$B$36,2,FALSE)</f>
        <v>#N/A</v>
      </c>
      <c r="D156" s="187"/>
      <c r="E156" s="430"/>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6"/>
      <c r="AK156" s="104">
        <f t="shared" si="10"/>
        <v>0</v>
      </c>
    </row>
    <row r="157" spans="1:37" s="82" customFormat="1" ht="20" customHeight="1" x14ac:dyDescent="0.15">
      <c r="A157" s="859"/>
      <c r="B157" s="183"/>
      <c r="C157" s="187" t="e">
        <f>VLOOKUP(B157,'AP Übersicht'!$A$8:$B$36,2,FALSE)</f>
        <v>#N/A</v>
      </c>
      <c r="D157" s="187"/>
      <c r="E157" s="430"/>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6"/>
      <c r="AK157" s="104">
        <f t="shared" si="10"/>
        <v>0</v>
      </c>
    </row>
    <row r="158" spans="1:37" s="82" customFormat="1" ht="20" customHeight="1" x14ac:dyDescent="0.15">
      <c r="A158" s="859"/>
      <c r="B158" s="183"/>
      <c r="C158" s="187" t="e">
        <f>VLOOKUP(B158,'AP Übersicht'!$A$8:$B$36,2,FALSE)</f>
        <v>#N/A</v>
      </c>
      <c r="D158" s="187"/>
      <c r="E158" s="430"/>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6"/>
      <c r="AK158" s="104">
        <f t="shared" si="10"/>
        <v>0</v>
      </c>
    </row>
    <row r="159" spans="1:37" s="82" customFormat="1" ht="20" customHeight="1" thickBot="1" x14ac:dyDescent="0.2">
      <c r="A159" s="860"/>
      <c r="B159" s="184"/>
      <c r="C159" s="252" t="e">
        <f>VLOOKUP(B159,'AP Übersicht'!$A$8:$B$36,2,FALSE)</f>
        <v>#N/A</v>
      </c>
      <c r="D159" s="503"/>
      <c r="E159" s="438"/>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7"/>
      <c r="AJ159" s="178"/>
      <c r="AK159" s="104">
        <f t="shared" si="10"/>
        <v>0</v>
      </c>
    </row>
    <row r="160" spans="1:37" s="82" customFormat="1" ht="36" customHeight="1" thickTop="1" thickBot="1" x14ac:dyDescent="0.2">
      <c r="A160" s="522"/>
      <c r="B160" s="185"/>
      <c r="C160" s="107" t="s">
        <v>149</v>
      </c>
      <c r="D160" s="504"/>
      <c r="E160" s="437"/>
      <c r="F160" s="108">
        <f t="shared" ref="F160:AJ160" si="11">SUM(F146:F159)</f>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8">
        <f t="shared" si="11"/>
        <v>0</v>
      </c>
      <c r="AK160" s="106">
        <f>SUM(AK148:AK159)</f>
        <v>0</v>
      </c>
    </row>
    <row r="161" spans="1:37" s="82" customFormat="1" ht="20" customHeight="1" x14ac:dyDescent="0.15">
      <c r="A161" s="118" t="s">
        <v>150</v>
      </c>
      <c r="B161" s="99"/>
      <c r="C161" s="114" t="s">
        <v>164</v>
      </c>
      <c r="D161" s="187"/>
      <c r="E161" s="430"/>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9"/>
      <c r="AK161" s="110">
        <f>SUM(F161:AJ161)</f>
        <v>0</v>
      </c>
    </row>
    <row r="162" spans="1:37" s="82" customFormat="1" ht="20" customHeight="1" x14ac:dyDescent="0.15">
      <c r="A162" s="861" t="s">
        <v>152</v>
      </c>
      <c r="B162" s="95"/>
      <c r="C162" s="115" t="s">
        <v>153</v>
      </c>
      <c r="D162" s="187"/>
      <c r="E162" s="43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80"/>
      <c r="AK162" s="117">
        <f>SUM(E162:AJ162)</f>
        <v>0</v>
      </c>
    </row>
    <row r="163" spans="1:37" s="82" customFormat="1" ht="20" customHeight="1" x14ac:dyDescent="0.15">
      <c r="A163" s="862"/>
      <c r="B163" s="95"/>
      <c r="C163" s="116" t="s">
        <v>154</v>
      </c>
      <c r="D163" s="505"/>
      <c r="E163" s="430"/>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9"/>
      <c r="AK163" s="111">
        <f>SUM(F163:AJ163)</f>
        <v>0</v>
      </c>
    </row>
    <row r="164" spans="1:37" s="82" customFormat="1" ht="28" x14ac:dyDescent="0.15">
      <c r="A164" s="862"/>
      <c r="B164" s="95"/>
      <c r="C164" s="115" t="s">
        <v>155</v>
      </c>
      <c r="D164" s="187"/>
      <c r="E164" s="430"/>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9"/>
      <c r="AK164" s="111">
        <f>SUM(F164:AJ164)</f>
        <v>0</v>
      </c>
    </row>
    <row r="165" spans="1:37" s="82" customFormat="1" ht="29" thickBot="1" x14ac:dyDescent="0.2">
      <c r="A165" s="863"/>
      <c r="B165" s="105"/>
      <c r="C165" s="119" t="s">
        <v>156</v>
      </c>
      <c r="D165" s="506"/>
      <c r="E165" s="439"/>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1"/>
      <c r="AJ165" s="182"/>
      <c r="AK165" s="112">
        <f>SUM(F165:AJ165)</f>
        <v>0</v>
      </c>
    </row>
    <row r="166" spans="1:37" s="82" customFormat="1" x14ac:dyDescent="0.15">
      <c r="A166" s="123"/>
      <c r="B166" s="83"/>
      <c r="C166" s="83"/>
      <c r="D166" s="83"/>
      <c r="E166" s="427"/>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124">
        <f>SUM(AK160:AK165)</f>
        <v>0</v>
      </c>
    </row>
    <row r="167" spans="1:37" s="82" customFormat="1" ht="18" customHeight="1" x14ac:dyDescent="0.15">
      <c r="A167" s="864" t="s">
        <v>159</v>
      </c>
      <c r="B167" s="865"/>
      <c r="C167" s="865"/>
      <c r="D167" s="865"/>
      <c r="E167" s="865"/>
      <c r="F167" s="865"/>
      <c r="G167" s="865"/>
      <c r="H167" s="865"/>
      <c r="I167" s="865"/>
      <c r="J167" s="865"/>
      <c r="K167" s="865"/>
      <c r="L167" s="865"/>
      <c r="M167" s="865"/>
      <c r="N167" s="865"/>
      <c r="O167" s="90"/>
      <c r="P167" s="90"/>
      <c r="Q167" s="90"/>
      <c r="R167" s="90"/>
      <c r="S167" s="90"/>
      <c r="T167" s="90"/>
      <c r="U167" s="90"/>
      <c r="V167" s="90"/>
      <c r="W167" s="90"/>
      <c r="X167" s="90"/>
      <c r="Y167" s="90"/>
      <c r="Z167" s="90"/>
      <c r="AA167" s="90"/>
      <c r="AB167" s="90"/>
      <c r="AC167" s="90"/>
      <c r="AD167" s="90"/>
      <c r="AE167" s="90"/>
      <c r="AF167" s="90"/>
      <c r="AG167" s="90"/>
      <c r="AH167" s="90"/>
      <c r="AI167" s="90"/>
      <c r="AJ167" s="83"/>
      <c r="AK167" s="125"/>
    </row>
    <row r="168" spans="1:37" s="82" customFormat="1" ht="18" customHeight="1" thickBot="1" x14ac:dyDescent="0.2">
      <c r="A168" s="866"/>
      <c r="B168" s="865"/>
      <c r="C168" s="865"/>
      <c r="D168" s="865"/>
      <c r="E168" s="865"/>
      <c r="F168" s="865"/>
      <c r="G168" s="865"/>
      <c r="H168" s="865"/>
      <c r="I168" s="865"/>
      <c r="J168" s="865"/>
      <c r="K168" s="865"/>
      <c r="L168" s="865"/>
      <c r="M168" s="865"/>
      <c r="N168" s="865"/>
      <c r="O168" s="90"/>
      <c r="P168" s="90"/>
      <c r="Q168" s="90"/>
      <c r="R168" s="90"/>
      <c r="S168" s="90"/>
      <c r="T168" s="90"/>
      <c r="U168" s="90"/>
      <c r="V168" s="90"/>
      <c r="W168" s="90"/>
      <c r="X168" s="90"/>
      <c r="Y168" s="90"/>
      <c r="Z168" s="90"/>
      <c r="AA168" s="90"/>
      <c r="AB168" s="90"/>
      <c r="AC168" s="90"/>
      <c r="AD168" s="90"/>
      <c r="AE168" s="90"/>
      <c r="AF168" s="90"/>
      <c r="AG168" s="90"/>
      <c r="AH168" s="90"/>
      <c r="AI168" s="90"/>
      <c r="AJ168" s="83"/>
      <c r="AK168" s="125"/>
    </row>
    <row r="169" spans="1:37" s="82" customFormat="1" ht="14" customHeight="1" x14ac:dyDescent="0.15">
      <c r="A169" s="866"/>
      <c r="B169" s="865"/>
      <c r="C169" s="865"/>
      <c r="D169" s="865"/>
      <c r="E169" s="865"/>
      <c r="F169" s="865"/>
      <c r="G169" s="865"/>
      <c r="H169" s="865"/>
      <c r="I169" s="865"/>
      <c r="J169" s="865"/>
      <c r="K169" s="865"/>
      <c r="L169" s="865"/>
      <c r="M169" s="865"/>
      <c r="N169" s="865"/>
      <c r="O169" s="90"/>
      <c r="P169" s="90"/>
      <c r="Q169" s="867" t="s">
        <v>160</v>
      </c>
      <c r="R169" s="867"/>
      <c r="S169" s="867"/>
      <c r="T169" s="867"/>
      <c r="U169" s="867"/>
      <c r="V169" s="867"/>
      <c r="W169" s="867"/>
      <c r="X169" s="867"/>
      <c r="Y169" s="867"/>
      <c r="Z169" s="867"/>
      <c r="AA169" s="867"/>
      <c r="AB169" s="867"/>
      <c r="AC169" s="867"/>
      <c r="AD169" s="867"/>
      <c r="AE169" s="867"/>
      <c r="AF169" s="867"/>
      <c r="AG169" s="867"/>
      <c r="AH169" s="867"/>
      <c r="AI169" s="867"/>
      <c r="AJ169" s="867"/>
      <c r="AK169" s="125"/>
    </row>
    <row r="170" spans="1:37" s="82" customFormat="1" ht="35.25" customHeight="1" x14ac:dyDescent="0.15">
      <c r="A170" s="864" t="s">
        <v>161</v>
      </c>
      <c r="B170" s="868"/>
      <c r="C170" s="868"/>
      <c r="D170" s="868"/>
      <c r="E170" s="868"/>
      <c r="F170" s="868"/>
      <c r="G170" s="868"/>
      <c r="H170" s="868"/>
      <c r="I170" s="868"/>
      <c r="J170" s="868"/>
      <c r="K170" s="868"/>
      <c r="L170" s="868"/>
      <c r="M170" s="868"/>
      <c r="N170" s="868"/>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125"/>
    </row>
    <row r="171" spans="1:37" s="82" customFormat="1" ht="14" x14ac:dyDescent="0.15">
      <c r="A171" s="864"/>
      <c r="B171" s="868"/>
      <c r="C171" s="868"/>
      <c r="D171" s="868"/>
      <c r="E171" s="868"/>
      <c r="F171" s="868"/>
      <c r="G171" s="868"/>
      <c r="H171" s="868"/>
      <c r="I171" s="868"/>
      <c r="J171" s="868"/>
      <c r="K171" s="868"/>
      <c r="L171" s="868"/>
      <c r="M171" s="868"/>
      <c r="N171" s="868"/>
      <c r="O171" s="83"/>
      <c r="P171" s="83"/>
      <c r="Q171" s="867" t="s">
        <v>162</v>
      </c>
      <c r="R171" s="867"/>
      <c r="S171" s="867"/>
      <c r="T171" s="867"/>
      <c r="U171" s="867"/>
      <c r="V171" s="867"/>
      <c r="W171" s="867"/>
      <c r="X171" s="867"/>
      <c r="Y171" s="867"/>
      <c r="Z171" s="867"/>
      <c r="AA171" s="867"/>
      <c r="AB171" s="867"/>
      <c r="AC171" s="867"/>
      <c r="AD171" s="867"/>
      <c r="AE171" s="867"/>
      <c r="AF171" s="867"/>
      <c r="AG171" s="867"/>
      <c r="AH171" s="867"/>
      <c r="AI171" s="867"/>
      <c r="AJ171" s="867"/>
      <c r="AK171" s="125"/>
    </row>
    <row r="172" spans="1:37" s="82" customFormat="1" ht="14.5" customHeight="1" thickBot="1" x14ac:dyDescent="0.2">
      <c r="A172" s="126"/>
      <c r="B172" s="127"/>
      <c r="C172" s="127"/>
      <c r="D172" s="127"/>
      <c r="E172" s="441"/>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7"/>
      <c r="AK172" s="128"/>
    </row>
    <row r="173" spans="1:37" x14ac:dyDescent="0.15">
      <c r="A173" s="82"/>
      <c r="B173" s="82"/>
      <c r="C173" s="82"/>
      <c r="D173" s="82"/>
      <c r="E173" s="431"/>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c r="AK173" s="82"/>
    </row>
    <row r="174" spans="1:37" s="60" customFormat="1" ht="30" customHeight="1" x14ac:dyDescent="0.15">
      <c r="A174" s="423"/>
      <c r="B174" s="433"/>
      <c r="C174" s="433"/>
      <c r="D174" s="433"/>
      <c r="E174" s="424"/>
      <c r="F174" s="425"/>
      <c r="G174" s="425"/>
      <c r="H174" s="425"/>
      <c r="I174" s="425"/>
      <c r="J174" s="425"/>
      <c r="K174" s="425"/>
      <c r="L174" s="425"/>
      <c r="M174" s="444"/>
      <c r="N174" s="426"/>
      <c r="O174" s="426"/>
      <c r="P174" s="426"/>
      <c r="Q174" s="426"/>
      <c r="R174" s="426"/>
      <c r="S174" s="426"/>
      <c r="T174" s="426"/>
      <c r="U174" s="426"/>
      <c r="V174" s="426"/>
      <c r="W174" s="891" t="s">
        <v>133</v>
      </c>
      <c r="X174" s="891"/>
      <c r="Y174" s="891"/>
      <c r="Z174" s="891"/>
      <c r="AA174" s="892"/>
      <c r="AB174" s="875" t="str">
        <f>Nav!$C$6</f>
        <v>DS200424</v>
      </c>
      <c r="AC174" s="876"/>
      <c r="AD174" s="876"/>
      <c r="AE174" s="876"/>
      <c r="AF174" s="876"/>
      <c r="AG174" s="876"/>
      <c r="AH174" s="876"/>
      <c r="AI174" s="877"/>
      <c r="AJ174" s="426"/>
      <c r="AK174" s="432"/>
    </row>
    <row r="175" spans="1:37" s="60" customFormat="1" ht="18" customHeight="1" x14ac:dyDescent="0.15">
      <c r="A175" s="445"/>
      <c r="B175" s="446"/>
      <c r="C175" s="446"/>
      <c r="D175" s="446"/>
      <c r="E175" s="447"/>
      <c r="F175" s="448"/>
      <c r="G175" s="448"/>
      <c r="H175" s="448"/>
      <c r="I175" s="448"/>
      <c r="J175" s="448"/>
      <c r="K175" s="448"/>
      <c r="L175" s="448"/>
      <c r="M175" s="449"/>
      <c r="AK175" s="434"/>
    </row>
    <row r="176" spans="1:37" ht="23" x14ac:dyDescent="0.25">
      <c r="A176" s="445"/>
      <c r="B176" s="446"/>
      <c r="C176" s="446"/>
      <c r="D176" s="446"/>
      <c r="E176" s="447"/>
      <c r="F176" s="448"/>
      <c r="G176" s="448"/>
      <c r="H176" s="448"/>
      <c r="I176" s="448"/>
      <c r="J176" s="448"/>
      <c r="K176" s="448"/>
      <c r="L176" s="448"/>
      <c r="M176" s="449"/>
      <c r="N176" s="443"/>
      <c r="O176" s="893" t="s">
        <v>134</v>
      </c>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4"/>
      <c r="AK176" s="895"/>
    </row>
    <row r="177" spans="1:37" ht="16" x14ac:dyDescent="0.2">
      <c r="A177" s="445"/>
      <c r="B177" s="446"/>
      <c r="C177" s="446"/>
      <c r="D177" s="446"/>
      <c r="E177" s="447"/>
      <c r="F177" s="448"/>
      <c r="G177" s="448"/>
      <c r="H177" s="448"/>
      <c r="I177" s="448"/>
      <c r="J177" s="448"/>
      <c r="K177" s="448"/>
      <c r="L177" s="448"/>
      <c r="M177" s="449"/>
      <c r="N177" s="442"/>
      <c r="O177" s="730" t="s">
        <v>165</v>
      </c>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1"/>
      <c r="AK177" s="732"/>
    </row>
    <row r="178" spans="1:37" ht="18" customHeight="1" x14ac:dyDescent="0.15">
      <c r="A178" s="885" t="s">
        <v>136</v>
      </c>
      <c r="B178" s="886"/>
      <c r="C178" s="886"/>
      <c r="D178" s="886"/>
      <c r="E178" s="886"/>
      <c r="F178" s="886"/>
      <c r="G178" s="886"/>
      <c r="H178" s="886"/>
      <c r="I178" s="886"/>
      <c r="J178" s="886"/>
      <c r="K178" s="886"/>
      <c r="L178" s="886"/>
      <c r="M178" s="887"/>
      <c r="O178" s="888" t="s">
        <v>137</v>
      </c>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89"/>
      <c r="AK178" s="890"/>
    </row>
    <row r="179" spans="1:37" ht="26.25" customHeight="1" x14ac:dyDescent="0.15">
      <c r="A179" s="84" t="s">
        <v>138</v>
      </c>
      <c r="B179" s="60"/>
      <c r="C179" s="516"/>
      <c r="D179" s="516"/>
      <c r="E179" s="516"/>
      <c r="F179" s="94"/>
      <c r="G179" s="94"/>
      <c r="H179" s="94"/>
      <c r="I179" s="94"/>
      <c r="J179" s="94"/>
      <c r="K179" s="94"/>
      <c r="L179" s="94"/>
      <c r="O179" s="869"/>
      <c r="P179" s="869"/>
      <c r="Q179" s="869"/>
      <c r="R179" s="869"/>
      <c r="S179" s="869"/>
      <c r="T179" s="869"/>
      <c r="AK179" s="91"/>
    </row>
    <row r="180" spans="1:37"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1"/>
      <c r="AK180" s="872"/>
    </row>
    <row r="181" spans="1:37" ht="18" customHeight="1" x14ac:dyDescent="0.15">
      <c r="A181" s="85"/>
      <c r="AK181" s="91"/>
    </row>
    <row r="182" spans="1:37" s="87" customFormat="1" ht="14" x14ac:dyDescent="0.15">
      <c r="A182" s="86" t="s">
        <v>139</v>
      </c>
      <c r="E182" s="428"/>
      <c r="G182" s="83"/>
      <c r="H182" s="83"/>
      <c r="I182" s="83"/>
      <c r="J182" s="83"/>
      <c r="K182" s="83"/>
      <c r="L182" s="83"/>
      <c r="M182" s="88"/>
      <c r="N182" s="87" t="s">
        <v>140</v>
      </c>
      <c r="AI182" s="83"/>
      <c r="AJ182" s="83"/>
      <c r="AK182" s="92"/>
    </row>
    <row r="183" spans="1:37" ht="27" customHeight="1" x14ac:dyDescent="0.15">
      <c r="A183" s="873">
        <f>A140+30</f>
        <v>45047</v>
      </c>
      <c r="B183" s="874"/>
      <c r="C183" s="874"/>
      <c r="D183" s="520"/>
      <c r="E183" s="429"/>
      <c r="N183" s="875" t="str">
        <f>N140</f>
        <v>MA 4</v>
      </c>
      <c r="O183" s="876"/>
      <c r="P183" s="876"/>
      <c r="Q183" s="876"/>
      <c r="R183" s="876"/>
      <c r="S183" s="876"/>
      <c r="T183" s="876"/>
      <c r="U183" s="876"/>
      <c r="V183" s="876"/>
      <c r="W183" s="877"/>
      <c r="X183" s="89"/>
      <c r="Y183" s="89"/>
      <c r="Z183" s="89"/>
      <c r="AA183" s="89"/>
      <c r="AB183" s="89"/>
      <c r="AC183" s="89"/>
      <c r="AD183" s="89"/>
      <c r="AE183" s="89"/>
      <c r="AF183" s="89"/>
      <c r="AG183" s="89"/>
      <c r="AH183" s="89"/>
      <c r="AK183" s="93"/>
    </row>
    <row r="184" spans="1:37" x14ac:dyDescent="0.15">
      <c r="A184" s="85"/>
      <c r="AK184" s="91"/>
    </row>
    <row r="185" spans="1:37"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79"/>
      <c r="AK185" s="880"/>
    </row>
    <row r="186" spans="1:37" ht="14" thickBot="1" x14ac:dyDescent="0.2">
      <c r="A186" s="85"/>
      <c r="AK186" s="91"/>
    </row>
    <row r="187" spans="1:37" ht="25" customHeight="1" x14ac:dyDescent="0.15">
      <c r="A187" s="120"/>
      <c r="B187" s="121"/>
      <c r="C187" s="121"/>
      <c r="D187" s="904" t="s">
        <v>30</v>
      </c>
      <c r="E187" s="883" t="s">
        <v>142</v>
      </c>
      <c r="F187" s="122" t="s">
        <v>143</v>
      </c>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856" t="s">
        <v>144</v>
      </c>
    </row>
    <row r="188" spans="1:37" ht="15" customHeight="1" thickBot="1" x14ac:dyDescent="0.2">
      <c r="A188" s="96" t="s">
        <v>145</v>
      </c>
      <c r="B188" s="97"/>
      <c r="C188" s="97"/>
      <c r="D188" s="905"/>
      <c r="E188" s="882"/>
      <c r="F188" s="98">
        <f>A183</f>
        <v>45047</v>
      </c>
      <c r="G188" s="98">
        <f>F188+1</f>
        <v>45048</v>
      </c>
      <c r="H188" s="98">
        <f t="shared" ref="H188:AJ188" si="12">G188+1</f>
        <v>45049</v>
      </c>
      <c r="I188" s="98">
        <f t="shared" si="12"/>
        <v>45050</v>
      </c>
      <c r="J188" s="98">
        <f t="shared" si="12"/>
        <v>45051</v>
      </c>
      <c r="K188" s="98">
        <f t="shared" si="12"/>
        <v>45052</v>
      </c>
      <c r="L188" s="98">
        <f t="shared" si="12"/>
        <v>45053</v>
      </c>
      <c r="M188" s="98">
        <f t="shared" si="12"/>
        <v>45054</v>
      </c>
      <c r="N188" s="98">
        <f t="shared" si="12"/>
        <v>45055</v>
      </c>
      <c r="O188" s="98">
        <f t="shared" si="12"/>
        <v>45056</v>
      </c>
      <c r="P188" s="98">
        <f t="shared" si="12"/>
        <v>45057</v>
      </c>
      <c r="Q188" s="98">
        <f t="shared" si="12"/>
        <v>45058</v>
      </c>
      <c r="R188" s="98">
        <f t="shared" si="12"/>
        <v>45059</v>
      </c>
      <c r="S188" s="98">
        <f t="shared" si="12"/>
        <v>45060</v>
      </c>
      <c r="T188" s="98">
        <f t="shared" si="12"/>
        <v>45061</v>
      </c>
      <c r="U188" s="98">
        <f t="shared" si="12"/>
        <v>45062</v>
      </c>
      <c r="V188" s="98">
        <f t="shared" si="12"/>
        <v>45063</v>
      </c>
      <c r="W188" s="98">
        <f t="shared" si="12"/>
        <v>45064</v>
      </c>
      <c r="X188" s="98">
        <f t="shared" si="12"/>
        <v>45065</v>
      </c>
      <c r="Y188" s="98">
        <f t="shared" si="12"/>
        <v>45066</v>
      </c>
      <c r="Z188" s="98">
        <f t="shared" si="12"/>
        <v>45067</v>
      </c>
      <c r="AA188" s="98">
        <f t="shared" si="12"/>
        <v>45068</v>
      </c>
      <c r="AB188" s="98">
        <f t="shared" si="12"/>
        <v>45069</v>
      </c>
      <c r="AC188" s="98">
        <f t="shared" si="12"/>
        <v>45070</v>
      </c>
      <c r="AD188" s="98">
        <f t="shared" si="12"/>
        <v>45071</v>
      </c>
      <c r="AE188" s="98">
        <f t="shared" si="12"/>
        <v>45072</v>
      </c>
      <c r="AF188" s="98">
        <f t="shared" si="12"/>
        <v>45073</v>
      </c>
      <c r="AG188" s="98">
        <f t="shared" si="12"/>
        <v>45074</v>
      </c>
      <c r="AH188" s="98">
        <f t="shared" si="12"/>
        <v>45075</v>
      </c>
      <c r="AI188" s="98">
        <f t="shared" si="12"/>
        <v>45076</v>
      </c>
      <c r="AJ188" s="98">
        <f t="shared" si="12"/>
        <v>45077</v>
      </c>
      <c r="AK188" s="857"/>
    </row>
    <row r="189" spans="1:37" s="82" customFormat="1" ht="21" customHeight="1" thickBot="1" x14ac:dyDescent="0.2">
      <c r="A189" s="100" t="s">
        <v>146</v>
      </c>
      <c r="B189" s="101" t="s">
        <v>109</v>
      </c>
      <c r="C189" s="102" t="s">
        <v>147</v>
      </c>
      <c r="D189" s="102"/>
      <c r="E189" s="101"/>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03"/>
    </row>
    <row r="190" spans="1:37" s="82" customFormat="1" ht="20" customHeight="1" thickBot="1" x14ac:dyDescent="0.2">
      <c r="A190" s="858"/>
      <c r="B190" s="109" t="s">
        <v>66</v>
      </c>
      <c r="C190" s="186" t="s">
        <v>148</v>
      </c>
      <c r="D190" s="186"/>
      <c r="E190" s="435"/>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04"/>
    </row>
    <row r="191" spans="1:37" s="82" customFormat="1" ht="14" x14ac:dyDescent="0.15">
      <c r="A191" s="859"/>
      <c r="B191" s="183"/>
      <c r="C191" s="187" t="e">
        <f>VLOOKUP(B191,'AP Übersicht'!$A$8:$B$36,2,FALSE)</f>
        <v>#N/A</v>
      </c>
      <c r="D191" s="187"/>
      <c r="E191" s="430"/>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04">
        <f t="shared" ref="AK191:AK202" si="13">SUM(F191:AJ191)</f>
        <v>0</v>
      </c>
    </row>
    <row r="192" spans="1:37" s="82" customFormat="1" ht="20" customHeight="1" x14ac:dyDescent="0.15">
      <c r="A192" s="859"/>
      <c r="B192" s="183"/>
      <c r="C192" s="187" t="e">
        <f>VLOOKUP(B192,'AP Übersicht'!$A$8:$B$36,2,FALSE)</f>
        <v>#N/A</v>
      </c>
      <c r="D192" s="187"/>
      <c r="E192" s="430"/>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6"/>
      <c r="AK192" s="104">
        <f t="shared" si="13"/>
        <v>0</v>
      </c>
    </row>
    <row r="193" spans="1:37" s="82" customFormat="1" ht="20" customHeight="1" x14ac:dyDescent="0.15">
      <c r="A193" s="859"/>
      <c r="B193" s="183"/>
      <c r="C193" s="187" t="e">
        <f>VLOOKUP(B193,'AP Übersicht'!$A$8:$B$36,2,FALSE)</f>
        <v>#N/A</v>
      </c>
      <c r="D193" s="187"/>
      <c r="E193" s="430"/>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6"/>
      <c r="AK193" s="104">
        <f t="shared" si="13"/>
        <v>0</v>
      </c>
    </row>
    <row r="194" spans="1:37" s="82" customFormat="1" ht="20" customHeight="1" x14ac:dyDescent="0.15">
      <c r="A194" s="859"/>
      <c r="B194" s="183"/>
      <c r="C194" s="187" t="e">
        <f>VLOOKUP(B194,'AP Übersicht'!$A$8:$B$36,2,FALSE)</f>
        <v>#N/A</v>
      </c>
      <c r="D194" s="187"/>
      <c r="E194" s="430"/>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6"/>
      <c r="AK194" s="104">
        <f t="shared" si="13"/>
        <v>0</v>
      </c>
    </row>
    <row r="195" spans="1:37" s="82" customFormat="1" ht="20" customHeight="1" x14ac:dyDescent="0.15">
      <c r="A195" s="859"/>
      <c r="B195" s="183"/>
      <c r="C195" s="187" t="e">
        <f>VLOOKUP(B195,'AP Übersicht'!$A$8:$B$36,2,FALSE)</f>
        <v>#N/A</v>
      </c>
      <c r="D195" s="187"/>
      <c r="E195" s="430"/>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6"/>
      <c r="AK195" s="104">
        <f t="shared" si="13"/>
        <v>0</v>
      </c>
    </row>
    <row r="196" spans="1:37" s="82" customFormat="1" ht="20" customHeight="1" x14ac:dyDescent="0.15">
      <c r="A196" s="859"/>
      <c r="B196" s="183"/>
      <c r="C196" s="187" t="e">
        <f>VLOOKUP(B196,'AP Übersicht'!$A$8:$B$36,2,FALSE)</f>
        <v>#N/A</v>
      </c>
      <c r="D196" s="187"/>
      <c r="E196" s="430"/>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6"/>
      <c r="AK196" s="104">
        <f t="shared" si="13"/>
        <v>0</v>
      </c>
    </row>
    <row r="197" spans="1:37" s="82" customFormat="1" ht="20" customHeight="1" x14ac:dyDescent="0.15">
      <c r="A197" s="859"/>
      <c r="B197" s="183"/>
      <c r="C197" s="187" t="e">
        <f>VLOOKUP(B197,'AP Übersicht'!$A$8:$B$36,2,FALSE)</f>
        <v>#N/A</v>
      </c>
      <c r="D197" s="187"/>
      <c r="E197" s="430"/>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6"/>
      <c r="AK197" s="104">
        <f t="shared" si="13"/>
        <v>0</v>
      </c>
    </row>
    <row r="198" spans="1:37" s="82" customFormat="1" ht="20" customHeight="1" x14ac:dyDescent="0.15">
      <c r="A198" s="859"/>
      <c r="B198" s="183"/>
      <c r="C198" s="187" t="e">
        <f>VLOOKUP(B198,'AP Übersicht'!$A$8:$B$36,2,FALSE)</f>
        <v>#N/A</v>
      </c>
      <c r="D198" s="187"/>
      <c r="E198" s="430"/>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6"/>
      <c r="AK198" s="104">
        <f t="shared" si="13"/>
        <v>0</v>
      </c>
    </row>
    <row r="199" spans="1:37" s="82" customFormat="1" ht="20" customHeight="1" x14ac:dyDescent="0.15">
      <c r="A199" s="859"/>
      <c r="B199" s="183"/>
      <c r="C199" s="187" t="e">
        <f>VLOOKUP(B199,'AP Übersicht'!$A$8:$B$36,2,FALSE)</f>
        <v>#N/A</v>
      </c>
      <c r="D199" s="187"/>
      <c r="E199" s="430"/>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6"/>
      <c r="AK199" s="104">
        <f t="shared" si="13"/>
        <v>0</v>
      </c>
    </row>
    <row r="200" spans="1:37" s="82" customFormat="1" ht="20" customHeight="1" x14ac:dyDescent="0.15">
      <c r="A200" s="859"/>
      <c r="B200" s="183"/>
      <c r="C200" s="187" t="e">
        <f>VLOOKUP(B200,'AP Übersicht'!$A$8:$B$36,2,FALSE)</f>
        <v>#N/A</v>
      </c>
      <c r="D200" s="187"/>
      <c r="E200" s="430"/>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6"/>
      <c r="AK200" s="104">
        <f t="shared" si="13"/>
        <v>0</v>
      </c>
    </row>
    <row r="201" spans="1:37" s="82" customFormat="1" ht="20" customHeight="1" x14ac:dyDescent="0.15">
      <c r="A201" s="859"/>
      <c r="B201" s="183"/>
      <c r="C201" s="187" t="e">
        <f>VLOOKUP(B201,'AP Übersicht'!$A$8:$B$36,2,FALSE)</f>
        <v>#N/A</v>
      </c>
      <c r="D201" s="187"/>
      <c r="E201" s="430"/>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6"/>
      <c r="AK201" s="104">
        <f t="shared" si="13"/>
        <v>0</v>
      </c>
    </row>
    <row r="202" spans="1:37" s="82" customFormat="1" ht="20" customHeight="1" thickBot="1" x14ac:dyDescent="0.2">
      <c r="A202" s="860"/>
      <c r="B202" s="184"/>
      <c r="C202" s="252" t="e">
        <f>VLOOKUP(B202,'AP Übersicht'!$A$8:$B$36,2,FALSE)</f>
        <v>#N/A</v>
      </c>
      <c r="D202" s="503"/>
      <c r="E202" s="438"/>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7"/>
      <c r="AJ202" s="178"/>
      <c r="AK202" s="104">
        <f t="shared" si="13"/>
        <v>0</v>
      </c>
    </row>
    <row r="203" spans="1:37" s="82" customFormat="1" ht="36" customHeight="1" thickTop="1" thickBot="1" x14ac:dyDescent="0.2">
      <c r="A203" s="522"/>
      <c r="B203" s="185"/>
      <c r="C203" s="107" t="s">
        <v>149</v>
      </c>
      <c r="D203" s="504"/>
      <c r="E203" s="437"/>
      <c r="F203" s="108">
        <f t="shared" ref="F203:AJ203" si="14">SUM(F189:F202)</f>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8">
        <f t="shared" si="14"/>
        <v>0</v>
      </c>
      <c r="AK203" s="106">
        <f>SUM(AK191:AK202)</f>
        <v>0</v>
      </c>
    </row>
    <row r="204" spans="1:37" s="82" customFormat="1" ht="20" customHeight="1" x14ac:dyDescent="0.15">
      <c r="A204" s="118" t="s">
        <v>150</v>
      </c>
      <c r="B204" s="99"/>
      <c r="C204" s="114" t="s">
        <v>164</v>
      </c>
      <c r="D204" s="187"/>
      <c r="E204" s="430"/>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9"/>
      <c r="AK204" s="110">
        <f>SUM(F204:AJ204)</f>
        <v>0</v>
      </c>
    </row>
    <row r="205" spans="1:37" s="82" customFormat="1" ht="20" customHeight="1" x14ac:dyDescent="0.15">
      <c r="A205" s="861" t="s">
        <v>152</v>
      </c>
      <c r="B205" s="95"/>
      <c r="C205" s="115" t="s">
        <v>153</v>
      </c>
      <c r="D205" s="187"/>
      <c r="E205" s="43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80"/>
      <c r="AK205" s="117">
        <f>SUM(E205:AJ205)</f>
        <v>0</v>
      </c>
    </row>
    <row r="206" spans="1:37" s="82" customFormat="1" ht="20" customHeight="1" x14ac:dyDescent="0.15">
      <c r="A206" s="862"/>
      <c r="B206" s="95"/>
      <c r="C206" s="116" t="s">
        <v>154</v>
      </c>
      <c r="D206" s="505"/>
      <c r="E206" s="430"/>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9"/>
      <c r="AK206" s="111">
        <f>SUM(F206:AJ206)</f>
        <v>0</v>
      </c>
    </row>
    <row r="207" spans="1:37" s="82" customFormat="1" ht="28" x14ac:dyDescent="0.15">
      <c r="A207" s="862"/>
      <c r="B207" s="95"/>
      <c r="C207" s="115" t="s">
        <v>155</v>
      </c>
      <c r="D207" s="187"/>
      <c r="E207" s="430"/>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9"/>
      <c r="AK207" s="111">
        <f>SUM(F207:AJ207)</f>
        <v>0</v>
      </c>
    </row>
    <row r="208" spans="1:37" s="82" customFormat="1" ht="29" thickBot="1" x14ac:dyDescent="0.2">
      <c r="A208" s="863"/>
      <c r="B208" s="105"/>
      <c r="C208" s="119" t="s">
        <v>156</v>
      </c>
      <c r="D208" s="506"/>
      <c r="E208" s="439"/>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1"/>
      <c r="AJ208" s="182"/>
      <c r="AK208" s="112">
        <f>SUM(F208:AJ208)</f>
        <v>0</v>
      </c>
    </row>
    <row r="209" spans="1:37" s="82" customFormat="1" x14ac:dyDescent="0.15">
      <c r="A209" s="123"/>
      <c r="B209" s="83"/>
      <c r="C209" s="83"/>
      <c r="D209" s="83"/>
      <c r="E209" s="427"/>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124">
        <f>SUM(AK203:AK208)</f>
        <v>0</v>
      </c>
    </row>
    <row r="210" spans="1:37" s="82" customFormat="1" ht="18" customHeight="1" x14ac:dyDescent="0.15">
      <c r="A210" s="864" t="s">
        <v>159</v>
      </c>
      <c r="B210" s="865"/>
      <c r="C210" s="865"/>
      <c r="D210" s="865"/>
      <c r="E210" s="865"/>
      <c r="F210" s="865"/>
      <c r="G210" s="865"/>
      <c r="H210" s="865"/>
      <c r="I210" s="865"/>
      <c r="J210" s="865"/>
      <c r="K210" s="865"/>
      <c r="L210" s="865"/>
      <c r="M210" s="865"/>
      <c r="N210" s="865"/>
      <c r="O210" s="90"/>
      <c r="P210" s="90"/>
      <c r="Q210" s="90"/>
      <c r="R210" s="90"/>
      <c r="S210" s="90"/>
      <c r="T210" s="90"/>
      <c r="U210" s="90"/>
      <c r="V210" s="90"/>
      <c r="W210" s="90"/>
      <c r="X210" s="90"/>
      <c r="Y210" s="90"/>
      <c r="Z210" s="90"/>
      <c r="AA210" s="90"/>
      <c r="AB210" s="90"/>
      <c r="AC210" s="90"/>
      <c r="AD210" s="90"/>
      <c r="AE210" s="90"/>
      <c r="AF210" s="90"/>
      <c r="AG210" s="90"/>
      <c r="AH210" s="90"/>
      <c r="AI210" s="90"/>
      <c r="AJ210" s="83"/>
      <c r="AK210" s="125"/>
    </row>
    <row r="211" spans="1:37" s="82" customFormat="1" ht="18" customHeight="1" thickBot="1" x14ac:dyDescent="0.2">
      <c r="A211" s="866"/>
      <c r="B211" s="865"/>
      <c r="C211" s="865"/>
      <c r="D211" s="865"/>
      <c r="E211" s="865"/>
      <c r="F211" s="865"/>
      <c r="G211" s="865"/>
      <c r="H211" s="865"/>
      <c r="I211" s="865"/>
      <c r="J211" s="865"/>
      <c r="K211" s="865"/>
      <c r="L211" s="865"/>
      <c r="M211" s="865"/>
      <c r="N211" s="865"/>
      <c r="O211" s="90"/>
      <c r="P211" s="90"/>
      <c r="Q211" s="90"/>
      <c r="R211" s="90"/>
      <c r="S211" s="90"/>
      <c r="T211" s="90"/>
      <c r="U211" s="90"/>
      <c r="V211" s="90"/>
      <c r="W211" s="90"/>
      <c r="X211" s="90"/>
      <c r="Y211" s="90"/>
      <c r="Z211" s="90"/>
      <c r="AA211" s="90"/>
      <c r="AB211" s="90"/>
      <c r="AC211" s="90"/>
      <c r="AD211" s="90"/>
      <c r="AE211" s="90"/>
      <c r="AF211" s="90"/>
      <c r="AG211" s="90"/>
      <c r="AH211" s="90"/>
      <c r="AI211" s="90"/>
      <c r="AJ211" s="83"/>
      <c r="AK211" s="125"/>
    </row>
    <row r="212" spans="1:37" s="82" customFormat="1" ht="14" customHeight="1" x14ac:dyDescent="0.15">
      <c r="A212" s="866"/>
      <c r="B212" s="865"/>
      <c r="C212" s="865"/>
      <c r="D212" s="865"/>
      <c r="E212" s="865"/>
      <c r="F212" s="865"/>
      <c r="G212" s="865"/>
      <c r="H212" s="865"/>
      <c r="I212" s="865"/>
      <c r="J212" s="865"/>
      <c r="K212" s="865"/>
      <c r="L212" s="865"/>
      <c r="M212" s="865"/>
      <c r="N212" s="865"/>
      <c r="O212" s="90"/>
      <c r="P212" s="90"/>
      <c r="Q212" s="867" t="s">
        <v>160</v>
      </c>
      <c r="R212" s="867"/>
      <c r="S212" s="867"/>
      <c r="T212" s="867"/>
      <c r="U212" s="867"/>
      <c r="V212" s="867"/>
      <c r="W212" s="867"/>
      <c r="X212" s="867"/>
      <c r="Y212" s="867"/>
      <c r="Z212" s="867"/>
      <c r="AA212" s="867"/>
      <c r="AB212" s="867"/>
      <c r="AC212" s="867"/>
      <c r="AD212" s="867"/>
      <c r="AE212" s="867"/>
      <c r="AF212" s="867"/>
      <c r="AG212" s="867"/>
      <c r="AH212" s="867"/>
      <c r="AI212" s="867"/>
      <c r="AJ212" s="867"/>
      <c r="AK212" s="125"/>
    </row>
    <row r="213" spans="1:37" s="82" customFormat="1" ht="35.25" customHeight="1" x14ac:dyDescent="0.15">
      <c r="A213" s="864" t="s">
        <v>161</v>
      </c>
      <c r="B213" s="868"/>
      <c r="C213" s="868"/>
      <c r="D213" s="868"/>
      <c r="E213" s="868"/>
      <c r="F213" s="868"/>
      <c r="G213" s="868"/>
      <c r="H213" s="868"/>
      <c r="I213" s="868"/>
      <c r="J213" s="868"/>
      <c r="K213" s="868"/>
      <c r="L213" s="868"/>
      <c r="M213" s="868"/>
      <c r="N213" s="868"/>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125"/>
    </row>
    <row r="214" spans="1:37" s="82" customFormat="1" ht="14" x14ac:dyDescent="0.15">
      <c r="A214" s="864"/>
      <c r="B214" s="868"/>
      <c r="C214" s="868"/>
      <c r="D214" s="868"/>
      <c r="E214" s="868"/>
      <c r="F214" s="868"/>
      <c r="G214" s="868"/>
      <c r="H214" s="868"/>
      <c r="I214" s="868"/>
      <c r="J214" s="868"/>
      <c r="K214" s="868"/>
      <c r="L214" s="868"/>
      <c r="M214" s="868"/>
      <c r="N214" s="868"/>
      <c r="O214" s="83"/>
      <c r="P214" s="83"/>
      <c r="Q214" s="867" t="s">
        <v>162</v>
      </c>
      <c r="R214" s="867"/>
      <c r="S214" s="867"/>
      <c r="T214" s="867"/>
      <c r="U214" s="867"/>
      <c r="V214" s="867"/>
      <c r="W214" s="867"/>
      <c r="X214" s="867"/>
      <c r="Y214" s="867"/>
      <c r="Z214" s="867"/>
      <c r="AA214" s="867"/>
      <c r="AB214" s="867"/>
      <c r="AC214" s="867"/>
      <c r="AD214" s="867"/>
      <c r="AE214" s="867"/>
      <c r="AF214" s="867"/>
      <c r="AG214" s="867"/>
      <c r="AH214" s="867"/>
      <c r="AI214" s="867"/>
      <c r="AJ214" s="867"/>
      <c r="AK214" s="125"/>
    </row>
    <row r="215" spans="1:37" s="82" customFormat="1" ht="14.5" customHeight="1" thickBot="1" x14ac:dyDescent="0.2">
      <c r="A215" s="126"/>
      <c r="B215" s="127"/>
      <c r="C215" s="127"/>
      <c r="D215" s="127"/>
      <c r="E215" s="441"/>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8"/>
    </row>
    <row r="216" spans="1:37" x14ac:dyDescent="0.15">
      <c r="A216" s="82"/>
      <c r="B216" s="82"/>
      <c r="C216" s="82"/>
      <c r="D216" s="82"/>
      <c r="E216" s="431"/>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c r="AK216" s="82"/>
    </row>
    <row r="217" spans="1:37" s="60" customFormat="1" ht="30" customHeight="1" x14ac:dyDescent="0.15">
      <c r="A217" s="423"/>
      <c r="B217" s="433"/>
      <c r="C217" s="433"/>
      <c r="D217" s="433"/>
      <c r="E217" s="424"/>
      <c r="F217" s="425"/>
      <c r="G217" s="425"/>
      <c r="H217" s="425"/>
      <c r="I217" s="425"/>
      <c r="J217" s="425"/>
      <c r="K217" s="425"/>
      <c r="L217" s="425"/>
      <c r="M217" s="444"/>
      <c r="N217" s="426"/>
      <c r="O217" s="426"/>
      <c r="P217" s="426"/>
      <c r="Q217" s="426"/>
      <c r="R217" s="426"/>
      <c r="S217" s="426"/>
      <c r="T217" s="426"/>
      <c r="U217" s="426"/>
      <c r="V217" s="426"/>
      <c r="W217" s="891" t="s">
        <v>133</v>
      </c>
      <c r="X217" s="891"/>
      <c r="Y217" s="891"/>
      <c r="Z217" s="891"/>
      <c r="AA217" s="892"/>
      <c r="AB217" s="875" t="str">
        <f>Nav!$C$6</f>
        <v>DS200424</v>
      </c>
      <c r="AC217" s="876"/>
      <c r="AD217" s="876"/>
      <c r="AE217" s="876"/>
      <c r="AF217" s="876"/>
      <c r="AG217" s="876"/>
      <c r="AH217" s="876"/>
      <c r="AI217" s="877"/>
      <c r="AJ217" s="426"/>
      <c r="AK217" s="432"/>
    </row>
    <row r="218" spans="1:37" s="60" customFormat="1" ht="18" customHeight="1" x14ac:dyDescent="0.15">
      <c r="A218" s="445"/>
      <c r="B218" s="446"/>
      <c r="C218" s="446"/>
      <c r="D218" s="446"/>
      <c r="E218" s="447"/>
      <c r="F218" s="448"/>
      <c r="G218" s="448"/>
      <c r="H218" s="448"/>
      <c r="I218" s="448"/>
      <c r="J218" s="448"/>
      <c r="K218" s="448"/>
      <c r="L218" s="448"/>
      <c r="M218" s="449"/>
      <c r="AK218" s="434"/>
    </row>
    <row r="219" spans="1:37" ht="23" x14ac:dyDescent="0.25">
      <c r="A219" s="445"/>
      <c r="B219" s="446"/>
      <c r="C219" s="446"/>
      <c r="D219" s="446"/>
      <c r="E219" s="447"/>
      <c r="F219" s="448"/>
      <c r="G219" s="448"/>
      <c r="H219" s="448"/>
      <c r="I219" s="448"/>
      <c r="J219" s="448"/>
      <c r="K219" s="448"/>
      <c r="L219" s="448"/>
      <c r="M219" s="449"/>
      <c r="N219" s="443"/>
      <c r="O219" s="893" t="s">
        <v>134</v>
      </c>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4"/>
      <c r="AK219" s="895"/>
    </row>
    <row r="220" spans="1:37" ht="16" x14ac:dyDescent="0.2">
      <c r="A220" s="445"/>
      <c r="B220" s="446"/>
      <c r="C220" s="446"/>
      <c r="D220" s="446"/>
      <c r="E220" s="447"/>
      <c r="F220" s="448"/>
      <c r="G220" s="448"/>
      <c r="H220" s="448"/>
      <c r="I220" s="448"/>
      <c r="J220" s="448"/>
      <c r="K220" s="448"/>
      <c r="L220" s="448"/>
      <c r="M220" s="449"/>
      <c r="N220" s="442"/>
      <c r="O220" s="730" t="s">
        <v>165</v>
      </c>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1"/>
      <c r="AK220" s="732"/>
    </row>
    <row r="221" spans="1:37" ht="18" customHeight="1" x14ac:dyDescent="0.15">
      <c r="A221" s="885" t="s">
        <v>136</v>
      </c>
      <c r="B221" s="886"/>
      <c r="C221" s="886"/>
      <c r="D221" s="886"/>
      <c r="E221" s="886"/>
      <c r="F221" s="886"/>
      <c r="G221" s="886"/>
      <c r="H221" s="886"/>
      <c r="I221" s="886"/>
      <c r="J221" s="886"/>
      <c r="K221" s="886"/>
      <c r="L221" s="886"/>
      <c r="M221" s="887"/>
      <c r="O221" s="888" t="s">
        <v>137</v>
      </c>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89"/>
      <c r="AK221" s="890"/>
    </row>
    <row r="222" spans="1:37" ht="26.25" customHeight="1" x14ac:dyDescent="0.15">
      <c r="A222" s="84" t="s">
        <v>138</v>
      </c>
      <c r="B222" s="60"/>
      <c r="C222" s="516"/>
      <c r="D222" s="516"/>
      <c r="E222" s="516"/>
      <c r="F222" s="94"/>
      <c r="G222" s="94"/>
      <c r="H222" s="94"/>
      <c r="I222" s="94"/>
      <c r="J222" s="94"/>
      <c r="K222" s="94"/>
      <c r="L222" s="94"/>
      <c r="O222" s="869"/>
      <c r="P222" s="869"/>
      <c r="Q222" s="869"/>
      <c r="R222" s="869"/>
      <c r="S222" s="869"/>
      <c r="T222" s="869"/>
      <c r="AK222" s="91"/>
    </row>
    <row r="223" spans="1:37"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1"/>
      <c r="AK223" s="872"/>
    </row>
    <row r="224" spans="1:37" ht="18" customHeight="1" x14ac:dyDescent="0.15">
      <c r="A224" s="85"/>
      <c r="AK224" s="91"/>
    </row>
    <row r="225" spans="1:37" s="87" customFormat="1" ht="14" x14ac:dyDescent="0.15">
      <c r="A225" s="86" t="s">
        <v>139</v>
      </c>
      <c r="E225" s="428"/>
      <c r="G225" s="83"/>
      <c r="H225" s="83"/>
      <c r="I225" s="83"/>
      <c r="J225" s="83"/>
      <c r="K225" s="83"/>
      <c r="L225" s="83"/>
      <c r="M225" s="88"/>
      <c r="N225" s="87" t="s">
        <v>140</v>
      </c>
      <c r="AI225" s="83"/>
      <c r="AJ225" s="83"/>
      <c r="AK225" s="92"/>
    </row>
    <row r="226" spans="1:37" ht="27" customHeight="1" x14ac:dyDescent="0.15">
      <c r="A226" s="873">
        <f>A183+31</f>
        <v>45078</v>
      </c>
      <c r="B226" s="874"/>
      <c r="C226" s="874"/>
      <c r="D226" s="520"/>
      <c r="E226" s="429"/>
      <c r="N226" s="875" t="str">
        <f>N183</f>
        <v>MA 4</v>
      </c>
      <c r="O226" s="876"/>
      <c r="P226" s="876"/>
      <c r="Q226" s="876"/>
      <c r="R226" s="876"/>
      <c r="S226" s="876"/>
      <c r="T226" s="876"/>
      <c r="U226" s="876"/>
      <c r="V226" s="876"/>
      <c r="W226" s="877"/>
      <c r="X226" s="89"/>
      <c r="Y226" s="89"/>
      <c r="Z226" s="89"/>
      <c r="AA226" s="89"/>
      <c r="AB226" s="89"/>
      <c r="AC226" s="89"/>
      <c r="AD226" s="89"/>
      <c r="AE226" s="89"/>
      <c r="AF226" s="89"/>
      <c r="AG226" s="89"/>
      <c r="AH226" s="89"/>
      <c r="AK226" s="93"/>
    </row>
    <row r="227" spans="1:37" x14ac:dyDescent="0.15">
      <c r="A227" s="85"/>
      <c r="AK227" s="91"/>
    </row>
    <row r="228" spans="1:37"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79"/>
      <c r="AK228" s="880"/>
    </row>
    <row r="229" spans="1:37" ht="14" thickBot="1" x14ac:dyDescent="0.2">
      <c r="A229" s="85"/>
      <c r="AK229" s="91"/>
    </row>
    <row r="230" spans="1:37" ht="25" customHeight="1" x14ac:dyDescent="0.15">
      <c r="A230" s="120"/>
      <c r="B230" s="121"/>
      <c r="C230" s="121"/>
      <c r="D230" s="904" t="s">
        <v>30</v>
      </c>
      <c r="E230" s="883" t="s">
        <v>142</v>
      </c>
      <c r="F230" s="122" t="s">
        <v>143</v>
      </c>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856" t="s">
        <v>144</v>
      </c>
    </row>
    <row r="231" spans="1:37" ht="15" customHeight="1" thickBot="1" x14ac:dyDescent="0.2">
      <c r="A231" s="96" t="s">
        <v>145</v>
      </c>
      <c r="B231" s="97"/>
      <c r="C231" s="97"/>
      <c r="D231" s="905"/>
      <c r="E231" s="882"/>
      <c r="F231" s="98">
        <f>A226</f>
        <v>45078</v>
      </c>
      <c r="G231" s="98">
        <f>F231+1</f>
        <v>45079</v>
      </c>
      <c r="H231" s="98">
        <f t="shared" ref="H231:AJ231" si="15">G231+1</f>
        <v>45080</v>
      </c>
      <c r="I231" s="98">
        <f t="shared" si="15"/>
        <v>45081</v>
      </c>
      <c r="J231" s="98">
        <f t="shared" si="15"/>
        <v>45082</v>
      </c>
      <c r="K231" s="98">
        <f t="shared" si="15"/>
        <v>45083</v>
      </c>
      <c r="L231" s="98">
        <f t="shared" si="15"/>
        <v>45084</v>
      </c>
      <c r="M231" s="98">
        <f t="shared" si="15"/>
        <v>45085</v>
      </c>
      <c r="N231" s="98">
        <f t="shared" si="15"/>
        <v>45086</v>
      </c>
      <c r="O231" s="98">
        <f t="shared" si="15"/>
        <v>45087</v>
      </c>
      <c r="P231" s="98">
        <f t="shared" si="15"/>
        <v>45088</v>
      </c>
      <c r="Q231" s="98">
        <f t="shared" si="15"/>
        <v>45089</v>
      </c>
      <c r="R231" s="98">
        <f t="shared" si="15"/>
        <v>45090</v>
      </c>
      <c r="S231" s="98">
        <f t="shared" si="15"/>
        <v>45091</v>
      </c>
      <c r="T231" s="98">
        <f t="shared" si="15"/>
        <v>45092</v>
      </c>
      <c r="U231" s="98">
        <f t="shared" si="15"/>
        <v>45093</v>
      </c>
      <c r="V231" s="98">
        <f t="shared" si="15"/>
        <v>45094</v>
      </c>
      <c r="W231" s="98">
        <f t="shared" si="15"/>
        <v>45095</v>
      </c>
      <c r="X231" s="98">
        <f t="shared" si="15"/>
        <v>45096</v>
      </c>
      <c r="Y231" s="98">
        <f t="shared" si="15"/>
        <v>45097</v>
      </c>
      <c r="Z231" s="98">
        <f t="shared" si="15"/>
        <v>45098</v>
      </c>
      <c r="AA231" s="98">
        <f t="shared" si="15"/>
        <v>45099</v>
      </c>
      <c r="AB231" s="98">
        <f t="shared" si="15"/>
        <v>45100</v>
      </c>
      <c r="AC231" s="98">
        <f t="shared" si="15"/>
        <v>45101</v>
      </c>
      <c r="AD231" s="98">
        <f t="shared" si="15"/>
        <v>45102</v>
      </c>
      <c r="AE231" s="98">
        <f t="shared" si="15"/>
        <v>45103</v>
      </c>
      <c r="AF231" s="98">
        <f t="shared" si="15"/>
        <v>45104</v>
      </c>
      <c r="AG231" s="98">
        <f t="shared" si="15"/>
        <v>45105</v>
      </c>
      <c r="AH231" s="98">
        <f t="shared" si="15"/>
        <v>45106</v>
      </c>
      <c r="AI231" s="98">
        <f t="shared" si="15"/>
        <v>45107</v>
      </c>
      <c r="AJ231" s="98">
        <f t="shared" si="15"/>
        <v>45108</v>
      </c>
      <c r="AK231" s="857"/>
    </row>
    <row r="232" spans="1:37" s="82" customFormat="1" ht="21" customHeight="1" thickBot="1" x14ac:dyDescent="0.2">
      <c r="A232" s="100" t="s">
        <v>146</v>
      </c>
      <c r="B232" s="101" t="s">
        <v>109</v>
      </c>
      <c r="C232" s="102" t="s">
        <v>147</v>
      </c>
      <c r="D232" s="102"/>
      <c r="E232" s="101"/>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03"/>
    </row>
    <row r="233" spans="1:37" s="82" customFormat="1" ht="20" customHeight="1" thickBot="1" x14ac:dyDescent="0.2">
      <c r="A233" s="858"/>
      <c r="B233" s="109" t="s">
        <v>66</v>
      </c>
      <c r="C233" s="186" t="s">
        <v>148</v>
      </c>
      <c r="D233" s="186"/>
      <c r="E233" s="435"/>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04"/>
    </row>
    <row r="234" spans="1:37" s="82" customFormat="1" ht="14" x14ac:dyDescent="0.15">
      <c r="A234" s="859"/>
      <c r="B234" s="183"/>
      <c r="C234" s="187" t="e">
        <f>VLOOKUP(B234,'AP Übersicht'!$A$8:$B$36,2,FALSE)</f>
        <v>#N/A</v>
      </c>
      <c r="D234" s="187"/>
      <c r="E234" s="430"/>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04">
        <f t="shared" ref="AK234:AK245" si="16">SUM(F234:AJ234)</f>
        <v>0</v>
      </c>
    </row>
    <row r="235" spans="1:37" s="82" customFormat="1" ht="20" customHeight="1" x14ac:dyDescent="0.15">
      <c r="A235" s="859"/>
      <c r="B235" s="183"/>
      <c r="C235" s="187" t="e">
        <f>VLOOKUP(B235,'AP Übersicht'!$A$8:$B$36,2,FALSE)</f>
        <v>#N/A</v>
      </c>
      <c r="D235" s="187"/>
      <c r="E235" s="430"/>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6"/>
      <c r="AK235" s="104">
        <f t="shared" si="16"/>
        <v>0</v>
      </c>
    </row>
    <row r="236" spans="1:37" s="82" customFormat="1" ht="20" customHeight="1" x14ac:dyDescent="0.15">
      <c r="A236" s="859"/>
      <c r="B236" s="183"/>
      <c r="C236" s="187" t="e">
        <f>VLOOKUP(B236,'AP Übersicht'!$A$8:$B$36,2,FALSE)</f>
        <v>#N/A</v>
      </c>
      <c r="D236" s="187"/>
      <c r="E236" s="430"/>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6"/>
      <c r="AK236" s="104">
        <f t="shared" si="16"/>
        <v>0</v>
      </c>
    </row>
    <row r="237" spans="1:37" s="82" customFormat="1" ht="20" customHeight="1" x14ac:dyDescent="0.15">
      <c r="A237" s="859"/>
      <c r="B237" s="183"/>
      <c r="C237" s="187" t="e">
        <f>VLOOKUP(B237,'AP Übersicht'!$A$8:$B$36,2,FALSE)</f>
        <v>#N/A</v>
      </c>
      <c r="D237" s="187"/>
      <c r="E237" s="430"/>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6"/>
      <c r="AK237" s="104">
        <f t="shared" si="16"/>
        <v>0</v>
      </c>
    </row>
    <row r="238" spans="1:37" s="82" customFormat="1" ht="20" customHeight="1" x14ac:dyDescent="0.15">
      <c r="A238" s="859"/>
      <c r="B238" s="183"/>
      <c r="C238" s="187" t="e">
        <f>VLOOKUP(B238,'AP Übersicht'!$A$8:$B$36,2,FALSE)</f>
        <v>#N/A</v>
      </c>
      <c r="D238" s="187"/>
      <c r="E238" s="430"/>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6"/>
      <c r="AK238" s="104">
        <f t="shared" si="16"/>
        <v>0</v>
      </c>
    </row>
    <row r="239" spans="1:37" s="82" customFormat="1" ht="20" customHeight="1" x14ac:dyDescent="0.15">
      <c r="A239" s="859"/>
      <c r="B239" s="183"/>
      <c r="C239" s="187" t="e">
        <f>VLOOKUP(B239,'AP Übersicht'!$A$8:$B$36,2,FALSE)</f>
        <v>#N/A</v>
      </c>
      <c r="D239" s="187"/>
      <c r="E239" s="430"/>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6"/>
      <c r="AK239" s="104">
        <f t="shared" si="16"/>
        <v>0</v>
      </c>
    </row>
    <row r="240" spans="1:37" s="82" customFormat="1" ht="20" customHeight="1" x14ac:dyDescent="0.15">
      <c r="A240" s="859"/>
      <c r="B240" s="183"/>
      <c r="C240" s="187" t="e">
        <f>VLOOKUP(B240,'AP Übersicht'!$A$8:$B$36,2,FALSE)</f>
        <v>#N/A</v>
      </c>
      <c r="D240" s="187"/>
      <c r="E240" s="430"/>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6"/>
      <c r="AK240" s="104">
        <f t="shared" si="16"/>
        <v>0</v>
      </c>
    </row>
    <row r="241" spans="1:37" s="82" customFormat="1" ht="20" customHeight="1" x14ac:dyDescent="0.15">
      <c r="A241" s="859"/>
      <c r="B241" s="183"/>
      <c r="C241" s="187" t="e">
        <f>VLOOKUP(B241,'AP Übersicht'!$A$8:$B$36,2,FALSE)</f>
        <v>#N/A</v>
      </c>
      <c r="D241" s="187"/>
      <c r="E241" s="430"/>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6"/>
      <c r="AK241" s="104">
        <f t="shared" si="16"/>
        <v>0</v>
      </c>
    </row>
    <row r="242" spans="1:37" s="82" customFormat="1" ht="20" customHeight="1" x14ac:dyDescent="0.15">
      <c r="A242" s="859"/>
      <c r="B242" s="183"/>
      <c r="C242" s="187" t="e">
        <f>VLOOKUP(B242,'AP Übersicht'!$A$8:$B$36,2,FALSE)</f>
        <v>#N/A</v>
      </c>
      <c r="D242" s="187"/>
      <c r="E242" s="430"/>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6"/>
      <c r="AK242" s="104">
        <f t="shared" si="16"/>
        <v>0</v>
      </c>
    </row>
    <row r="243" spans="1:37" s="82" customFormat="1" ht="20" customHeight="1" x14ac:dyDescent="0.15">
      <c r="A243" s="859"/>
      <c r="B243" s="183"/>
      <c r="C243" s="187" t="e">
        <f>VLOOKUP(B243,'AP Übersicht'!$A$8:$B$36,2,FALSE)</f>
        <v>#N/A</v>
      </c>
      <c r="D243" s="187"/>
      <c r="E243" s="430"/>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6"/>
      <c r="AK243" s="104">
        <f t="shared" si="16"/>
        <v>0</v>
      </c>
    </row>
    <row r="244" spans="1:37" s="82" customFormat="1" ht="20" customHeight="1" x14ac:dyDescent="0.15">
      <c r="A244" s="859"/>
      <c r="B244" s="183"/>
      <c r="C244" s="187" t="e">
        <f>VLOOKUP(B244,'AP Übersicht'!$A$8:$B$36,2,FALSE)</f>
        <v>#N/A</v>
      </c>
      <c r="D244" s="187"/>
      <c r="E244" s="430"/>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6"/>
      <c r="AK244" s="104">
        <f t="shared" si="16"/>
        <v>0</v>
      </c>
    </row>
    <row r="245" spans="1:37" s="82" customFormat="1" ht="20" customHeight="1" thickBot="1" x14ac:dyDescent="0.2">
      <c r="A245" s="860"/>
      <c r="B245" s="184"/>
      <c r="C245" s="252" t="e">
        <f>VLOOKUP(B245,'AP Übersicht'!$A$8:$B$36,2,FALSE)</f>
        <v>#N/A</v>
      </c>
      <c r="D245" s="503"/>
      <c r="E245" s="438"/>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7"/>
      <c r="AJ245" s="178"/>
      <c r="AK245" s="104">
        <f t="shared" si="16"/>
        <v>0</v>
      </c>
    </row>
    <row r="246" spans="1:37" s="82" customFormat="1" ht="36" customHeight="1" thickTop="1" thickBot="1" x14ac:dyDescent="0.2">
      <c r="A246" s="522"/>
      <c r="B246" s="185"/>
      <c r="C246" s="107" t="s">
        <v>149</v>
      </c>
      <c r="D246" s="504"/>
      <c r="E246" s="437"/>
      <c r="F246" s="108">
        <f t="shared" ref="F246:AJ246" si="17">SUM(F232:F245)</f>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8">
        <f t="shared" si="17"/>
        <v>0</v>
      </c>
      <c r="AK246" s="106">
        <f>SUM(AK234:AK245)</f>
        <v>0</v>
      </c>
    </row>
    <row r="247" spans="1:37" s="82" customFormat="1" ht="20" customHeight="1" x14ac:dyDescent="0.15">
      <c r="A247" s="118" t="s">
        <v>150</v>
      </c>
      <c r="B247" s="99"/>
      <c r="C247" s="114" t="s">
        <v>164</v>
      </c>
      <c r="D247" s="187"/>
      <c r="E247" s="430"/>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9"/>
      <c r="AK247" s="110">
        <f>SUM(F247:AJ247)</f>
        <v>0</v>
      </c>
    </row>
    <row r="248" spans="1:37" s="82" customFormat="1" ht="20" customHeight="1" x14ac:dyDescent="0.15">
      <c r="A248" s="861" t="s">
        <v>152</v>
      </c>
      <c r="B248" s="95"/>
      <c r="C248" s="115" t="s">
        <v>153</v>
      </c>
      <c r="D248" s="187"/>
      <c r="E248" s="43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80"/>
      <c r="AK248" s="117">
        <f>SUM(E248:AJ248)</f>
        <v>0</v>
      </c>
    </row>
    <row r="249" spans="1:37" s="82" customFormat="1" ht="20" customHeight="1" x14ac:dyDescent="0.15">
      <c r="A249" s="862"/>
      <c r="B249" s="95"/>
      <c r="C249" s="116" t="s">
        <v>154</v>
      </c>
      <c r="D249" s="505"/>
      <c r="E249" s="430"/>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9"/>
      <c r="AK249" s="111">
        <f>SUM(F249:AJ249)</f>
        <v>0</v>
      </c>
    </row>
    <row r="250" spans="1:37" s="82" customFormat="1" ht="28" x14ac:dyDescent="0.15">
      <c r="A250" s="862"/>
      <c r="B250" s="95"/>
      <c r="C250" s="115" t="s">
        <v>155</v>
      </c>
      <c r="D250" s="187"/>
      <c r="E250" s="430"/>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9"/>
      <c r="AK250" s="111">
        <f>SUM(F250:AJ250)</f>
        <v>0</v>
      </c>
    </row>
    <row r="251" spans="1:37" s="82" customFormat="1" ht="29" thickBot="1" x14ac:dyDescent="0.2">
      <c r="A251" s="863"/>
      <c r="B251" s="105"/>
      <c r="C251" s="119" t="s">
        <v>156</v>
      </c>
      <c r="D251" s="506"/>
      <c r="E251" s="439"/>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1"/>
      <c r="AJ251" s="182"/>
      <c r="AK251" s="112">
        <f>SUM(F251:AJ251)</f>
        <v>0</v>
      </c>
    </row>
    <row r="252" spans="1:37" s="82" customFormat="1" x14ac:dyDescent="0.15">
      <c r="A252" s="123"/>
      <c r="B252" s="83"/>
      <c r="C252" s="83"/>
      <c r="D252" s="83"/>
      <c r="E252" s="427"/>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124">
        <f>SUM(AK246:AK251)</f>
        <v>0</v>
      </c>
    </row>
    <row r="253" spans="1:37" s="82" customFormat="1" ht="18" customHeight="1" x14ac:dyDescent="0.15">
      <c r="A253" s="864" t="s">
        <v>159</v>
      </c>
      <c r="B253" s="865"/>
      <c r="C253" s="865"/>
      <c r="D253" s="865"/>
      <c r="E253" s="865"/>
      <c r="F253" s="865"/>
      <c r="G253" s="865"/>
      <c r="H253" s="865"/>
      <c r="I253" s="865"/>
      <c r="J253" s="865"/>
      <c r="K253" s="865"/>
      <c r="L253" s="865"/>
      <c r="M253" s="865"/>
      <c r="N253" s="865"/>
      <c r="O253" s="90"/>
      <c r="P253" s="90"/>
      <c r="Q253" s="90"/>
      <c r="R253" s="90"/>
      <c r="S253" s="90"/>
      <c r="T253" s="90"/>
      <c r="U253" s="90"/>
      <c r="V253" s="90"/>
      <c r="W253" s="90"/>
      <c r="X253" s="90"/>
      <c r="Y253" s="90"/>
      <c r="Z253" s="90"/>
      <c r="AA253" s="90"/>
      <c r="AB253" s="90"/>
      <c r="AC253" s="90"/>
      <c r="AD253" s="90"/>
      <c r="AE253" s="90"/>
      <c r="AF253" s="90"/>
      <c r="AG253" s="90"/>
      <c r="AH253" s="90"/>
      <c r="AI253" s="90"/>
      <c r="AJ253" s="83"/>
      <c r="AK253" s="125"/>
    </row>
    <row r="254" spans="1:37" s="82" customFormat="1" ht="18" customHeight="1" thickBot="1" x14ac:dyDescent="0.2">
      <c r="A254" s="866"/>
      <c r="B254" s="865"/>
      <c r="C254" s="865"/>
      <c r="D254" s="865"/>
      <c r="E254" s="865"/>
      <c r="F254" s="865"/>
      <c r="G254" s="865"/>
      <c r="H254" s="865"/>
      <c r="I254" s="865"/>
      <c r="J254" s="865"/>
      <c r="K254" s="865"/>
      <c r="L254" s="865"/>
      <c r="M254" s="865"/>
      <c r="N254" s="865"/>
      <c r="O254" s="90"/>
      <c r="P254" s="90"/>
      <c r="Q254" s="90"/>
      <c r="R254" s="90"/>
      <c r="S254" s="90"/>
      <c r="T254" s="90"/>
      <c r="U254" s="90"/>
      <c r="V254" s="90"/>
      <c r="W254" s="90"/>
      <c r="X254" s="90"/>
      <c r="Y254" s="90"/>
      <c r="Z254" s="90"/>
      <c r="AA254" s="90"/>
      <c r="AB254" s="90"/>
      <c r="AC254" s="90"/>
      <c r="AD254" s="90"/>
      <c r="AE254" s="90"/>
      <c r="AF254" s="90"/>
      <c r="AG254" s="90"/>
      <c r="AH254" s="90"/>
      <c r="AI254" s="90"/>
      <c r="AJ254" s="83"/>
      <c r="AK254" s="125"/>
    </row>
    <row r="255" spans="1:37" s="82" customFormat="1" ht="14" customHeight="1" x14ac:dyDescent="0.15">
      <c r="A255" s="866"/>
      <c r="B255" s="865"/>
      <c r="C255" s="865"/>
      <c r="D255" s="865"/>
      <c r="E255" s="865"/>
      <c r="F255" s="865"/>
      <c r="G255" s="865"/>
      <c r="H255" s="865"/>
      <c r="I255" s="865"/>
      <c r="J255" s="865"/>
      <c r="K255" s="865"/>
      <c r="L255" s="865"/>
      <c r="M255" s="865"/>
      <c r="N255" s="865"/>
      <c r="O255" s="90"/>
      <c r="P255" s="90"/>
      <c r="Q255" s="867" t="s">
        <v>160</v>
      </c>
      <c r="R255" s="867"/>
      <c r="S255" s="867"/>
      <c r="T255" s="867"/>
      <c r="U255" s="867"/>
      <c r="V255" s="867"/>
      <c r="W255" s="867"/>
      <c r="X255" s="867"/>
      <c r="Y255" s="867"/>
      <c r="Z255" s="867"/>
      <c r="AA255" s="867"/>
      <c r="AB255" s="867"/>
      <c r="AC255" s="867"/>
      <c r="AD255" s="867"/>
      <c r="AE255" s="867"/>
      <c r="AF255" s="867"/>
      <c r="AG255" s="867"/>
      <c r="AH255" s="867"/>
      <c r="AI255" s="867"/>
      <c r="AJ255" s="867"/>
      <c r="AK255" s="125"/>
    </row>
    <row r="256" spans="1:37" s="82" customFormat="1" ht="35.25" customHeight="1" x14ac:dyDescent="0.15">
      <c r="A256" s="864" t="s">
        <v>161</v>
      </c>
      <c r="B256" s="868"/>
      <c r="C256" s="868"/>
      <c r="D256" s="868"/>
      <c r="E256" s="868"/>
      <c r="F256" s="868"/>
      <c r="G256" s="868"/>
      <c r="H256" s="868"/>
      <c r="I256" s="868"/>
      <c r="J256" s="868"/>
      <c r="K256" s="868"/>
      <c r="L256" s="868"/>
      <c r="M256" s="868"/>
      <c r="N256" s="868"/>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125"/>
    </row>
    <row r="257" spans="1:37" s="82" customFormat="1" ht="14" x14ac:dyDescent="0.15">
      <c r="A257" s="864"/>
      <c r="B257" s="868"/>
      <c r="C257" s="868"/>
      <c r="D257" s="868"/>
      <c r="E257" s="868"/>
      <c r="F257" s="868"/>
      <c r="G257" s="868"/>
      <c r="H257" s="868"/>
      <c r="I257" s="868"/>
      <c r="J257" s="868"/>
      <c r="K257" s="868"/>
      <c r="L257" s="868"/>
      <c r="M257" s="868"/>
      <c r="N257" s="868"/>
      <c r="O257" s="83"/>
      <c r="P257" s="83"/>
      <c r="Q257" s="867" t="s">
        <v>162</v>
      </c>
      <c r="R257" s="867"/>
      <c r="S257" s="867"/>
      <c r="T257" s="867"/>
      <c r="U257" s="867"/>
      <c r="V257" s="867"/>
      <c r="W257" s="867"/>
      <c r="X257" s="867"/>
      <c r="Y257" s="867"/>
      <c r="Z257" s="867"/>
      <c r="AA257" s="867"/>
      <c r="AB257" s="867"/>
      <c r="AC257" s="867"/>
      <c r="AD257" s="867"/>
      <c r="AE257" s="867"/>
      <c r="AF257" s="867"/>
      <c r="AG257" s="867"/>
      <c r="AH257" s="867"/>
      <c r="AI257" s="867"/>
      <c r="AJ257" s="867"/>
      <c r="AK257" s="125"/>
    </row>
    <row r="258" spans="1:37" s="82" customFormat="1" ht="14.5" customHeight="1" thickBot="1" x14ac:dyDescent="0.2">
      <c r="A258" s="126"/>
      <c r="B258" s="127"/>
      <c r="C258" s="127"/>
      <c r="D258" s="127"/>
      <c r="E258" s="441"/>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7"/>
      <c r="AK258" s="128"/>
    </row>
    <row r="259" spans="1:37" x14ac:dyDescent="0.15">
      <c r="A259" s="82"/>
      <c r="B259" s="82"/>
      <c r="C259" s="82"/>
      <c r="D259" s="82"/>
      <c r="E259" s="431"/>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82"/>
    </row>
    <row r="260" spans="1:37" s="60" customFormat="1" ht="30" customHeight="1" x14ac:dyDescent="0.15">
      <c r="A260" s="423"/>
      <c r="B260" s="433"/>
      <c r="C260" s="433"/>
      <c r="D260" s="433"/>
      <c r="E260" s="424"/>
      <c r="F260" s="425"/>
      <c r="G260" s="425"/>
      <c r="H260" s="425"/>
      <c r="I260" s="425"/>
      <c r="J260" s="425"/>
      <c r="K260" s="425"/>
      <c r="L260" s="425"/>
      <c r="M260" s="444"/>
      <c r="N260" s="426"/>
      <c r="O260" s="426"/>
      <c r="P260" s="426"/>
      <c r="Q260" s="426"/>
      <c r="R260" s="426"/>
      <c r="S260" s="426"/>
      <c r="T260" s="426"/>
      <c r="U260" s="426"/>
      <c r="V260" s="426"/>
      <c r="W260" s="891" t="s">
        <v>133</v>
      </c>
      <c r="X260" s="891"/>
      <c r="Y260" s="891"/>
      <c r="Z260" s="891"/>
      <c r="AA260" s="892"/>
      <c r="AB260" s="875" t="str">
        <f>Nav!$C$6</f>
        <v>DS200424</v>
      </c>
      <c r="AC260" s="876"/>
      <c r="AD260" s="876"/>
      <c r="AE260" s="876"/>
      <c r="AF260" s="876"/>
      <c r="AG260" s="876"/>
      <c r="AH260" s="876"/>
      <c r="AI260" s="877"/>
      <c r="AJ260" s="426"/>
      <c r="AK260" s="432"/>
    </row>
    <row r="261" spans="1:37" s="60" customFormat="1" ht="18" customHeight="1" x14ac:dyDescent="0.15">
      <c r="A261" s="445"/>
      <c r="B261" s="446"/>
      <c r="C261" s="446"/>
      <c r="D261" s="446"/>
      <c r="E261" s="447"/>
      <c r="F261" s="448"/>
      <c r="G261" s="448"/>
      <c r="H261" s="448"/>
      <c r="I261" s="448"/>
      <c r="J261" s="448"/>
      <c r="K261" s="448"/>
      <c r="L261" s="448"/>
      <c r="M261" s="449"/>
      <c r="AK261" s="434"/>
    </row>
    <row r="262" spans="1:37" ht="23" x14ac:dyDescent="0.25">
      <c r="A262" s="445"/>
      <c r="B262" s="446"/>
      <c r="C262" s="446"/>
      <c r="D262" s="446"/>
      <c r="E262" s="447"/>
      <c r="F262" s="448"/>
      <c r="G262" s="448"/>
      <c r="H262" s="448"/>
      <c r="I262" s="448"/>
      <c r="J262" s="448"/>
      <c r="K262" s="448"/>
      <c r="L262" s="448"/>
      <c r="M262" s="449"/>
      <c r="N262" s="443"/>
      <c r="O262" s="893" t="s">
        <v>134</v>
      </c>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4"/>
      <c r="AK262" s="895"/>
    </row>
    <row r="263" spans="1:37" ht="16" x14ac:dyDescent="0.2">
      <c r="A263" s="445"/>
      <c r="B263" s="446"/>
      <c r="C263" s="446"/>
      <c r="D263" s="446"/>
      <c r="E263" s="447"/>
      <c r="F263" s="448"/>
      <c r="G263" s="448"/>
      <c r="H263" s="448"/>
      <c r="I263" s="448"/>
      <c r="J263" s="448"/>
      <c r="K263" s="448"/>
      <c r="L263" s="448"/>
      <c r="M263" s="449"/>
      <c r="N263" s="442"/>
      <c r="O263" s="730" t="s">
        <v>165</v>
      </c>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1"/>
      <c r="AK263" s="732"/>
    </row>
    <row r="264" spans="1:37" ht="18" customHeight="1" x14ac:dyDescent="0.15">
      <c r="A264" s="885" t="s">
        <v>136</v>
      </c>
      <c r="B264" s="886"/>
      <c r="C264" s="886"/>
      <c r="D264" s="886"/>
      <c r="E264" s="886"/>
      <c r="F264" s="886"/>
      <c r="G264" s="886"/>
      <c r="H264" s="886"/>
      <c r="I264" s="886"/>
      <c r="J264" s="886"/>
      <c r="K264" s="886"/>
      <c r="L264" s="886"/>
      <c r="M264" s="887"/>
      <c r="O264" s="888" t="s">
        <v>137</v>
      </c>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89"/>
      <c r="AK264" s="890"/>
    </row>
    <row r="265" spans="1:37" ht="26.25" customHeight="1" x14ac:dyDescent="0.15">
      <c r="A265" s="84" t="s">
        <v>138</v>
      </c>
      <c r="B265" s="60"/>
      <c r="C265" s="516"/>
      <c r="D265" s="516"/>
      <c r="E265" s="516"/>
      <c r="F265" s="94"/>
      <c r="G265" s="94"/>
      <c r="H265" s="94"/>
      <c r="I265" s="94"/>
      <c r="J265" s="94"/>
      <c r="K265" s="94"/>
      <c r="L265" s="94"/>
      <c r="O265" s="869"/>
      <c r="P265" s="869"/>
      <c r="Q265" s="869"/>
      <c r="R265" s="869"/>
      <c r="S265" s="869"/>
      <c r="T265" s="869"/>
      <c r="AK265" s="91"/>
    </row>
    <row r="266" spans="1:37"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1"/>
      <c r="AK266" s="872"/>
    </row>
    <row r="267" spans="1:37" ht="18" customHeight="1" x14ac:dyDescent="0.15">
      <c r="A267" s="85"/>
      <c r="AK267" s="91"/>
    </row>
    <row r="268" spans="1:37" s="87" customFormat="1" ht="14" x14ac:dyDescent="0.15">
      <c r="A268" s="86" t="s">
        <v>139</v>
      </c>
      <c r="E268" s="428"/>
      <c r="G268" s="83"/>
      <c r="H268" s="83"/>
      <c r="I268" s="83"/>
      <c r="J268" s="83"/>
      <c r="K268" s="83"/>
      <c r="L268" s="83"/>
      <c r="M268" s="88"/>
      <c r="N268" s="87" t="s">
        <v>140</v>
      </c>
      <c r="AI268" s="83"/>
      <c r="AJ268" s="83"/>
      <c r="AK268" s="92"/>
    </row>
    <row r="269" spans="1:37" ht="27" customHeight="1" x14ac:dyDescent="0.15">
      <c r="A269" s="873">
        <f>A226+30</f>
        <v>45108</v>
      </c>
      <c r="B269" s="874"/>
      <c r="C269" s="874"/>
      <c r="D269" s="520"/>
      <c r="E269" s="429"/>
      <c r="N269" s="875" t="str">
        <f>N226</f>
        <v>MA 4</v>
      </c>
      <c r="O269" s="876"/>
      <c r="P269" s="876"/>
      <c r="Q269" s="876"/>
      <c r="R269" s="876"/>
      <c r="S269" s="876"/>
      <c r="T269" s="876"/>
      <c r="U269" s="876"/>
      <c r="V269" s="876"/>
      <c r="W269" s="877"/>
      <c r="X269" s="89"/>
      <c r="Y269" s="89"/>
      <c r="Z269" s="89"/>
      <c r="AA269" s="89"/>
      <c r="AB269" s="89"/>
      <c r="AC269" s="89"/>
      <c r="AD269" s="89"/>
      <c r="AE269" s="89"/>
      <c r="AF269" s="89"/>
      <c r="AG269" s="89"/>
      <c r="AH269" s="89"/>
      <c r="AK269" s="93"/>
    </row>
    <row r="270" spans="1:37" x14ac:dyDescent="0.15">
      <c r="A270" s="85"/>
      <c r="AK270" s="91"/>
    </row>
    <row r="271" spans="1:37"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79"/>
      <c r="AK271" s="880"/>
    </row>
    <row r="272" spans="1:37" ht="14" thickBot="1" x14ac:dyDescent="0.2">
      <c r="A272" s="85"/>
      <c r="AK272" s="91"/>
    </row>
    <row r="273" spans="1:37" ht="25" customHeight="1" x14ac:dyDescent="0.15">
      <c r="A273" s="120"/>
      <c r="B273" s="121"/>
      <c r="C273" s="121"/>
      <c r="D273" s="904" t="s">
        <v>30</v>
      </c>
      <c r="E273" s="883" t="s">
        <v>142</v>
      </c>
      <c r="F273" s="122" t="s">
        <v>143</v>
      </c>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856" t="s">
        <v>144</v>
      </c>
    </row>
    <row r="274" spans="1:37" ht="15" customHeight="1" thickBot="1" x14ac:dyDescent="0.2">
      <c r="A274" s="96" t="s">
        <v>145</v>
      </c>
      <c r="B274" s="97"/>
      <c r="C274" s="97"/>
      <c r="D274" s="905"/>
      <c r="E274" s="882"/>
      <c r="F274" s="98">
        <f>A269</f>
        <v>45108</v>
      </c>
      <c r="G274" s="98">
        <f>F274+1</f>
        <v>45109</v>
      </c>
      <c r="H274" s="98">
        <f t="shared" ref="H274:AJ274" si="18">G274+1</f>
        <v>45110</v>
      </c>
      <c r="I274" s="98">
        <f t="shared" si="18"/>
        <v>45111</v>
      </c>
      <c r="J274" s="98">
        <f t="shared" si="18"/>
        <v>45112</v>
      </c>
      <c r="K274" s="98">
        <f t="shared" si="18"/>
        <v>45113</v>
      </c>
      <c r="L274" s="98">
        <f t="shared" si="18"/>
        <v>45114</v>
      </c>
      <c r="M274" s="98">
        <f t="shared" si="18"/>
        <v>45115</v>
      </c>
      <c r="N274" s="98">
        <f t="shared" si="18"/>
        <v>45116</v>
      </c>
      <c r="O274" s="98">
        <f t="shared" si="18"/>
        <v>45117</v>
      </c>
      <c r="P274" s="98">
        <f t="shared" si="18"/>
        <v>45118</v>
      </c>
      <c r="Q274" s="98">
        <f t="shared" si="18"/>
        <v>45119</v>
      </c>
      <c r="R274" s="98">
        <f t="shared" si="18"/>
        <v>45120</v>
      </c>
      <c r="S274" s="98">
        <f t="shared" si="18"/>
        <v>45121</v>
      </c>
      <c r="T274" s="98">
        <f t="shared" si="18"/>
        <v>45122</v>
      </c>
      <c r="U274" s="98">
        <f t="shared" si="18"/>
        <v>45123</v>
      </c>
      <c r="V274" s="98">
        <f t="shared" si="18"/>
        <v>45124</v>
      </c>
      <c r="W274" s="98">
        <f t="shared" si="18"/>
        <v>45125</v>
      </c>
      <c r="X274" s="98">
        <f t="shared" si="18"/>
        <v>45126</v>
      </c>
      <c r="Y274" s="98">
        <f t="shared" si="18"/>
        <v>45127</v>
      </c>
      <c r="Z274" s="98">
        <f t="shared" si="18"/>
        <v>45128</v>
      </c>
      <c r="AA274" s="98">
        <f t="shared" si="18"/>
        <v>45129</v>
      </c>
      <c r="AB274" s="98">
        <f t="shared" si="18"/>
        <v>45130</v>
      </c>
      <c r="AC274" s="98">
        <f t="shared" si="18"/>
        <v>45131</v>
      </c>
      <c r="AD274" s="98">
        <f t="shared" si="18"/>
        <v>45132</v>
      </c>
      <c r="AE274" s="98">
        <f t="shared" si="18"/>
        <v>45133</v>
      </c>
      <c r="AF274" s="98">
        <f t="shared" si="18"/>
        <v>45134</v>
      </c>
      <c r="AG274" s="98">
        <f t="shared" si="18"/>
        <v>45135</v>
      </c>
      <c r="AH274" s="98">
        <f t="shared" si="18"/>
        <v>45136</v>
      </c>
      <c r="AI274" s="98">
        <f t="shared" si="18"/>
        <v>45137</v>
      </c>
      <c r="AJ274" s="98">
        <f t="shared" si="18"/>
        <v>45138</v>
      </c>
      <c r="AK274" s="857"/>
    </row>
    <row r="275" spans="1:37" s="82" customFormat="1" ht="21" customHeight="1" thickBot="1" x14ac:dyDescent="0.2">
      <c r="A275" s="100" t="s">
        <v>146</v>
      </c>
      <c r="B275" s="101" t="s">
        <v>109</v>
      </c>
      <c r="C275" s="102" t="s">
        <v>147</v>
      </c>
      <c r="D275" s="102"/>
      <c r="E275" s="101"/>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03"/>
    </row>
    <row r="276" spans="1:37" s="82" customFormat="1" ht="20" customHeight="1" thickBot="1" x14ac:dyDescent="0.2">
      <c r="A276" s="858"/>
      <c r="B276" s="109" t="s">
        <v>66</v>
      </c>
      <c r="C276" s="186" t="s">
        <v>148</v>
      </c>
      <c r="D276" s="186"/>
      <c r="E276" s="435"/>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04"/>
    </row>
    <row r="277" spans="1:37" s="82" customFormat="1" ht="14" x14ac:dyDescent="0.15">
      <c r="A277" s="859"/>
      <c r="B277" s="183"/>
      <c r="C277" s="187" t="e">
        <f>VLOOKUP(B277,'AP Übersicht'!$A$8:$B$36,2,FALSE)</f>
        <v>#N/A</v>
      </c>
      <c r="D277" s="187"/>
      <c r="E277" s="430"/>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04">
        <f t="shared" ref="AK277:AK288" si="19">SUM(F277:AJ277)</f>
        <v>0</v>
      </c>
    </row>
    <row r="278" spans="1:37" s="82" customFormat="1" ht="20" customHeight="1" x14ac:dyDescent="0.15">
      <c r="A278" s="859"/>
      <c r="B278" s="183"/>
      <c r="C278" s="187" t="e">
        <f>VLOOKUP(B278,'AP Übersicht'!$A$8:$B$36,2,FALSE)</f>
        <v>#N/A</v>
      </c>
      <c r="D278" s="187"/>
      <c r="E278" s="430"/>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6"/>
      <c r="AK278" s="104">
        <f t="shared" si="19"/>
        <v>0</v>
      </c>
    </row>
    <row r="279" spans="1:37" s="82" customFormat="1" ht="20" customHeight="1" x14ac:dyDescent="0.15">
      <c r="A279" s="859"/>
      <c r="B279" s="183"/>
      <c r="C279" s="187" t="e">
        <f>VLOOKUP(B279,'AP Übersicht'!$A$8:$B$36,2,FALSE)</f>
        <v>#N/A</v>
      </c>
      <c r="D279" s="187"/>
      <c r="E279" s="430"/>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6"/>
      <c r="AK279" s="104">
        <f t="shared" si="19"/>
        <v>0</v>
      </c>
    </row>
    <row r="280" spans="1:37" s="82" customFormat="1" ht="20" customHeight="1" x14ac:dyDescent="0.15">
      <c r="A280" s="859"/>
      <c r="B280" s="183"/>
      <c r="C280" s="187" t="e">
        <f>VLOOKUP(B280,'AP Übersicht'!$A$8:$B$36,2,FALSE)</f>
        <v>#N/A</v>
      </c>
      <c r="D280" s="187"/>
      <c r="E280" s="430"/>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6"/>
      <c r="AK280" s="104">
        <f t="shared" si="19"/>
        <v>0</v>
      </c>
    </row>
    <row r="281" spans="1:37" s="82" customFormat="1" ht="20" customHeight="1" x14ac:dyDescent="0.15">
      <c r="A281" s="859"/>
      <c r="B281" s="183"/>
      <c r="C281" s="187" t="e">
        <f>VLOOKUP(B281,'AP Übersicht'!$A$8:$B$36,2,FALSE)</f>
        <v>#N/A</v>
      </c>
      <c r="D281" s="187"/>
      <c r="E281" s="430"/>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6"/>
      <c r="AK281" s="104">
        <f t="shared" si="19"/>
        <v>0</v>
      </c>
    </row>
    <row r="282" spans="1:37" s="82" customFormat="1" ht="20" customHeight="1" x14ac:dyDescent="0.15">
      <c r="A282" s="859"/>
      <c r="B282" s="183"/>
      <c r="C282" s="187" t="e">
        <f>VLOOKUP(B282,'AP Übersicht'!$A$8:$B$36,2,FALSE)</f>
        <v>#N/A</v>
      </c>
      <c r="D282" s="187"/>
      <c r="E282" s="430"/>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6"/>
      <c r="AK282" s="104">
        <f t="shared" si="19"/>
        <v>0</v>
      </c>
    </row>
    <row r="283" spans="1:37" s="82" customFormat="1" ht="20" customHeight="1" x14ac:dyDescent="0.15">
      <c r="A283" s="859"/>
      <c r="B283" s="183"/>
      <c r="C283" s="187" t="e">
        <f>VLOOKUP(B283,'AP Übersicht'!$A$8:$B$36,2,FALSE)</f>
        <v>#N/A</v>
      </c>
      <c r="D283" s="187"/>
      <c r="E283" s="430"/>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6"/>
      <c r="AK283" s="104">
        <f t="shared" si="19"/>
        <v>0</v>
      </c>
    </row>
    <row r="284" spans="1:37" s="82" customFormat="1" ht="20" customHeight="1" x14ac:dyDescent="0.15">
      <c r="A284" s="859"/>
      <c r="B284" s="183"/>
      <c r="C284" s="187" t="e">
        <f>VLOOKUP(B284,'AP Übersicht'!$A$8:$B$36,2,FALSE)</f>
        <v>#N/A</v>
      </c>
      <c r="D284" s="187"/>
      <c r="E284" s="430"/>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6"/>
      <c r="AK284" s="104">
        <f t="shared" si="19"/>
        <v>0</v>
      </c>
    </row>
    <row r="285" spans="1:37" s="82" customFormat="1" ht="20" customHeight="1" x14ac:dyDescent="0.15">
      <c r="A285" s="859"/>
      <c r="B285" s="183"/>
      <c r="C285" s="187" t="e">
        <f>VLOOKUP(B285,'AP Übersicht'!$A$8:$B$36,2,FALSE)</f>
        <v>#N/A</v>
      </c>
      <c r="D285" s="187"/>
      <c r="E285" s="430"/>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6"/>
      <c r="AK285" s="104">
        <f t="shared" si="19"/>
        <v>0</v>
      </c>
    </row>
    <row r="286" spans="1:37" s="82" customFormat="1" ht="20" customHeight="1" x14ac:dyDescent="0.15">
      <c r="A286" s="859"/>
      <c r="B286" s="183"/>
      <c r="C286" s="187" t="e">
        <f>VLOOKUP(B286,'AP Übersicht'!$A$8:$B$36,2,FALSE)</f>
        <v>#N/A</v>
      </c>
      <c r="D286" s="187"/>
      <c r="E286" s="430"/>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6"/>
      <c r="AK286" s="104">
        <f t="shared" si="19"/>
        <v>0</v>
      </c>
    </row>
    <row r="287" spans="1:37" s="82" customFormat="1" ht="20" customHeight="1" x14ac:dyDescent="0.15">
      <c r="A287" s="859"/>
      <c r="B287" s="183"/>
      <c r="C287" s="187" t="e">
        <f>VLOOKUP(B287,'AP Übersicht'!$A$8:$B$36,2,FALSE)</f>
        <v>#N/A</v>
      </c>
      <c r="D287" s="187"/>
      <c r="E287" s="430"/>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6"/>
      <c r="AK287" s="104">
        <f t="shared" si="19"/>
        <v>0</v>
      </c>
    </row>
    <row r="288" spans="1:37" s="82" customFormat="1" ht="20" customHeight="1" thickBot="1" x14ac:dyDescent="0.2">
      <c r="A288" s="860"/>
      <c r="B288" s="184"/>
      <c r="C288" s="252" t="e">
        <f>VLOOKUP(B288,'AP Übersicht'!$A$8:$B$36,2,FALSE)</f>
        <v>#N/A</v>
      </c>
      <c r="D288" s="503"/>
      <c r="E288" s="438"/>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7"/>
      <c r="AJ288" s="178"/>
      <c r="AK288" s="104">
        <f t="shared" si="19"/>
        <v>0</v>
      </c>
    </row>
    <row r="289" spans="1:37" s="82" customFormat="1" ht="36" customHeight="1" thickTop="1" thickBot="1" x14ac:dyDescent="0.2">
      <c r="A289" s="522"/>
      <c r="B289" s="185"/>
      <c r="C289" s="107" t="s">
        <v>149</v>
      </c>
      <c r="D289" s="504"/>
      <c r="E289" s="437"/>
      <c r="F289" s="108">
        <f t="shared" ref="F289:AJ289" si="20">SUM(F275:F288)</f>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8">
        <f t="shared" si="20"/>
        <v>0</v>
      </c>
      <c r="AK289" s="106">
        <f>SUM(AK277:AK288)</f>
        <v>0</v>
      </c>
    </row>
    <row r="290" spans="1:37" s="82" customFormat="1" ht="20" customHeight="1" x14ac:dyDescent="0.15">
      <c r="A290" s="118" t="s">
        <v>150</v>
      </c>
      <c r="B290" s="99"/>
      <c r="C290" s="114" t="s">
        <v>164</v>
      </c>
      <c r="D290" s="187"/>
      <c r="E290" s="430"/>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9"/>
      <c r="AK290" s="110">
        <f>SUM(F290:AJ290)</f>
        <v>0</v>
      </c>
    </row>
    <row r="291" spans="1:37" s="82" customFormat="1" ht="20" customHeight="1" x14ac:dyDescent="0.15">
      <c r="A291" s="861" t="s">
        <v>152</v>
      </c>
      <c r="B291" s="95"/>
      <c r="C291" s="115" t="s">
        <v>153</v>
      </c>
      <c r="D291" s="187"/>
      <c r="E291" s="43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80"/>
      <c r="AK291" s="117">
        <f>SUM(E291:AJ291)</f>
        <v>0</v>
      </c>
    </row>
    <row r="292" spans="1:37" s="82" customFormat="1" ht="20" customHeight="1" x14ac:dyDescent="0.15">
      <c r="A292" s="862"/>
      <c r="B292" s="95"/>
      <c r="C292" s="116" t="s">
        <v>154</v>
      </c>
      <c r="D292" s="505"/>
      <c r="E292" s="430"/>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9"/>
      <c r="AK292" s="111">
        <f>SUM(F292:AJ292)</f>
        <v>0</v>
      </c>
    </row>
    <row r="293" spans="1:37" s="82" customFormat="1" ht="28" x14ac:dyDescent="0.15">
      <c r="A293" s="862"/>
      <c r="B293" s="95"/>
      <c r="C293" s="115" t="s">
        <v>155</v>
      </c>
      <c r="D293" s="187"/>
      <c r="E293" s="430"/>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9"/>
      <c r="AK293" s="111">
        <f>SUM(F293:AJ293)</f>
        <v>0</v>
      </c>
    </row>
    <row r="294" spans="1:37" s="82" customFormat="1" ht="29" thickBot="1" x14ac:dyDescent="0.2">
      <c r="A294" s="863"/>
      <c r="B294" s="105"/>
      <c r="C294" s="119" t="s">
        <v>156</v>
      </c>
      <c r="D294" s="506"/>
      <c r="E294" s="439"/>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1"/>
      <c r="AJ294" s="182"/>
      <c r="AK294" s="112">
        <f>SUM(F294:AJ294)</f>
        <v>0</v>
      </c>
    </row>
    <row r="295" spans="1:37" s="82" customFormat="1" x14ac:dyDescent="0.15">
      <c r="A295" s="123"/>
      <c r="B295" s="83"/>
      <c r="C295" s="83"/>
      <c r="D295" s="83"/>
      <c r="E295" s="427"/>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124">
        <f>SUM(AK289:AK294)</f>
        <v>0</v>
      </c>
    </row>
    <row r="296" spans="1:37" s="82" customFormat="1" ht="18" customHeight="1" x14ac:dyDescent="0.15">
      <c r="A296" s="864" t="s">
        <v>159</v>
      </c>
      <c r="B296" s="865"/>
      <c r="C296" s="865"/>
      <c r="D296" s="865"/>
      <c r="E296" s="865"/>
      <c r="F296" s="865"/>
      <c r="G296" s="865"/>
      <c r="H296" s="865"/>
      <c r="I296" s="865"/>
      <c r="J296" s="865"/>
      <c r="K296" s="865"/>
      <c r="L296" s="865"/>
      <c r="M296" s="865"/>
      <c r="N296" s="865"/>
      <c r="O296" s="90"/>
      <c r="P296" s="90"/>
      <c r="Q296" s="90"/>
      <c r="R296" s="90"/>
      <c r="S296" s="90"/>
      <c r="T296" s="90"/>
      <c r="U296" s="90"/>
      <c r="V296" s="90"/>
      <c r="W296" s="90"/>
      <c r="X296" s="90"/>
      <c r="Y296" s="90"/>
      <c r="Z296" s="90"/>
      <c r="AA296" s="90"/>
      <c r="AB296" s="90"/>
      <c r="AC296" s="90"/>
      <c r="AD296" s="90"/>
      <c r="AE296" s="90"/>
      <c r="AF296" s="90"/>
      <c r="AG296" s="90"/>
      <c r="AH296" s="90"/>
      <c r="AI296" s="90"/>
      <c r="AJ296" s="83"/>
      <c r="AK296" s="125"/>
    </row>
    <row r="297" spans="1:37" s="82" customFormat="1" ht="18" customHeight="1" thickBot="1" x14ac:dyDescent="0.2">
      <c r="A297" s="866"/>
      <c r="B297" s="865"/>
      <c r="C297" s="865"/>
      <c r="D297" s="865"/>
      <c r="E297" s="865"/>
      <c r="F297" s="865"/>
      <c r="G297" s="865"/>
      <c r="H297" s="865"/>
      <c r="I297" s="865"/>
      <c r="J297" s="865"/>
      <c r="K297" s="865"/>
      <c r="L297" s="865"/>
      <c r="M297" s="865"/>
      <c r="N297" s="865"/>
      <c r="O297" s="90"/>
      <c r="P297" s="90"/>
      <c r="Q297" s="90"/>
      <c r="R297" s="90"/>
      <c r="S297" s="90"/>
      <c r="T297" s="90"/>
      <c r="U297" s="90"/>
      <c r="V297" s="90"/>
      <c r="W297" s="90"/>
      <c r="X297" s="90"/>
      <c r="Y297" s="90"/>
      <c r="Z297" s="90"/>
      <c r="AA297" s="90"/>
      <c r="AB297" s="90"/>
      <c r="AC297" s="90"/>
      <c r="AD297" s="90"/>
      <c r="AE297" s="90"/>
      <c r="AF297" s="90"/>
      <c r="AG297" s="90"/>
      <c r="AH297" s="90"/>
      <c r="AI297" s="90"/>
      <c r="AJ297" s="83"/>
      <c r="AK297" s="125"/>
    </row>
    <row r="298" spans="1:37" s="82" customFormat="1" ht="14" customHeight="1" x14ac:dyDescent="0.15">
      <c r="A298" s="866"/>
      <c r="B298" s="865"/>
      <c r="C298" s="865"/>
      <c r="D298" s="865"/>
      <c r="E298" s="865"/>
      <c r="F298" s="865"/>
      <c r="G298" s="865"/>
      <c r="H298" s="865"/>
      <c r="I298" s="865"/>
      <c r="J298" s="865"/>
      <c r="K298" s="865"/>
      <c r="L298" s="865"/>
      <c r="M298" s="865"/>
      <c r="N298" s="865"/>
      <c r="O298" s="90"/>
      <c r="P298" s="90"/>
      <c r="Q298" s="867" t="s">
        <v>160</v>
      </c>
      <c r="R298" s="867"/>
      <c r="S298" s="867"/>
      <c r="T298" s="867"/>
      <c r="U298" s="867"/>
      <c r="V298" s="867"/>
      <c r="W298" s="867"/>
      <c r="X298" s="867"/>
      <c r="Y298" s="867"/>
      <c r="Z298" s="867"/>
      <c r="AA298" s="867"/>
      <c r="AB298" s="867"/>
      <c r="AC298" s="867"/>
      <c r="AD298" s="867"/>
      <c r="AE298" s="867"/>
      <c r="AF298" s="867"/>
      <c r="AG298" s="867"/>
      <c r="AH298" s="867"/>
      <c r="AI298" s="867"/>
      <c r="AJ298" s="867"/>
      <c r="AK298" s="125"/>
    </row>
    <row r="299" spans="1:37" s="82" customFormat="1" ht="35.25" customHeight="1" x14ac:dyDescent="0.15">
      <c r="A299" s="864" t="s">
        <v>161</v>
      </c>
      <c r="B299" s="868"/>
      <c r="C299" s="868"/>
      <c r="D299" s="868"/>
      <c r="E299" s="868"/>
      <c r="F299" s="868"/>
      <c r="G299" s="868"/>
      <c r="H299" s="868"/>
      <c r="I299" s="868"/>
      <c r="J299" s="868"/>
      <c r="K299" s="868"/>
      <c r="L299" s="868"/>
      <c r="M299" s="868"/>
      <c r="N299" s="868"/>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125"/>
    </row>
    <row r="300" spans="1:37" s="82" customFormat="1" ht="14" x14ac:dyDescent="0.15">
      <c r="A300" s="864"/>
      <c r="B300" s="868"/>
      <c r="C300" s="868"/>
      <c r="D300" s="868"/>
      <c r="E300" s="868"/>
      <c r="F300" s="868"/>
      <c r="G300" s="868"/>
      <c r="H300" s="868"/>
      <c r="I300" s="868"/>
      <c r="J300" s="868"/>
      <c r="K300" s="868"/>
      <c r="L300" s="868"/>
      <c r="M300" s="868"/>
      <c r="N300" s="868"/>
      <c r="O300" s="83"/>
      <c r="P300" s="83"/>
      <c r="Q300" s="867" t="s">
        <v>162</v>
      </c>
      <c r="R300" s="867"/>
      <c r="S300" s="867"/>
      <c r="T300" s="867"/>
      <c r="U300" s="867"/>
      <c r="V300" s="867"/>
      <c r="W300" s="867"/>
      <c r="X300" s="867"/>
      <c r="Y300" s="867"/>
      <c r="Z300" s="867"/>
      <c r="AA300" s="867"/>
      <c r="AB300" s="867"/>
      <c r="AC300" s="867"/>
      <c r="AD300" s="867"/>
      <c r="AE300" s="867"/>
      <c r="AF300" s="867"/>
      <c r="AG300" s="867"/>
      <c r="AH300" s="867"/>
      <c r="AI300" s="867"/>
      <c r="AJ300" s="867"/>
      <c r="AK300" s="125"/>
    </row>
    <row r="301" spans="1:37" s="82" customFormat="1" ht="14.5" customHeight="1" thickBot="1" x14ac:dyDescent="0.2">
      <c r="A301" s="126"/>
      <c r="B301" s="127"/>
      <c r="C301" s="127"/>
      <c r="D301" s="127"/>
      <c r="E301" s="441"/>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7"/>
      <c r="AK301" s="128"/>
    </row>
    <row r="302" spans="1:37" x14ac:dyDescent="0.15">
      <c r="A302" s="82"/>
      <c r="B302" s="82"/>
      <c r="C302" s="82"/>
      <c r="D302" s="82"/>
      <c r="E302" s="431"/>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row>
    <row r="303" spans="1:37" s="60" customFormat="1" ht="30" customHeight="1" x14ac:dyDescent="0.15">
      <c r="A303" s="423"/>
      <c r="B303" s="433"/>
      <c r="C303" s="433"/>
      <c r="D303" s="433"/>
      <c r="E303" s="424"/>
      <c r="F303" s="425"/>
      <c r="G303" s="425"/>
      <c r="H303" s="425"/>
      <c r="I303" s="425"/>
      <c r="J303" s="425"/>
      <c r="K303" s="425"/>
      <c r="L303" s="425"/>
      <c r="M303" s="444"/>
      <c r="N303" s="426"/>
      <c r="O303" s="426"/>
      <c r="P303" s="426"/>
      <c r="Q303" s="426"/>
      <c r="R303" s="426"/>
      <c r="S303" s="426"/>
      <c r="T303" s="426"/>
      <c r="U303" s="426"/>
      <c r="V303" s="426"/>
      <c r="W303" s="891" t="s">
        <v>133</v>
      </c>
      <c r="X303" s="891"/>
      <c r="Y303" s="891"/>
      <c r="Z303" s="891"/>
      <c r="AA303" s="892"/>
      <c r="AB303" s="875" t="str">
        <f>Nav!$C$6</f>
        <v>DS200424</v>
      </c>
      <c r="AC303" s="876"/>
      <c r="AD303" s="876"/>
      <c r="AE303" s="876"/>
      <c r="AF303" s="876"/>
      <c r="AG303" s="876"/>
      <c r="AH303" s="876"/>
      <c r="AI303" s="877"/>
      <c r="AJ303" s="426"/>
      <c r="AK303" s="432"/>
    </row>
    <row r="304" spans="1:37" s="60" customFormat="1" ht="18" customHeight="1" x14ac:dyDescent="0.15">
      <c r="A304" s="445"/>
      <c r="B304" s="446"/>
      <c r="C304" s="446"/>
      <c r="D304" s="446"/>
      <c r="E304" s="447"/>
      <c r="F304" s="448"/>
      <c r="G304" s="448"/>
      <c r="H304" s="448"/>
      <c r="I304" s="448"/>
      <c r="J304" s="448"/>
      <c r="K304" s="448"/>
      <c r="L304" s="448"/>
      <c r="M304" s="449"/>
      <c r="AK304" s="434"/>
    </row>
    <row r="305" spans="1:37" ht="23" x14ac:dyDescent="0.25">
      <c r="A305" s="445"/>
      <c r="B305" s="446"/>
      <c r="C305" s="446"/>
      <c r="D305" s="446"/>
      <c r="E305" s="447"/>
      <c r="F305" s="448"/>
      <c r="G305" s="448"/>
      <c r="H305" s="448"/>
      <c r="I305" s="448"/>
      <c r="J305" s="448"/>
      <c r="K305" s="448"/>
      <c r="L305" s="448"/>
      <c r="M305" s="449"/>
      <c r="N305" s="443"/>
      <c r="O305" s="893" t="s">
        <v>134</v>
      </c>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4"/>
      <c r="AK305" s="895"/>
    </row>
    <row r="306" spans="1:37" ht="16" x14ac:dyDescent="0.2">
      <c r="A306" s="445"/>
      <c r="B306" s="446"/>
      <c r="C306" s="446"/>
      <c r="D306" s="446"/>
      <c r="E306" s="447"/>
      <c r="F306" s="448"/>
      <c r="G306" s="448"/>
      <c r="H306" s="448"/>
      <c r="I306" s="448"/>
      <c r="J306" s="448"/>
      <c r="K306" s="448"/>
      <c r="L306" s="448"/>
      <c r="M306" s="449"/>
      <c r="N306" s="442"/>
      <c r="O306" s="730" t="s">
        <v>165</v>
      </c>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1"/>
      <c r="AK306" s="732"/>
    </row>
    <row r="307" spans="1:37" ht="18" customHeight="1" x14ac:dyDescent="0.15">
      <c r="A307" s="885" t="s">
        <v>136</v>
      </c>
      <c r="B307" s="886"/>
      <c r="C307" s="886"/>
      <c r="D307" s="886"/>
      <c r="E307" s="886"/>
      <c r="F307" s="886"/>
      <c r="G307" s="886"/>
      <c r="H307" s="886"/>
      <c r="I307" s="886"/>
      <c r="J307" s="886"/>
      <c r="K307" s="886"/>
      <c r="L307" s="886"/>
      <c r="M307" s="887"/>
      <c r="O307" s="888" t="s">
        <v>137</v>
      </c>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89"/>
      <c r="AK307" s="890"/>
    </row>
    <row r="308" spans="1:37" ht="26.25" customHeight="1" x14ac:dyDescent="0.15">
      <c r="A308" s="84" t="s">
        <v>138</v>
      </c>
      <c r="B308" s="60"/>
      <c r="C308" s="516"/>
      <c r="D308" s="516"/>
      <c r="E308" s="516"/>
      <c r="F308" s="94"/>
      <c r="G308" s="94"/>
      <c r="H308" s="94"/>
      <c r="I308" s="94"/>
      <c r="J308" s="94"/>
      <c r="K308" s="94"/>
      <c r="L308" s="94"/>
      <c r="O308" s="869"/>
      <c r="P308" s="869"/>
      <c r="Q308" s="869"/>
      <c r="R308" s="869"/>
      <c r="S308" s="869"/>
      <c r="T308" s="869"/>
      <c r="AK308" s="91"/>
    </row>
    <row r="309" spans="1:37"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1"/>
      <c r="AK309" s="872"/>
    </row>
    <row r="310" spans="1:37" ht="18" customHeight="1" x14ac:dyDescent="0.15">
      <c r="A310" s="85"/>
      <c r="AK310" s="91"/>
    </row>
    <row r="311" spans="1:37" s="87" customFormat="1" ht="14" x14ac:dyDescent="0.15">
      <c r="A311" s="86" t="s">
        <v>139</v>
      </c>
      <c r="E311" s="428"/>
      <c r="G311" s="83"/>
      <c r="H311" s="83"/>
      <c r="I311" s="83"/>
      <c r="J311" s="83"/>
      <c r="K311" s="83"/>
      <c r="L311" s="83"/>
      <c r="M311" s="88"/>
      <c r="N311" s="87" t="s">
        <v>140</v>
      </c>
      <c r="AI311" s="83"/>
      <c r="AJ311" s="83"/>
      <c r="AK311" s="92"/>
    </row>
    <row r="312" spans="1:37" ht="27" customHeight="1" x14ac:dyDescent="0.15">
      <c r="A312" s="873">
        <f>A269+31</f>
        <v>45139</v>
      </c>
      <c r="B312" s="874"/>
      <c r="C312" s="874"/>
      <c r="D312" s="520"/>
      <c r="E312" s="429"/>
      <c r="N312" s="875" t="str">
        <f>N269</f>
        <v>MA 4</v>
      </c>
      <c r="O312" s="876"/>
      <c r="P312" s="876"/>
      <c r="Q312" s="876"/>
      <c r="R312" s="876"/>
      <c r="S312" s="876"/>
      <c r="T312" s="876"/>
      <c r="U312" s="876"/>
      <c r="V312" s="876"/>
      <c r="W312" s="877"/>
      <c r="X312" s="89"/>
      <c r="Y312" s="89"/>
      <c r="Z312" s="89"/>
      <c r="AA312" s="89"/>
      <c r="AB312" s="89"/>
      <c r="AC312" s="89"/>
      <c r="AD312" s="89"/>
      <c r="AE312" s="89"/>
      <c r="AF312" s="89"/>
      <c r="AG312" s="89"/>
      <c r="AH312" s="89"/>
      <c r="AK312" s="93"/>
    </row>
    <row r="313" spans="1:37" x14ac:dyDescent="0.15">
      <c r="A313" s="85"/>
      <c r="AK313" s="91"/>
    </row>
    <row r="314" spans="1:37"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79"/>
      <c r="AK314" s="880"/>
    </row>
    <row r="315" spans="1:37" ht="14" thickBot="1" x14ac:dyDescent="0.2">
      <c r="A315" s="85"/>
      <c r="AK315" s="91"/>
    </row>
    <row r="316" spans="1:37" ht="25" customHeight="1" x14ac:dyDescent="0.15">
      <c r="A316" s="120"/>
      <c r="B316" s="121"/>
      <c r="C316" s="121"/>
      <c r="D316" s="904" t="s">
        <v>30</v>
      </c>
      <c r="E316" s="883" t="s">
        <v>142</v>
      </c>
      <c r="F316" s="122" t="s">
        <v>143</v>
      </c>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856" t="s">
        <v>144</v>
      </c>
    </row>
    <row r="317" spans="1:37" ht="15" customHeight="1" thickBot="1" x14ac:dyDescent="0.2">
      <c r="A317" s="96" t="s">
        <v>145</v>
      </c>
      <c r="B317" s="97"/>
      <c r="C317" s="97"/>
      <c r="D317" s="905"/>
      <c r="E317" s="882"/>
      <c r="F317" s="98">
        <f>A312</f>
        <v>45139</v>
      </c>
      <c r="G317" s="98">
        <f>F317+1</f>
        <v>45140</v>
      </c>
      <c r="H317" s="98">
        <f t="shared" ref="H317:AJ317" si="21">G317+1</f>
        <v>45141</v>
      </c>
      <c r="I317" s="98">
        <f t="shared" si="21"/>
        <v>45142</v>
      </c>
      <c r="J317" s="98">
        <f t="shared" si="21"/>
        <v>45143</v>
      </c>
      <c r="K317" s="98">
        <f t="shared" si="21"/>
        <v>45144</v>
      </c>
      <c r="L317" s="98">
        <f t="shared" si="21"/>
        <v>45145</v>
      </c>
      <c r="M317" s="98">
        <f t="shared" si="21"/>
        <v>45146</v>
      </c>
      <c r="N317" s="98">
        <f t="shared" si="21"/>
        <v>45147</v>
      </c>
      <c r="O317" s="98">
        <f t="shared" si="21"/>
        <v>45148</v>
      </c>
      <c r="P317" s="98">
        <f t="shared" si="21"/>
        <v>45149</v>
      </c>
      <c r="Q317" s="98">
        <f t="shared" si="21"/>
        <v>45150</v>
      </c>
      <c r="R317" s="98">
        <f t="shared" si="21"/>
        <v>45151</v>
      </c>
      <c r="S317" s="98">
        <f t="shared" si="21"/>
        <v>45152</v>
      </c>
      <c r="T317" s="98">
        <f t="shared" si="21"/>
        <v>45153</v>
      </c>
      <c r="U317" s="98">
        <f t="shared" si="21"/>
        <v>45154</v>
      </c>
      <c r="V317" s="98">
        <f t="shared" si="21"/>
        <v>45155</v>
      </c>
      <c r="W317" s="98">
        <f t="shared" si="21"/>
        <v>45156</v>
      </c>
      <c r="X317" s="98">
        <f t="shared" si="21"/>
        <v>45157</v>
      </c>
      <c r="Y317" s="98">
        <f t="shared" si="21"/>
        <v>45158</v>
      </c>
      <c r="Z317" s="98">
        <f t="shared" si="21"/>
        <v>45159</v>
      </c>
      <c r="AA317" s="98">
        <f t="shared" si="21"/>
        <v>45160</v>
      </c>
      <c r="AB317" s="98">
        <f t="shared" si="21"/>
        <v>45161</v>
      </c>
      <c r="AC317" s="98">
        <f t="shared" si="21"/>
        <v>45162</v>
      </c>
      <c r="AD317" s="98">
        <f t="shared" si="21"/>
        <v>45163</v>
      </c>
      <c r="AE317" s="98">
        <f t="shared" si="21"/>
        <v>45164</v>
      </c>
      <c r="AF317" s="98">
        <f t="shared" si="21"/>
        <v>45165</v>
      </c>
      <c r="AG317" s="98">
        <f t="shared" si="21"/>
        <v>45166</v>
      </c>
      <c r="AH317" s="98">
        <f t="shared" si="21"/>
        <v>45167</v>
      </c>
      <c r="AI317" s="98">
        <f t="shared" si="21"/>
        <v>45168</v>
      </c>
      <c r="AJ317" s="98">
        <f t="shared" si="21"/>
        <v>45169</v>
      </c>
      <c r="AK317" s="857"/>
    </row>
    <row r="318" spans="1:37" s="82" customFormat="1" ht="21" customHeight="1" thickBot="1" x14ac:dyDescent="0.2">
      <c r="A318" s="100" t="s">
        <v>146</v>
      </c>
      <c r="B318" s="101" t="s">
        <v>109</v>
      </c>
      <c r="C318" s="102" t="s">
        <v>147</v>
      </c>
      <c r="D318" s="102"/>
      <c r="E318" s="101"/>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03"/>
    </row>
    <row r="319" spans="1:37" s="82" customFormat="1" ht="20" customHeight="1" thickBot="1" x14ac:dyDescent="0.2">
      <c r="A319" s="858"/>
      <c r="B319" s="109" t="s">
        <v>66</v>
      </c>
      <c r="C319" s="186" t="s">
        <v>148</v>
      </c>
      <c r="D319" s="186"/>
      <c r="E319" s="435"/>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04"/>
    </row>
    <row r="320" spans="1:37" s="82" customFormat="1" ht="20" customHeight="1" x14ac:dyDescent="0.15">
      <c r="A320" s="859"/>
      <c r="B320" s="183"/>
      <c r="C320" s="187" t="e">
        <f>VLOOKUP(B320,'AP Übersicht'!$A$8:$B$36,2,FALSE)</f>
        <v>#N/A</v>
      </c>
      <c r="D320" s="187"/>
      <c r="E320" s="430"/>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04">
        <f t="shared" ref="AK320:AK331" si="22">SUM(F320:AJ320)</f>
        <v>0</v>
      </c>
    </row>
    <row r="321" spans="1:37" s="82" customFormat="1" ht="20" customHeight="1" x14ac:dyDescent="0.15">
      <c r="A321" s="859"/>
      <c r="B321" s="183"/>
      <c r="C321" s="187" t="e">
        <f>VLOOKUP(B321,'AP Übersicht'!$A$8:$B$36,2,FALSE)</f>
        <v>#N/A</v>
      </c>
      <c r="D321" s="187"/>
      <c r="E321" s="430"/>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6"/>
      <c r="AK321" s="104">
        <f t="shared" si="22"/>
        <v>0</v>
      </c>
    </row>
    <row r="322" spans="1:37" s="82" customFormat="1" ht="20" customHeight="1" x14ac:dyDescent="0.15">
      <c r="A322" s="859"/>
      <c r="B322" s="183"/>
      <c r="C322" s="187" t="e">
        <f>VLOOKUP(B322,'AP Übersicht'!$A$8:$B$36,2,FALSE)</f>
        <v>#N/A</v>
      </c>
      <c r="D322" s="187"/>
      <c r="E322" s="430"/>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6"/>
      <c r="AK322" s="104">
        <f t="shared" si="22"/>
        <v>0</v>
      </c>
    </row>
    <row r="323" spans="1:37" s="82" customFormat="1" ht="20" customHeight="1" x14ac:dyDescent="0.15">
      <c r="A323" s="859"/>
      <c r="B323" s="183"/>
      <c r="C323" s="187" t="e">
        <f>VLOOKUP(B323,'AP Übersicht'!$A$8:$B$36,2,FALSE)</f>
        <v>#N/A</v>
      </c>
      <c r="D323" s="187"/>
      <c r="E323" s="430"/>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c r="AJ323" s="176"/>
      <c r="AK323" s="104">
        <f t="shared" si="22"/>
        <v>0</v>
      </c>
    </row>
    <row r="324" spans="1:37" s="82" customFormat="1" ht="20" customHeight="1" x14ac:dyDescent="0.15">
      <c r="A324" s="859"/>
      <c r="B324" s="183"/>
      <c r="C324" s="187" t="e">
        <f>VLOOKUP(B324,'AP Übersicht'!$A$8:$B$36,2,FALSE)</f>
        <v>#N/A</v>
      </c>
      <c r="D324" s="187"/>
      <c r="E324" s="430"/>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c r="AJ324" s="176"/>
      <c r="AK324" s="104">
        <f t="shared" si="22"/>
        <v>0</v>
      </c>
    </row>
    <row r="325" spans="1:37" s="82" customFormat="1" ht="20" customHeight="1" x14ac:dyDescent="0.15">
      <c r="A325" s="859"/>
      <c r="B325" s="183"/>
      <c r="C325" s="187" t="e">
        <f>VLOOKUP(B325,'AP Übersicht'!$A$8:$B$36,2,FALSE)</f>
        <v>#N/A</v>
      </c>
      <c r="D325" s="187"/>
      <c r="E325" s="430"/>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c r="AJ325" s="176"/>
      <c r="AK325" s="104">
        <f t="shared" si="22"/>
        <v>0</v>
      </c>
    </row>
    <row r="326" spans="1:37" s="82" customFormat="1" ht="20" customHeight="1" x14ac:dyDescent="0.15">
      <c r="A326" s="859"/>
      <c r="B326" s="183"/>
      <c r="C326" s="187" t="e">
        <f>VLOOKUP(B326,'AP Übersicht'!$A$8:$B$36,2,FALSE)</f>
        <v>#N/A</v>
      </c>
      <c r="D326" s="187"/>
      <c r="E326" s="430"/>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6"/>
      <c r="AK326" s="104">
        <f t="shared" si="22"/>
        <v>0</v>
      </c>
    </row>
    <row r="327" spans="1:37" s="82" customFormat="1" ht="20" customHeight="1" x14ac:dyDescent="0.15">
      <c r="A327" s="859"/>
      <c r="B327" s="183"/>
      <c r="C327" s="187" t="e">
        <f>VLOOKUP(B327,'AP Übersicht'!$A$8:$B$36,2,FALSE)</f>
        <v>#N/A</v>
      </c>
      <c r="D327" s="187"/>
      <c r="E327" s="430"/>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c r="AJ327" s="176"/>
      <c r="AK327" s="104">
        <f t="shared" si="22"/>
        <v>0</v>
      </c>
    </row>
    <row r="328" spans="1:37" s="82" customFormat="1" ht="20" customHeight="1" x14ac:dyDescent="0.15">
      <c r="A328" s="859"/>
      <c r="B328" s="183"/>
      <c r="C328" s="187" t="e">
        <f>VLOOKUP(B328,'AP Übersicht'!$A$8:$B$36,2,FALSE)</f>
        <v>#N/A</v>
      </c>
      <c r="D328" s="187"/>
      <c r="E328" s="430"/>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6"/>
      <c r="AK328" s="104">
        <f t="shared" si="22"/>
        <v>0</v>
      </c>
    </row>
    <row r="329" spans="1:37" s="82" customFormat="1" ht="20" customHeight="1" x14ac:dyDescent="0.15">
      <c r="A329" s="859"/>
      <c r="B329" s="183"/>
      <c r="C329" s="187" t="e">
        <f>VLOOKUP(B329,'AP Übersicht'!$A$8:$B$36,2,FALSE)</f>
        <v>#N/A</v>
      </c>
      <c r="D329" s="187"/>
      <c r="E329" s="430"/>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6"/>
      <c r="AK329" s="104">
        <f t="shared" si="22"/>
        <v>0</v>
      </c>
    </row>
    <row r="330" spans="1:37" s="82" customFormat="1" ht="20" customHeight="1" x14ac:dyDescent="0.15">
      <c r="A330" s="859"/>
      <c r="B330" s="183"/>
      <c r="C330" s="187" t="e">
        <f>VLOOKUP(B330,'AP Übersicht'!$A$8:$B$36,2,FALSE)</f>
        <v>#N/A</v>
      </c>
      <c r="D330" s="187"/>
      <c r="E330" s="430"/>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6"/>
      <c r="AK330" s="104">
        <f t="shared" si="22"/>
        <v>0</v>
      </c>
    </row>
    <row r="331" spans="1:37" s="82" customFormat="1" ht="20" customHeight="1" thickBot="1" x14ac:dyDescent="0.2">
      <c r="A331" s="860"/>
      <c r="B331" s="184"/>
      <c r="C331" s="252" t="e">
        <f>VLOOKUP(B331,'AP Übersicht'!$A$8:$B$36,2,FALSE)</f>
        <v>#N/A</v>
      </c>
      <c r="D331" s="503"/>
      <c r="E331" s="438"/>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7"/>
      <c r="AJ331" s="178"/>
      <c r="AK331" s="104">
        <f t="shared" si="22"/>
        <v>0</v>
      </c>
    </row>
    <row r="332" spans="1:37" s="82" customFormat="1" ht="36" customHeight="1" thickTop="1" thickBot="1" x14ac:dyDescent="0.2">
      <c r="A332" s="522"/>
      <c r="B332" s="185"/>
      <c r="C332" s="107" t="s">
        <v>149</v>
      </c>
      <c r="D332" s="504"/>
      <c r="E332" s="437"/>
      <c r="F332" s="108">
        <f t="shared" ref="F332:AJ332" si="23">SUM(F318:F331)</f>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8">
        <f t="shared" si="23"/>
        <v>0</v>
      </c>
      <c r="AK332" s="106">
        <f>SUM(AK320:AK331)</f>
        <v>0</v>
      </c>
    </row>
    <row r="333" spans="1:37" s="82" customFormat="1" ht="20" customHeight="1" x14ac:dyDescent="0.15">
      <c r="A333" s="118" t="s">
        <v>150</v>
      </c>
      <c r="B333" s="99"/>
      <c r="C333" s="114" t="s">
        <v>164</v>
      </c>
      <c r="D333" s="187"/>
      <c r="E333" s="430"/>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9"/>
      <c r="AK333" s="110">
        <f>SUM(F333:AJ333)</f>
        <v>0</v>
      </c>
    </row>
    <row r="334" spans="1:37" s="82" customFormat="1" ht="20" customHeight="1" x14ac:dyDescent="0.15">
      <c r="A334" s="861" t="s">
        <v>152</v>
      </c>
      <c r="B334" s="95"/>
      <c r="C334" s="115" t="s">
        <v>153</v>
      </c>
      <c r="D334" s="187"/>
      <c r="E334" s="43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80"/>
      <c r="AK334" s="117">
        <f>SUM(E334:AJ334)</f>
        <v>0</v>
      </c>
    </row>
    <row r="335" spans="1:37" s="82" customFormat="1" ht="20" customHeight="1" x14ac:dyDescent="0.15">
      <c r="A335" s="862"/>
      <c r="B335" s="95"/>
      <c r="C335" s="116" t="s">
        <v>154</v>
      </c>
      <c r="D335" s="505"/>
      <c r="E335" s="430"/>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9"/>
      <c r="AK335" s="111">
        <f>SUM(F335:AJ335)</f>
        <v>0</v>
      </c>
    </row>
    <row r="336" spans="1:37" s="82" customFormat="1" ht="28" x14ac:dyDescent="0.15">
      <c r="A336" s="862"/>
      <c r="B336" s="95"/>
      <c r="C336" s="115" t="s">
        <v>155</v>
      </c>
      <c r="D336" s="187"/>
      <c r="E336" s="430"/>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9"/>
      <c r="AK336" s="111">
        <f>SUM(F336:AJ336)</f>
        <v>0</v>
      </c>
    </row>
    <row r="337" spans="1:37" s="82" customFormat="1" ht="29" thickBot="1" x14ac:dyDescent="0.2">
      <c r="A337" s="863"/>
      <c r="B337" s="105"/>
      <c r="C337" s="119" t="s">
        <v>156</v>
      </c>
      <c r="D337" s="506"/>
      <c r="E337" s="439"/>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1"/>
      <c r="AJ337" s="182"/>
      <c r="AK337" s="112">
        <f>SUM(F337:AJ337)</f>
        <v>0</v>
      </c>
    </row>
    <row r="338" spans="1:37" s="82" customFormat="1" x14ac:dyDescent="0.15">
      <c r="A338" s="123"/>
      <c r="B338" s="83"/>
      <c r="C338" s="83"/>
      <c r="D338" s="83"/>
      <c r="E338" s="427"/>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124">
        <f>SUM(AK332:AK337)</f>
        <v>0</v>
      </c>
    </row>
    <row r="339" spans="1:37" s="82" customFormat="1" ht="18" customHeight="1" x14ac:dyDescent="0.15">
      <c r="A339" s="864" t="s">
        <v>159</v>
      </c>
      <c r="B339" s="865"/>
      <c r="C339" s="865"/>
      <c r="D339" s="865"/>
      <c r="E339" s="865"/>
      <c r="F339" s="865"/>
      <c r="G339" s="865"/>
      <c r="H339" s="865"/>
      <c r="I339" s="865"/>
      <c r="J339" s="865"/>
      <c r="K339" s="865"/>
      <c r="L339" s="865"/>
      <c r="M339" s="865"/>
      <c r="N339" s="865"/>
      <c r="O339" s="90"/>
      <c r="P339" s="90"/>
      <c r="Q339" s="90"/>
      <c r="R339" s="90"/>
      <c r="S339" s="90"/>
      <c r="T339" s="90"/>
      <c r="U339" s="90"/>
      <c r="V339" s="90"/>
      <c r="W339" s="90"/>
      <c r="X339" s="90"/>
      <c r="Y339" s="90"/>
      <c r="Z339" s="90"/>
      <c r="AA339" s="90"/>
      <c r="AB339" s="90"/>
      <c r="AC339" s="90"/>
      <c r="AD339" s="90"/>
      <c r="AE339" s="90"/>
      <c r="AF339" s="90"/>
      <c r="AG339" s="90"/>
      <c r="AH339" s="90"/>
      <c r="AI339" s="90"/>
      <c r="AJ339" s="83"/>
      <c r="AK339" s="125"/>
    </row>
    <row r="340" spans="1:37" s="82" customFormat="1" ht="18" customHeight="1" thickBot="1" x14ac:dyDescent="0.2">
      <c r="A340" s="866"/>
      <c r="B340" s="865"/>
      <c r="C340" s="865"/>
      <c r="D340" s="865"/>
      <c r="E340" s="865"/>
      <c r="F340" s="865"/>
      <c r="G340" s="865"/>
      <c r="H340" s="865"/>
      <c r="I340" s="865"/>
      <c r="J340" s="865"/>
      <c r="K340" s="865"/>
      <c r="L340" s="865"/>
      <c r="M340" s="865"/>
      <c r="N340" s="865"/>
      <c r="O340" s="90"/>
      <c r="P340" s="90"/>
      <c r="Q340" s="90"/>
      <c r="R340" s="90"/>
      <c r="S340" s="90"/>
      <c r="T340" s="90"/>
      <c r="U340" s="90"/>
      <c r="V340" s="90"/>
      <c r="W340" s="90"/>
      <c r="X340" s="90"/>
      <c r="Y340" s="90"/>
      <c r="Z340" s="90"/>
      <c r="AA340" s="90"/>
      <c r="AB340" s="90"/>
      <c r="AC340" s="90"/>
      <c r="AD340" s="90"/>
      <c r="AE340" s="90"/>
      <c r="AF340" s="90"/>
      <c r="AG340" s="90"/>
      <c r="AH340" s="90"/>
      <c r="AI340" s="90"/>
      <c r="AJ340" s="83"/>
      <c r="AK340" s="125"/>
    </row>
    <row r="341" spans="1:37" s="82" customFormat="1" ht="14" customHeight="1" x14ac:dyDescent="0.15">
      <c r="A341" s="866"/>
      <c r="B341" s="865"/>
      <c r="C341" s="865"/>
      <c r="D341" s="865"/>
      <c r="E341" s="865"/>
      <c r="F341" s="865"/>
      <c r="G341" s="865"/>
      <c r="H341" s="865"/>
      <c r="I341" s="865"/>
      <c r="J341" s="865"/>
      <c r="K341" s="865"/>
      <c r="L341" s="865"/>
      <c r="M341" s="865"/>
      <c r="N341" s="865"/>
      <c r="O341" s="90"/>
      <c r="P341" s="90"/>
      <c r="Q341" s="867" t="s">
        <v>160</v>
      </c>
      <c r="R341" s="867"/>
      <c r="S341" s="867"/>
      <c r="T341" s="867"/>
      <c r="U341" s="867"/>
      <c r="V341" s="867"/>
      <c r="W341" s="867"/>
      <c r="X341" s="867"/>
      <c r="Y341" s="867"/>
      <c r="Z341" s="867"/>
      <c r="AA341" s="867"/>
      <c r="AB341" s="867"/>
      <c r="AC341" s="867"/>
      <c r="AD341" s="867"/>
      <c r="AE341" s="867"/>
      <c r="AF341" s="867"/>
      <c r="AG341" s="867"/>
      <c r="AH341" s="867"/>
      <c r="AI341" s="867"/>
      <c r="AJ341" s="867"/>
      <c r="AK341" s="125"/>
    </row>
    <row r="342" spans="1:37" s="82" customFormat="1" ht="35.25" customHeight="1" x14ac:dyDescent="0.15">
      <c r="A342" s="864" t="s">
        <v>161</v>
      </c>
      <c r="B342" s="868"/>
      <c r="C342" s="868"/>
      <c r="D342" s="868"/>
      <c r="E342" s="868"/>
      <c r="F342" s="868"/>
      <c r="G342" s="868"/>
      <c r="H342" s="868"/>
      <c r="I342" s="868"/>
      <c r="J342" s="868"/>
      <c r="K342" s="868"/>
      <c r="L342" s="868"/>
      <c r="M342" s="868"/>
      <c r="N342" s="868"/>
      <c r="O342" s="90"/>
      <c r="P342" s="90"/>
      <c r="Q342" s="90"/>
      <c r="R342" s="90"/>
      <c r="S342" s="90"/>
      <c r="T342" s="90"/>
      <c r="U342" s="90"/>
      <c r="V342" s="90"/>
      <c r="W342" s="90"/>
      <c r="X342" s="90"/>
      <c r="Y342" s="90"/>
      <c r="Z342" s="90"/>
      <c r="AA342" s="90"/>
      <c r="AB342" s="90"/>
      <c r="AC342" s="90"/>
      <c r="AD342" s="90"/>
      <c r="AE342" s="90"/>
      <c r="AF342" s="90"/>
      <c r="AG342" s="90"/>
      <c r="AH342" s="90"/>
      <c r="AI342" s="90"/>
      <c r="AJ342" s="90"/>
      <c r="AK342" s="125"/>
    </row>
    <row r="343" spans="1:37" s="82" customFormat="1" ht="14" x14ac:dyDescent="0.15">
      <c r="A343" s="864"/>
      <c r="B343" s="868"/>
      <c r="C343" s="868"/>
      <c r="D343" s="868"/>
      <c r="E343" s="868"/>
      <c r="F343" s="868"/>
      <c r="G343" s="868"/>
      <c r="H343" s="868"/>
      <c r="I343" s="868"/>
      <c r="J343" s="868"/>
      <c r="K343" s="868"/>
      <c r="L343" s="868"/>
      <c r="M343" s="868"/>
      <c r="N343" s="868"/>
      <c r="O343" s="83"/>
      <c r="P343" s="83"/>
      <c r="Q343" s="867" t="s">
        <v>162</v>
      </c>
      <c r="R343" s="867"/>
      <c r="S343" s="867"/>
      <c r="T343" s="867"/>
      <c r="U343" s="867"/>
      <c r="V343" s="867"/>
      <c r="W343" s="867"/>
      <c r="X343" s="867"/>
      <c r="Y343" s="867"/>
      <c r="Z343" s="867"/>
      <c r="AA343" s="867"/>
      <c r="AB343" s="867"/>
      <c r="AC343" s="867"/>
      <c r="AD343" s="867"/>
      <c r="AE343" s="867"/>
      <c r="AF343" s="867"/>
      <c r="AG343" s="867"/>
      <c r="AH343" s="867"/>
      <c r="AI343" s="867"/>
      <c r="AJ343" s="867"/>
      <c r="AK343" s="125"/>
    </row>
    <row r="344" spans="1:37" s="82" customFormat="1" ht="14.5" customHeight="1" thickBot="1" x14ac:dyDescent="0.2">
      <c r="A344" s="126"/>
      <c r="B344" s="127"/>
      <c r="C344" s="127"/>
      <c r="D344" s="127"/>
      <c r="E344" s="441"/>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7"/>
      <c r="AK344" s="128"/>
    </row>
    <row r="345" spans="1:37" x14ac:dyDescent="0.15">
      <c r="A345" s="82"/>
      <c r="B345" s="82"/>
      <c r="C345" s="82"/>
      <c r="D345" s="82"/>
      <c r="E345" s="431"/>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82"/>
    </row>
    <row r="346" spans="1:37" s="60" customFormat="1" ht="30" customHeight="1" x14ac:dyDescent="0.15">
      <c r="A346" s="423"/>
      <c r="B346" s="433"/>
      <c r="C346" s="433"/>
      <c r="D346" s="433"/>
      <c r="E346" s="424"/>
      <c r="F346" s="425"/>
      <c r="G346" s="425"/>
      <c r="H346" s="425"/>
      <c r="I346" s="425"/>
      <c r="J346" s="425"/>
      <c r="K346" s="425"/>
      <c r="L346" s="425"/>
      <c r="M346" s="444"/>
      <c r="N346" s="426"/>
      <c r="O346" s="426"/>
      <c r="P346" s="426"/>
      <c r="Q346" s="426"/>
      <c r="R346" s="426"/>
      <c r="S346" s="426"/>
      <c r="T346" s="426"/>
      <c r="U346" s="426"/>
      <c r="V346" s="426"/>
      <c r="W346" s="891" t="s">
        <v>133</v>
      </c>
      <c r="X346" s="891"/>
      <c r="Y346" s="891"/>
      <c r="Z346" s="891"/>
      <c r="AA346" s="892"/>
      <c r="AB346" s="875" t="str">
        <f>Nav!$C$6</f>
        <v>DS200424</v>
      </c>
      <c r="AC346" s="876"/>
      <c r="AD346" s="876"/>
      <c r="AE346" s="876"/>
      <c r="AF346" s="876"/>
      <c r="AG346" s="876"/>
      <c r="AH346" s="876"/>
      <c r="AI346" s="877"/>
      <c r="AJ346" s="426"/>
      <c r="AK346" s="432"/>
    </row>
    <row r="347" spans="1:37" s="60" customFormat="1" ht="18" customHeight="1" x14ac:dyDescent="0.15">
      <c r="A347" s="445"/>
      <c r="B347" s="446"/>
      <c r="C347" s="446"/>
      <c r="D347" s="446"/>
      <c r="E347" s="447"/>
      <c r="F347" s="448"/>
      <c r="G347" s="448"/>
      <c r="H347" s="448"/>
      <c r="I347" s="448"/>
      <c r="J347" s="448"/>
      <c r="K347" s="448"/>
      <c r="L347" s="448"/>
      <c r="M347" s="449"/>
      <c r="AK347" s="434"/>
    </row>
    <row r="348" spans="1:37" ht="23" x14ac:dyDescent="0.25">
      <c r="A348" s="445"/>
      <c r="B348" s="446"/>
      <c r="C348" s="446"/>
      <c r="D348" s="446"/>
      <c r="E348" s="447"/>
      <c r="F348" s="448"/>
      <c r="G348" s="448"/>
      <c r="H348" s="448"/>
      <c r="I348" s="448"/>
      <c r="J348" s="448"/>
      <c r="K348" s="448"/>
      <c r="L348" s="448"/>
      <c r="M348" s="449"/>
      <c r="N348" s="443"/>
      <c r="O348" s="893" t="s">
        <v>134</v>
      </c>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4"/>
      <c r="AK348" s="895"/>
    </row>
    <row r="349" spans="1:37" ht="16" x14ac:dyDescent="0.2">
      <c r="A349" s="445"/>
      <c r="B349" s="446"/>
      <c r="C349" s="446"/>
      <c r="D349" s="446"/>
      <c r="E349" s="447"/>
      <c r="F349" s="448"/>
      <c r="G349" s="448"/>
      <c r="H349" s="448"/>
      <c r="I349" s="448"/>
      <c r="J349" s="448"/>
      <c r="K349" s="448"/>
      <c r="L349" s="448"/>
      <c r="M349" s="449"/>
      <c r="N349" s="442"/>
      <c r="O349" s="730" t="s">
        <v>165</v>
      </c>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1"/>
      <c r="AK349" s="732"/>
    </row>
    <row r="350" spans="1:37" ht="18" customHeight="1" x14ac:dyDescent="0.15">
      <c r="A350" s="885" t="s">
        <v>136</v>
      </c>
      <c r="B350" s="886"/>
      <c r="C350" s="886"/>
      <c r="D350" s="886"/>
      <c r="E350" s="886"/>
      <c r="F350" s="886"/>
      <c r="G350" s="886"/>
      <c r="H350" s="886"/>
      <c r="I350" s="886"/>
      <c r="J350" s="886"/>
      <c r="K350" s="886"/>
      <c r="L350" s="886"/>
      <c r="M350" s="887"/>
      <c r="O350" s="888" t="s">
        <v>137</v>
      </c>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89"/>
      <c r="AK350" s="890"/>
    </row>
    <row r="351" spans="1:37" ht="26.25" customHeight="1" x14ac:dyDescent="0.15">
      <c r="A351" s="84" t="s">
        <v>138</v>
      </c>
      <c r="B351" s="60"/>
      <c r="C351" s="516"/>
      <c r="D351" s="516"/>
      <c r="E351" s="516"/>
      <c r="F351" s="94"/>
      <c r="G351" s="94"/>
      <c r="H351" s="94"/>
      <c r="I351" s="94"/>
      <c r="J351" s="94"/>
      <c r="K351" s="94"/>
      <c r="L351" s="94"/>
      <c r="O351" s="869"/>
      <c r="P351" s="869"/>
      <c r="Q351" s="869"/>
      <c r="R351" s="869"/>
      <c r="S351" s="869"/>
      <c r="T351" s="869"/>
      <c r="AK351" s="91"/>
    </row>
    <row r="352" spans="1:37"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1"/>
      <c r="AK352" s="872"/>
    </row>
    <row r="353" spans="1:37" ht="18" customHeight="1" x14ac:dyDescent="0.15">
      <c r="A353" s="85"/>
      <c r="AK353" s="91"/>
    </row>
    <row r="354" spans="1:37" s="87" customFormat="1" ht="14" x14ac:dyDescent="0.15">
      <c r="A354" s="86" t="s">
        <v>139</v>
      </c>
      <c r="E354" s="428"/>
      <c r="G354" s="83"/>
      <c r="H354" s="83"/>
      <c r="I354" s="83"/>
      <c r="J354" s="83"/>
      <c r="K354" s="83"/>
      <c r="L354" s="83"/>
      <c r="M354" s="88"/>
      <c r="N354" s="87" t="s">
        <v>140</v>
      </c>
      <c r="AI354" s="83"/>
      <c r="AJ354" s="83"/>
      <c r="AK354" s="92"/>
    </row>
    <row r="355" spans="1:37" ht="27" customHeight="1" x14ac:dyDescent="0.15">
      <c r="A355" s="873">
        <f>A312+31</f>
        <v>45170</v>
      </c>
      <c r="B355" s="874"/>
      <c r="C355" s="874"/>
      <c r="D355" s="520"/>
      <c r="E355" s="429"/>
      <c r="N355" s="875" t="str">
        <f>N312</f>
        <v>MA 4</v>
      </c>
      <c r="O355" s="876"/>
      <c r="P355" s="876"/>
      <c r="Q355" s="876"/>
      <c r="R355" s="876"/>
      <c r="S355" s="876"/>
      <c r="T355" s="876"/>
      <c r="U355" s="876"/>
      <c r="V355" s="876"/>
      <c r="W355" s="877"/>
      <c r="X355" s="89"/>
      <c r="Y355" s="89"/>
      <c r="Z355" s="89"/>
      <c r="AA355" s="89"/>
      <c r="AB355" s="89"/>
      <c r="AC355" s="89"/>
      <c r="AD355" s="89"/>
      <c r="AE355" s="89"/>
      <c r="AF355" s="89"/>
      <c r="AG355" s="89"/>
      <c r="AH355" s="89"/>
      <c r="AK355" s="93"/>
    </row>
    <row r="356" spans="1:37" x14ac:dyDescent="0.15">
      <c r="A356" s="85"/>
      <c r="AK356" s="91"/>
    </row>
    <row r="357" spans="1:37"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79"/>
      <c r="AK357" s="880"/>
    </row>
    <row r="358" spans="1:37" ht="14" thickBot="1" x14ac:dyDescent="0.2">
      <c r="A358" s="85"/>
      <c r="AK358" s="91"/>
    </row>
    <row r="359" spans="1:37" ht="25" customHeight="1" x14ac:dyDescent="0.15">
      <c r="A359" s="120"/>
      <c r="B359" s="121"/>
      <c r="C359" s="121"/>
      <c r="D359" s="904" t="s">
        <v>30</v>
      </c>
      <c r="E359" s="883" t="s">
        <v>142</v>
      </c>
      <c r="F359" s="122" t="s">
        <v>143</v>
      </c>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856" t="s">
        <v>144</v>
      </c>
    </row>
    <row r="360" spans="1:37" ht="15" customHeight="1" thickBot="1" x14ac:dyDescent="0.2">
      <c r="A360" s="96" t="s">
        <v>145</v>
      </c>
      <c r="B360" s="97"/>
      <c r="C360" s="97"/>
      <c r="D360" s="905"/>
      <c r="E360" s="882"/>
      <c r="F360" s="98">
        <f>A355</f>
        <v>45170</v>
      </c>
      <c r="G360" s="98">
        <f>F360+1</f>
        <v>45171</v>
      </c>
      <c r="H360" s="98">
        <f t="shared" ref="H360:AI360" si="24">G360+1</f>
        <v>45172</v>
      </c>
      <c r="I360" s="98">
        <f t="shared" si="24"/>
        <v>45173</v>
      </c>
      <c r="J360" s="98">
        <f t="shared" si="24"/>
        <v>45174</v>
      </c>
      <c r="K360" s="98">
        <f t="shared" si="24"/>
        <v>45175</v>
      </c>
      <c r="L360" s="98">
        <f t="shared" si="24"/>
        <v>45176</v>
      </c>
      <c r="M360" s="98">
        <f t="shared" si="24"/>
        <v>45177</v>
      </c>
      <c r="N360" s="98">
        <f t="shared" si="24"/>
        <v>45178</v>
      </c>
      <c r="O360" s="98">
        <f t="shared" si="24"/>
        <v>45179</v>
      </c>
      <c r="P360" s="98">
        <f t="shared" si="24"/>
        <v>45180</v>
      </c>
      <c r="Q360" s="98">
        <f t="shared" si="24"/>
        <v>45181</v>
      </c>
      <c r="R360" s="98">
        <f t="shared" si="24"/>
        <v>45182</v>
      </c>
      <c r="S360" s="98">
        <f t="shared" si="24"/>
        <v>45183</v>
      </c>
      <c r="T360" s="98">
        <f t="shared" si="24"/>
        <v>45184</v>
      </c>
      <c r="U360" s="98">
        <f t="shared" si="24"/>
        <v>45185</v>
      </c>
      <c r="V360" s="98">
        <f t="shared" si="24"/>
        <v>45186</v>
      </c>
      <c r="W360" s="98">
        <f t="shared" si="24"/>
        <v>45187</v>
      </c>
      <c r="X360" s="98">
        <f t="shared" si="24"/>
        <v>45188</v>
      </c>
      <c r="Y360" s="98">
        <f t="shared" si="24"/>
        <v>45189</v>
      </c>
      <c r="Z360" s="98">
        <f t="shared" si="24"/>
        <v>45190</v>
      </c>
      <c r="AA360" s="98">
        <f t="shared" si="24"/>
        <v>45191</v>
      </c>
      <c r="AB360" s="98">
        <f t="shared" si="24"/>
        <v>45192</v>
      </c>
      <c r="AC360" s="98">
        <f t="shared" si="24"/>
        <v>45193</v>
      </c>
      <c r="AD360" s="98">
        <f t="shared" si="24"/>
        <v>45194</v>
      </c>
      <c r="AE360" s="98">
        <f t="shared" si="24"/>
        <v>45195</v>
      </c>
      <c r="AF360" s="98">
        <f t="shared" si="24"/>
        <v>45196</v>
      </c>
      <c r="AG360" s="98">
        <f t="shared" si="24"/>
        <v>45197</v>
      </c>
      <c r="AH360" s="98">
        <f t="shared" si="24"/>
        <v>45198</v>
      </c>
      <c r="AI360" s="98">
        <f t="shared" si="24"/>
        <v>45199</v>
      </c>
      <c r="AJ360" s="98"/>
      <c r="AK360" s="857"/>
    </row>
    <row r="361" spans="1:37" s="82" customFormat="1" ht="21" customHeight="1" thickBot="1" x14ac:dyDescent="0.2">
      <c r="A361" s="100" t="s">
        <v>146</v>
      </c>
      <c r="B361" s="101" t="s">
        <v>109</v>
      </c>
      <c r="C361" s="102" t="s">
        <v>147</v>
      </c>
      <c r="D361" s="102"/>
      <c r="E361" s="101"/>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03"/>
    </row>
    <row r="362" spans="1:37" s="82" customFormat="1" ht="20" customHeight="1" thickBot="1" x14ac:dyDescent="0.2">
      <c r="A362" s="858"/>
      <c r="B362" s="109" t="s">
        <v>66</v>
      </c>
      <c r="C362" s="186" t="s">
        <v>148</v>
      </c>
      <c r="D362" s="186"/>
      <c r="E362" s="435"/>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04"/>
    </row>
    <row r="363" spans="1:37" s="82" customFormat="1" ht="20" customHeight="1" x14ac:dyDescent="0.15">
      <c r="A363" s="859"/>
      <c r="B363" s="183"/>
      <c r="C363" s="187" t="e">
        <f>VLOOKUP(B363,'AP Übersicht'!$A$8:$B$36,2,FALSE)</f>
        <v>#N/A</v>
      </c>
      <c r="D363" s="187"/>
      <c r="E363" s="430"/>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04">
        <f t="shared" ref="AK363:AK374" si="25">SUM(F363:AJ363)</f>
        <v>0</v>
      </c>
    </row>
    <row r="364" spans="1:37" s="82" customFormat="1" ht="20" customHeight="1" x14ac:dyDescent="0.15">
      <c r="A364" s="859"/>
      <c r="B364" s="183"/>
      <c r="C364" s="187" t="e">
        <f>VLOOKUP(B364,'AP Übersicht'!$A$8:$B$36,2,FALSE)</f>
        <v>#N/A</v>
      </c>
      <c r="D364" s="187"/>
      <c r="E364" s="430"/>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c r="AJ364" s="176"/>
      <c r="AK364" s="104">
        <f t="shared" si="25"/>
        <v>0</v>
      </c>
    </row>
    <row r="365" spans="1:37" s="82" customFormat="1" ht="20" customHeight="1" x14ac:dyDescent="0.15">
      <c r="A365" s="859"/>
      <c r="B365" s="183"/>
      <c r="C365" s="187" t="e">
        <f>VLOOKUP(B365,'AP Übersicht'!$A$8:$B$36,2,FALSE)</f>
        <v>#N/A</v>
      </c>
      <c r="D365" s="187"/>
      <c r="E365" s="430"/>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c r="AJ365" s="176"/>
      <c r="AK365" s="104">
        <f t="shared" si="25"/>
        <v>0</v>
      </c>
    </row>
    <row r="366" spans="1:37" s="82" customFormat="1" ht="20" customHeight="1" x14ac:dyDescent="0.15">
      <c r="A366" s="859"/>
      <c r="B366" s="183"/>
      <c r="C366" s="187" t="e">
        <f>VLOOKUP(B366,'AP Übersicht'!$A$8:$B$36,2,FALSE)</f>
        <v>#N/A</v>
      </c>
      <c r="D366" s="187"/>
      <c r="E366" s="430"/>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c r="AJ366" s="176"/>
      <c r="AK366" s="104">
        <f t="shared" si="25"/>
        <v>0</v>
      </c>
    </row>
    <row r="367" spans="1:37" s="82" customFormat="1" ht="20" customHeight="1" x14ac:dyDescent="0.15">
      <c r="A367" s="859"/>
      <c r="B367" s="183"/>
      <c r="C367" s="187" t="e">
        <f>VLOOKUP(B367,'AP Übersicht'!$A$8:$B$36,2,FALSE)</f>
        <v>#N/A</v>
      </c>
      <c r="D367" s="187"/>
      <c r="E367" s="430"/>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c r="AJ367" s="176"/>
      <c r="AK367" s="104">
        <f t="shared" si="25"/>
        <v>0</v>
      </c>
    </row>
    <row r="368" spans="1:37" s="82" customFormat="1" ht="20" customHeight="1" x14ac:dyDescent="0.15">
      <c r="A368" s="859"/>
      <c r="B368" s="183"/>
      <c r="C368" s="187" t="e">
        <f>VLOOKUP(B368,'AP Übersicht'!$A$8:$B$36,2,FALSE)</f>
        <v>#N/A</v>
      </c>
      <c r="D368" s="187"/>
      <c r="E368" s="430"/>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c r="AJ368" s="176"/>
      <c r="AK368" s="104">
        <f t="shared" si="25"/>
        <v>0</v>
      </c>
    </row>
    <row r="369" spans="1:37" s="82" customFormat="1" ht="20" customHeight="1" x14ac:dyDescent="0.15">
      <c r="A369" s="859"/>
      <c r="B369" s="183"/>
      <c r="C369" s="187" t="e">
        <f>VLOOKUP(B369,'AP Übersicht'!$A$8:$B$36,2,FALSE)</f>
        <v>#N/A</v>
      </c>
      <c r="D369" s="187"/>
      <c r="E369" s="430"/>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c r="AJ369" s="176"/>
      <c r="AK369" s="104">
        <f t="shared" si="25"/>
        <v>0</v>
      </c>
    </row>
    <row r="370" spans="1:37" s="82" customFormat="1" ht="20" customHeight="1" x14ac:dyDescent="0.15">
      <c r="A370" s="859"/>
      <c r="B370" s="183"/>
      <c r="C370" s="187" t="e">
        <f>VLOOKUP(B370,'AP Übersicht'!$A$8:$B$36,2,FALSE)</f>
        <v>#N/A</v>
      </c>
      <c r="D370" s="187"/>
      <c r="E370" s="430"/>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6"/>
      <c r="AK370" s="104">
        <f t="shared" si="25"/>
        <v>0</v>
      </c>
    </row>
    <row r="371" spans="1:37" s="82" customFormat="1" ht="20" customHeight="1" x14ac:dyDescent="0.15">
      <c r="A371" s="859"/>
      <c r="B371" s="183"/>
      <c r="C371" s="187" t="e">
        <f>VLOOKUP(B371,'AP Übersicht'!$A$8:$B$36,2,FALSE)</f>
        <v>#N/A</v>
      </c>
      <c r="D371" s="187"/>
      <c r="E371" s="430"/>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c r="AJ371" s="176"/>
      <c r="AK371" s="104">
        <f t="shared" si="25"/>
        <v>0</v>
      </c>
    </row>
    <row r="372" spans="1:37" s="82" customFormat="1" ht="20" customHeight="1" x14ac:dyDescent="0.15">
      <c r="A372" s="859"/>
      <c r="B372" s="183"/>
      <c r="C372" s="187" t="e">
        <f>VLOOKUP(B372,'AP Übersicht'!$A$8:$B$36,2,FALSE)</f>
        <v>#N/A</v>
      </c>
      <c r="D372" s="187"/>
      <c r="E372" s="430"/>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6"/>
      <c r="AK372" s="104">
        <f t="shared" si="25"/>
        <v>0</v>
      </c>
    </row>
    <row r="373" spans="1:37" s="82" customFormat="1" ht="20" customHeight="1" x14ac:dyDescent="0.15">
      <c r="A373" s="859"/>
      <c r="B373" s="183"/>
      <c r="C373" s="187" t="e">
        <f>VLOOKUP(B373,'AP Übersicht'!$A$8:$B$36,2,FALSE)</f>
        <v>#N/A</v>
      </c>
      <c r="D373" s="187"/>
      <c r="E373" s="430"/>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6"/>
      <c r="AK373" s="104">
        <f t="shared" si="25"/>
        <v>0</v>
      </c>
    </row>
    <row r="374" spans="1:37" s="82" customFormat="1" ht="20" customHeight="1" thickBot="1" x14ac:dyDescent="0.2">
      <c r="A374" s="860"/>
      <c r="B374" s="184"/>
      <c r="C374" s="252" t="e">
        <f>VLOOKUP(B374,'AP Übersicht'!$A$8:$B$36,2,FALSE)</f>
        <v>#N/A</v>
      </c>
      <c r="D374" s="503"/>
      <c r="E374" s="438"/>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7"/>
      <c r="AJ374" s="178"/>
      <c r="AK374" s="104">
        <f t="shared" si="25"/>
        <v>0</v>
      </c>
    </row>
    <row r="375" spans="1:37" s="82" customFormat="1" ht="36" customHeight="1" thickTop="1" thickBot="1" x14ac:dyDescent="0.2">
      <c r="A375" s="522"/>
      <c r="B375" s="185"/>
      <c r="C375" s="107" t="s">
        <v>149</v>
      </c>
      <c r="D375" s="504"/>
      <c r="E375" s="437"/>
      <c r="F375" s="108">
        <f t="shared" ref="F375:AJ375" si="26">SUM(F361:F374)</f>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8">
        <f t="shared" si="26"/>
        <v>0</v>
      </c>
      <c r="AK375" s="106">
        <f>SUM(AK363:AK374)</f>
        <v>0</v>
      </c>
    </row>
    <row r="376" spans="1:37" s="82" customFormat="1" ht="20" customHeight="1" x14ac:dyDescent="0.15">
      <c r="A376" s="118" t="s">
        <v>150</v>
      </c>
      <c r="B376" s="99"/>
      <c r="C376" s="114" t="s">
        <v>164</v>
      </c>
      <c r="D376" s="187"/>
      <c r="E376" s="430"/>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9"/>
      <c r="AK376" s="110">
        <f>SUM(F376:AJ376)</f>
        <v>0</v>
      </c>
    </row>
    <row r="377" spans="1:37" s="82" customFormat="1" ht="20" customHeight="1" x14ac:dyDescent="0.15">
      <c r="A377" s="861" t="s">
        <v>152</v>
      </c>
      <c r="B377" s="95"/>
      <c r="C377" s="115" t="s">
        <v>153</v>
      </c>
      <c r="D377" s="187"/>
      <c r="E377" s="43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80"/>
      <c r="AK377" s="117">
        <f>SUM(E377:AJ377)</f>
        <v>0</v>
      </c>
    </row>
    <row r="378" spans="1:37" s="82" customFormat="1" ht="20" customHeight="1" x14ac:dyDescent="0.15">
      <c r="A378" s="862"/>
      <c r="B378" s="95"/>
      <c r="C378" s="116" t="s">
        <v>154</v>
      </c>
      <c r="D378" s="505"/>
      <c r="E378" s="430"/>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9"/>
      <c r="AK378" s="111">
        <f>SUM(F378:AJ378)</f>
        <v>0</v>
      </c>
    </row>
    <row r="379" spans="1:37" s="82" customFormat="1" ht="28" x14ac:dyDescent="0.15">
      <c r="A379" s="862"/>
      <c r="B379" s="95"/>
      <c r="C379" s="115" t="s">
        <v>155</v>
      </c>
      <c r="D379" s="187"/>
      <c r="E379" s="430"/>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9"/>
      <c r="AK379" s="111">
        <f>SUM(F379:AJ379)</f>
        <v>0</v>
      </c>
    </row>
    <row r="380" spans="1:37" s="82" customFormat="1" ht="29" thickBot="1" x14ac:dyDescent="0.2">
      <c r="A380" s="863"/>
      <c r="B380" s="105"/>
      <c r="C380" s="119" t="s">
        <v>156</v>
      </c>
      <c r="D380" s="506"/>
      <c r="E380" s="439"/>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1"/>
      <c r="AJ380" s="182"/>
      <c r="AK380" s="112">
        <f>SUM(F380:AJ380)</f>
        <v>0</v>
      </c>
    </row>
    <row r="381" spans="1:37" s="82" customFormat="1" x14ac:dyDescent="0.15">
      <c r="A381" s="123"/>
      <c r="B381" s="83"/>
      <c r="C381" s="83"/>
      <c r="D381" s="83"/>
      <c r="E381" s="427"/>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124">
        <f>SUM(AK375:AK380)</f>
        <v>0</v>
      </c>
    </row>
    <row r="382" spans="1:37" s="82" customFormat="1" ht="18" customHeight="1" x14ac:dyDescent="0.15">
      <c r="A382" s="864" t="s">
        <v>159</v>
      </c>
      <c r="B382" s="865"/>
      <c r="C382" s="865"/>
      <c r="D382" s="865"/>
      <c r="E382" s="865"/>
      <c r="F382" s="865"/>
      <c r="G382" s="865"/>
      <c r="H382" s="865"/>
      <c r="I382" s="865"/>
      <c r="J382" s="865"/>
      <c r="K382" s="865"/>
      <c r="L382" s="865"/>
      <c r="M382" s="865"/>
      <c r="N382" s="865"/>
      <c r="O382" s="90"/>
      <c r="P382" s="90"/>
      <c r="Q382" s="90"/>
      <c r="R382" s="90"/>
      <c r="S382" s="90"/>
      <c r="T382" s="90"/>
      <c r="U382" s="90"/>
      <c r="V382" s="90"/>
      <c r="W382" s="90"/>
      <c r="X382" s="90"/>
      <c r="Y382" s="90"/>
      <c r="Z382" s="90"/>
      <c r="AA382" s="90"/>
      <c r="AB382" s="90"/>
      <c r="AC382" s="90"/>
      <c r="AD382" s="90"/>
      <c r="AE382" s="90"/>
      <c r="AF382" s="90"/>
      <c r="AG382" s="90"/>
      <c r="AH382" s="90"/>
      <c r="AI382" s="90"/>
      <c r="AJ382" s="83"/>
      <c r="AK382" s="125"/>
    </row>
    <row r="383" spans="1:37" s="82" customFormat="1" ht="18" customHeight="1" thickBot="1" x14ac:dyDescent="0.2">
      <c r="A383" s="866"/>
      <c r="B383" s="865"/>
      <c r="C383" s="865"/>
      <c r="D383" s="865"/>
      <c r="E383" s="865"/>
      <c r="F383" s="865"/>
      <c r="G383" s="865"/>
      <c r="H383" s="865"/>
      <c r="I383" s="865"/>
      <c r="J383" s="865"/>
      <c r="K383" s="865"/>
      <c r="L383" s="865"/>
      <c r="M383" s="865"/>
      <c r="N383" s="865"/>
      <c r="O383" s="90"/>
      <c r="P383" s="90"/>
      <c r="Q383" s="90"/>
      <c r="R383" s="90"/>
      <c r="S383" s="90"/>
      <c r="T383" s="90"/>
      <c r="U383" s="90"/>
      <c r="V383" s="90"/>
      <c r="W383" s="90"/>
      <c r="X383" s="90"/>
      <c r="Y383" s="90"/>
      <c r="Z383" s="90"/>
      <c r="AA383" s="90"/>
      <c r="AB383" s="90"/>
      <c r="AC383" s="90"/>
      <c r="AD383" s="90"/>
      <c r="AE383" s="90"/>
      <c r="AF383" s="90"/>
      <c r="AG383" s="90"/>
      <c r="AH383" s="90"/>
      <c r="AI383" s="90"/>
      <c r="AJ383" s="83"/>
      <c r="AK383" s="125"/>
    </row>
    <row r="384" spans="1:37" s="82" customFormat="1" ht="14" customHeight="1" x14ac:dyDescent="0.15">
      <c r="A384" s="866"/>
      <c r="B384" s="865"/>
      <c r="C384" s="865"/>
      <c r="D384" s="865"/>
      <c r="E384" s="865"/>
      <c r="F384" s="865"/>
      <c r="G384" s="865"/>
      <c r="H384" s="865"/>
      <c r="I384" s="865"/>
      <c r="J384" s="865"/>
      <c r="K384" s="865"/>
      <c r="L384" s="865"/>
      <c r="M384" s="865"/>
      <c r="N384" s="865"/>
      <c r="O384" s="90"/>
      <c r="P384" s="90"/>
      <c r="Q384" s="867" t="s">
        <v>160</v>
      </c>
      <c r="R384" s="867"/>
      <c r="S384" s="867"/>
      <c r="T384" s="867"/>
      <c r="U384" s="867"/>
      <c r="V384" s="867"/>
      <c r="W384" s="867"/>
      <c r="X384" s="867"/>
      <c r="Y384" s="867"/>
      <c r="Z384" s="867"/>
      <c r="AA384" s="867"/>
      <c r="AB384" s="867"/>
      <c r="AC384" s="867"/>
      <c r="AD384" s="867"/>
      <c r="AE384" s="867"/>
      <c r="AF384" s="867"/>
      <c r="AG384" s="867"/>
      <c r="AH384" s="867"/>
      <c r="AI384" s="867"/>
      <c r="AJ384" s="867"/>
      <c r="AK384" s="125"/>
    </row>
    <row r="385" spans="1:37" s="82" customFormat="1" ht="35.25" customHeight="1" x14ac:dyDescent="0.15">
      <c r="A385" s="864" t="s">
        <v>161</v>
      </c>
      <c r="B385" s="868"/>
      <c r="C385" s="868"/>
      <c r="D385" s="868"/>
      <c r="E385" s="868"/>
      <c r="F385" s="868"/>
      <c r="G385" s="868"/>
      <c r="H385" s="868"/>
      <c r="I385" s="868"/>
      <c r="J385" s="868"/>
      <c r="K385" s="868"/>
      <c r="L385" s="868"/>
      <c r="M385" s="868"/>
      <c r="N385" s="868"/>
      <c r="O385" s="90"/>
      <c r="P385" s="90"/>
      <c r="Q385" s="90"/>
      <c r="R385" s="90"/>
      <c r="S385" s="90"/>
      <c r="T385" s="90"/>
      <c r="U385" s="90"/>
      <c r="V385" s="90"/>
      <c r="W385" s="90"/>
      <c r="X385" s="90"/>
      <c r="Y385" s="90"/>
      <c r="Z385" s="90"/>
      <c r="AA385" s="90"/>
      <c r="AB385" s="90"/>
      <c r="AC385" s="90"/>
      <c r="AD385" s="90"/>
      <c r="AE385" s="90"/>
      <c r="AF385" s="90"/>
      <c r="AG385" s="90"/>
      <c r="AH385" s="90"/>
      <c r="AI385" s="90"/>
      <c r="AJ385" s="90"/>
      <c r="AK385" s="125"/>
    </row>
    <row r="386" spans="1:37" s="82" customFormat="1" ht="14" x14ac:dyDescent="0.15">
      <c r="A386" s="864"/>
      <c r="B386" s="868"/>
      <c r="C386" s="868"/>
      <c r="D386" s="868"/>
      <c r="E386" s="868"/>
      <c r="F386" s="868"/>
      <c r="G386" s="868"/>
      <c r="H386" s="868"/>
      <c r="I386" s="868"/>
      <c r="J386" s="868"/>
      <c r="K386" s="868"/>
      <c r="L386" s="868"/>
      <c r="M386" s="868"/>
      <c r="N386" s="868"/>
      <c r="O386" s="83"/>
      <c r="P386" s="83"/>
      <c r="Q386" s="867" t="s">
        <v>162</v>
      </c>
      <c r="R386" s="867"/>
      <c r="S386" s="867"/>
      <c r="T386" s="867"/>
      <c r="U386" s="867"/>
      <c r="V386" s="867"/>
      <c r="W386" s="867"/>
      <c r="X386" s="867"/>
      <c r="Y386" s="867"/>
      <c r="Z386" s="867"/>
      <c r="AA386" s="867"/>
      <c r="AB386" s="867"/>
      <c r="AC386" s="867"/>
      <c r="AD386" s="867"/>
      <c r="AE386" s="867"/>
      <c r="AF386" s="867"/>
      <c r="AG386" s="867"/>
      <c r="AH386" s="867"/>
      <c r="AI386" s="867"/>
      <c r="AJ386" s="867"/>
      <c r="AK386" s="125"/>
    </row>
    <row r="387" spans="1:37" s="82" customFormat="1" ht="14.5" customHeight="1" thickBot="1" x14ac:dyDescent="0.2">
      <c r="A387" s="126"/>
      <c r="B387" s="127"/>
      <c r="C387" s="127"/>
      <c r="D387" s="127"/>
      <c r="E387" s="441"/>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7"/>
      <c r="AK387" s="128"/>
    </row>
    <row r="388" spans="1:37" x14ac:dyDescent="0.15">
      <c r="A388" s="82"/>
      <c r="B388" s="82"/>
      <c r="C388" s="82"/>
      <c r="D388" s="82"/>
      <c r="E388" s="431"/>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c r="AK388" s="82"/>
    </row>
    <row r="389" spans="1:37" s="60" customFormat="1" ht="30" customHeight="1" x14ac:dyDescent="0.15">
      <c r="A389" s="423"/>
      <c r="B389" s="433"/>
      <c r="C389" s="433"/>
      <c r="D389" s="433"/>
      <c r="E389" s="424"/>
      <c r="F389" s="425"/>
      <c r="G389" s="425"/>
      <c r="H389" s="425"/>
      <c r="I389" s="425"/>
      <c r="J389" s="425"/>
      <c r="K389" s="425"/>
      <c r="L389" s="425"/>
      <c r="M389" s="444"/>
      <c r="N389" s="426"/>
      <c r="O389" s="426"/>
      <c r="P389" s="426"/>
      <c r="Q389" s="426"/>
      <c r="R389" s="426"/>
      <c r="S389" s="426"/>
      <c r="T389" s="426"/>
      <c r="U389" s="426"/>
      <c r="V389" s="426"/>
      <c r="W389" s="891" t="s">
        <v>133</v>
      </c>
      <c r="X389" s="891"/>
      <c r="Y389" s="891"/>
      <c r="Z389" s="891"/>
      <c r="AA389" s="892"/>
      <c r="AB389" s="875" t="str">
        <f>Nav!$C$6</f>
        <v>DS200424</v>
      </c>
      <c r="AC389" s="876"/>
      <c r="AD389" s="876"/>
      <c r="AE389" s="876"/>
      <c r="AF389" s="876"/>
      <c r="AG389" s="876"/>
      <c r="AH389" s="876"/>
      <c r="AI389" s="877"/>
      <c r="AJ389" s="426"/>
      <c r="AK389" s="432"/>
    </row>
    <row r="390" spans="1:37" s="60" customFormat="1" ht="18" customHeight="1" x14ac:dyDescent="0.15">
      <c r="A390" s="445"/>
      <c r="B390" s="446"/>
      <c r="C390" s="446"/>
      <c r="D390" s="446"/>
      <c r="E390" s="447"/>
      <c r="F390" s="448"/>
      <c r="G390" s="448"/>
      <c r="H390" s="448"/>
      <c r="I390" s="448"/>
      <c r="J390" s="448"/>
      <c r="K390" s="448"/>
      <c r="L390" s="448"/>
      <c r="M390" s="449"/>
      <c r="AK390" s="434"/>
    </row>
    <row r="391" spans="1:37" ht="23" x14ac:dyDescent="0.25">
      <c r="A391" s="445"/>
      <c r="B391" s="446"/>
      <c r="C391" s="446"/>
      <c r="D391" s="446"/>
      <c r="E391" s="447"/>
      <c r="F391" s="448"/>
      <c r="G391" s="448"/>
      <c r="H391" s="448"/>
      <c r="I391" s="448"/>
      <c r="J391" s="448"/>
      <c r="K391" s="448"/>
      <c r="L391" s="448"/>
      <c r="M391" s="449"/>
      <c r="N391" s="443"/>
      <c r="O391" s="893" t="s">
        <v>134</v>
      </c>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4"/>
      <c r="AK391" s="895"/>
    </row>
    <row r="392" spans="1:37" ht="16" x14ac:dyDescent="0.2">
      <c r="A392" s="445"/>
      <c r="B392" s="446"/>
      <c r="C392" s="446"/>
      <c r="D392" s="446"/>
      <c r="E392" s="447"/>
      <c r="F392" s="448"/>
      <c r="G392" s="448"/>
      <c r="H392" s="448"/>
      <c r="I392" s="448"/>
      <c r="J392" s="448"/>
      <c r="K392" s="448"/>
      <c r="L392" s="448"/>
      <c r="M392" s="449"/>
      <c r="N392" s="442"/>
      <c r="O392" s="730" t="s">
        <v>165</v>
      </c>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1"/>
      <c r="AK392" s="732"/>
    </row>
    <row r="393" spans="1:37" ht="18" customHeight="1" x14ac:dyDescent="0.15">
      <c r="A393" s="885" t="s">
        <v>136</v>
      </c>
      <c r="B393" s="886"/>
      <c r="C393" s="886"/>
      <c r="D393" s="886"/>
      <c r="E393" s="886"/>
      <c r="F393" s="886"/>
      <c r="G393" s="886"/>
      <c r="H393" s="886"/>
      <c r="I393" s="886"/>
      <c r="J393" s="886"/>
      <c r="K393" s="886"/>
      <c r="L393" s="886"/>
      <c r="M393" s="887"/>
      <c r="O393" s="888" t="s">
        <v>137</v>
      </c>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89"/>
      <c r="AK393" s="890"/>
    </row>
    <row r="394" spans="1:37" ht="26.25" customHeight="1" x14ac:dyDescent="0.15">
      <c r="A394" s="84" t="s">
        <v>138</v>
      </c>
      <c r="B394" s="60"/>
      <c r="C394" s="516"/>
      <c r="D394" s="516"/>
      <c r="E394" s="516"/>
      <c r="F394" s="94"/>
      <c r="G394" s="94"/>
      <c r="H394" s="94"/>
      <c r="I394" s="94"/>
      <c r="J394" s="94"/>
      <c r="K394" s="94"/>
      <c r="L394" s="94"/>
      <c r="O394" s="869"/>
      <c r="P394" s="869"/>
      <c r="Q394" s="869"/>
      <c r="R394" s="869"/>
      <c r="S394" s="869"/>
      <c r="T394" s="869"/>
      <c r="AK394" s="91"/>
    </row>
    <row r="395" spans="1:37"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1"/>
      <c r="AK395" s="872"/>
    </row>
    <row r="396" spans="1:37" ht="18" customHeight="1" x14ac:dyDescent="0.15">
      <c r="A396" s="85"/>
      <c r="AK396" s="91"/>
    </row>
    <row r="397" spans="1:37" s="87" customFormat="1" ht="14" x14ac:dyDescent="0.15">
      <c r="A397" s="86" t="s">
        <v>139</v>
      </c>
      <c r="E397" s="428"/>
      <c r="G397" s="83"/>
      <c r="H397" s="83"/>
      <c r="I397" s="83"/>
      <c r="J397" s="83"/>
      <c r="K397" s="83"/>
      <c r="L397" s="83"/>
      <c r="M397" s="88"/>
      <c r="N397" s="87" t="s">
        <v>140</v>
      </c>
      <c r="AI397" s="83"/>
      <c r="AJ397" s="83"/>
      <c r="AK397" s="92"/>
    </row>
    <row r="398" spans="1:37" ht="27" customHeight="1" x14ac:dyDescent="0.15">
      <c r="A398" s="873">
        <f>A355+30</f>
        <v>45200</v>
      </c>
      <c r="B398" s="874"/>
      <c r="C398" s="874"/>
      <c r="D398" s="520"/>
      <c r="E398" s="429"/>
      <c r="N398" s="875" t="str">
        <f>N355</f>
        <v>MA 4</v>
      </c>
      <c r="O398" s="876"/>
      <c r="P398" s="876"/>
      <c r="Q398" s="876"/>
      <c r="R398" s="876"/>
      <c r="S398" s="876"/>
      <c r="T398" s="876"/>
      <c r="U398" s="876"/>
      <c r="V398" s="876"/>
      <c r="W398" s="877"/>
      <c r="X398" s="89"/>
      <c r="Y398" s="89"/>
      <c r="Z398" s="89"/>
      <c r="AA398" s="89"/>
      <c r="AB398" s="89"/>
      <c r="AC398" s="89"/>
      <c r="AD398" s="89"/>
      <c r="AE398" s="89"/>
      <c r="AF398" s="89"/>
      <c r="AG398" s="89"/>
      <c r="AH398" s="89"/>
      <c r="AK398" s="93"/>
    </row>
    <row r="399" spans="1:37" x14ac:dyDescent="0.15">
      <c r="A399" s="85"/>
      <c r="AK399" s="91"/>
    </row>
    <row r="400" spans="1:37"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79"/>
      <c r="AK400" s="880"/>
    </row>
    <row r="401" spans="1:37" ht="14" thickBot="1" x14ac:dyDescent="0.2">
      <c r="A401" s="85"/>
      <c r="AK401" s="91"/>
    </row>
    <row r="402" spans="1:37" ht="25" customHeight="1" x14ac:dyDescent="0.15">
      <c r="A402" s="120"/>
      <c r="B402" s="121"/>
      <c r="C402" s="121"/>
      <c r="D402" s="904" t="s">
        <v>30</v>
      </c>
      <c r="E402" s="883" t="s">
        <v>142</v>
      </c>
      <c r="F402" s="122" t="s">
        <v>143</v>
      </c>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856" t="s">
        <v>144</v>
      </c>
    </row>
    <row r="403" spans="1:37" ht="15" customHeight="1" thickBot="1" x14ac:dyDescent="0.2">
      <c r="A403" s="96" t="s">
        <v>145</v>
      </c>
      <c r="B403" s="97"/>
      <c r="C403" s="97"/>
      <c r="D403" s="905"/>
      <c r="E403" s="882"/>
      <c r="F403" s="98">
        <f>A398</f>
        <v>45200</v>
      </c>
      <c r="G403" s="98">
        <f>F403+1</f>
        <v>45201</v>
      </c>
      <c r="H403" s="98">
        <f t="shared" ref="H403:AI403" si="27">G403+1</f>
        <v>45202</v>
      </c>
      <c r="I403" s="98">
        <f t="shared" si="27"/>
        <v>45203</v>
      </c>
      <c r="J403" s="98">
        <f t="shared" si="27"/>
        <v>45204</v>
      </c>
      <c r="K403" s="98">
        <f t="shared" si="27"/>
        <v>45205</v>
      </c>
      <c r="L403" s="98">
        <f t="shared" si="27"/>
        <v>45206</v>
      </c>
      <c r="M403" s="98">
        <f t="shared" si="27"/>
        <v>45207</v>
      </c>
      <c r="N403" s="98">
        <f t="shared" si="27"/>
        <v>45208</v>
      </c>
      <c r="O403" s="98">
        <f t="shared" si="27"/>
        <v>45209</v>
      </c>
      <c r="P403" s="98">
        <f t="shared" si="27"/>
        <v>45210</v>
      </c>
      <c r="Q403" s="98">
        <f t="shared" si="27"/>
        <v>45211</v>
      </c>
      <c r="R403" s="98">
        <f t="shared" si="27"/>
        <v>45212</v>
      </c>
      <c r="S403" s="98">
        <f t="shared" si="27"/>
        <v>45213</v>
      </c>
      <c r="T403" s="98">
        <f t="shared" si="27"/>
        <v>45214</v>
      </c>
      <c r="U403" s="98">
        <f t="shared" si="27"/>
        <v>45215</v>
      </c>
      <c r="V403" s="98">
        <f t="shared" si="27"/>
        <v>45216</v>
      </c>
      <c r="W403" s="98">
        <f t="shared" si="27"/>
        <v>45217</v>
      </c>
      <c r="X403" s="98">
        <f t="shared" si="27"/>
        <v>45218</v>
      </c>
      <c r="Y403" s="98">
        <f t="shared" si="27"/>
        <v>45219</v>
      </c>
      <c r="Z403" s="98">
        <f t="shared" si="27"/>
        <v>45220</v>
      </c>
      <c r="AA403" s="98">
        <f t="shared" si="27"/>
        <v>45221</v>
      </c>
      <c r="AB403" s="98">
        <f t="shared" si="27"/>
        <v>45222</v>
      </c>
      <c r="AC403" s="98">
        <f t="shared" si="27"/>
        <v>45223</v>
      </c>
      <c r="AD403" s="98">
        <f t="shared" si="27"/>
        <v>45224</v>
      </c>
      <c r="AE403" s="98">
        <f t="shared" si="27"/>
        <v>45225</v>
      </c>
      <c r="AF403" s="98">
        <f t="shared" si="27"/>
        <v>45226</v>
      </c>
      <c r="AG403" s="98">
        <f t="shared" si="27"/>
        <v>45227</v>
      </c>
      <c r="AH403" s="98">
        <f t="shared" si="27"/>
        <v>45228</v>
      </c>
      <c r="AI403" s="98">
        <f t="shared" si="27"/>
        <v>45229</v>
      </c>
      <c r="AJ403" s="98"/>
      <c r="AK403" s="857"/>
    </row>
    <row r="404" spans="1:37" s="82" customFormat="1" ht="21" customHeight="1" thickBot="1" x14ac:dyDescent="0.2">
      <c r="A404" s="100" t="s">
        <v>146</v>
      </c>
      <c r="B404" s="101" t="s">
        <v>109</v>
      </c>
      <c r="C404" s="102" t="s">
        <v>147</v>
      </c>
      <c r="D404" s="102"/>
      <c r="E404" s="101"/>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03"/>
    </row>
    <row r="405" spans="1:37" s="82" customFormat="1" ht="20" customHeight="1" thickBot="1" x14ac:dyDescent="0.2">
      <c r="A405" s="858"/>
      <c r="B405" s="109" t="s">
        <v>66</v>
      </c>
      <c r="C405" s="186" t="s">
        <v>148</v>
      </c>
      <c r="D405" s="186"/>
      <c r="E405" s="435"/>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04"/>
    </row>
    <row r="406" spans="1:37" s="82" customFormat="1" ht="20" customHeight="1" x14ac:dyDescent="0.15">
      <c r="A406" s="859"/>
      <c r="B406" s="183"/>
      <c r="C406" s="187" t="e">
        <f>VLOOKUP(B406,'AP Übersicht'!$A$8:$B$36,2,FALSE)</f>
        <v>#N/A</v>
      </c>
      <c r="D406" s="187"/>
      <c r="E406" s="430"/>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04">
        <f t="shared" ref="AK406:AK417" si="28">SUM(F406:AJ406)</f>
        <v>0</v>
      </c>
    </row>
    <row r="407" spans="1:37" s="82" customFormat="1" ht="20" customHeight="1" x14ac:dyDescent="0.15">
      <c r="A407" s="859"/>
      <c r="B407" s="183"/>
      <c r="C407" s="187" t="e">
        <f>VLOOKUP(B407,'AP Übersicht'!$A$8:$B$36,2,FALSE)</f>
        <v>#N/A</v>
      </c>
      <c r="D407" s="187"/>
      <c r="E407" s="430"/>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5"/>
      <c r="AJ407" s="176"/>
      <c r="AK407" s="104">
        <f t="shared" si="28"/>
        <v>0</v>
      </c>
    </row>
    <row r="408" spans="1:37" s="82" customFormat="1" ht="20" customHeight="1" x14ac:dyDescent="0.15">
      <c r="A408" s="859"/>
      <c r="B408" s="183"/>
      <c r="C408" s="187" t="e">
        <f>VLOOKUP(B408,'AP Übersicht'!$A$8:$B$36,2,FALSE)</f>
        <v>#N/A</v>
      </c>
      <c r="D408" s="187"/>
      <c r="E408" s="430"/>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5"/>
      <c r="AJ408" s="176"/>
      <c r="AK408" s="104">
        <f t="shared" si="28"/>
        <v>0</v>
      </c>
    </row>
    <row r="409" spans="1:37" s="82" customFormat="1" ht="20" customHeight="1" x14ac:dyDescent="0.15">
      <c r="A409" s="859"/>
      <c r="B409" s="183"/>
      <c r="C409" s="187" t="e">
        <f>VLOOKUP(B409,'AP Übersicht'!$A$8:$B$36,2,FALSE)</f>
        <v>#N/A</v>
      </c>
      <c r="D409" s="187"/>
      <c r="E409" s="430"/>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5"/>
      <c r="AJ409" s="176"/>
      <c r="AK409" s="104">
        <f t="shared" si="28"/>
        <v>0</v>
      </c>
    </row>
    <row r="410" spans="1:37" s="82" customFormat="1" ht="20" customHeight="1" x14ac:dyDescent="0.15">
      <c r="A410" s="859"/>
      <c r="B410" s="183"/>
      <c r="C410" s="187" t="e">
        <f>VLOOKUP(B410,'AP Übersicht'!$A$8:$B$36,2,FALSE)</f>
        <v>#N/A</v>
      </c>
      <c r="D410" s="187"/>
      <c r="E410" s="430"/>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5"/>
      <c r="AJ410" s="176"/>
      <c r="AK410" s="104">
        <f t="shared" si="28"/>
        <v>0</v>
      </c>
    </row>
    <row r="411" spans="1:37" s="82" customFormat="1" ht="20" customHeight="1" x14ac:dyDescent="0.15">
      <c r="A411" s="859"/>
      <c r="B411" s="183"/>
      <c r="C411" s="187" t="e">
        <f>VLOOKUP(B411,'AP Übersicht'!$A$8:$B$36,2,FALSE)</f>
        <v>#N/A</v>
      </c>
      <c r="D411" s="187"/>
      <c r="E411" s="430"/>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5"/>
      <c r="AJ411" s="176"/>
      <c r="AK411" s="104">
        <f t="shared" si="28"/>
        <v>0</v>
      </c>
    </row>
    <row r="412" spans="1:37" s="82" customFormat="1" ht="20" customHeight="1" x14ac:dyDescent="0.15">
      <c r="A412" s="859"/>
      <c r="B412" s="183"/>
      <c r="C412" s="187" t="e">
        <f>VLOOKUP(B412,'AP Übersicht'!$A$8:$B$36,2,FALSE)</f>
        <v>#N/A</v>
      </c>
      <c r="D412" s="187"/>
      <c r="E412" s="430"/>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5"/>
      <c r="AJ412" s="176"/>
      <c r="AK412" s="104">
        <f t="shared" si="28"/>
        <v>0</v>
      </c>
    </row>
    <row r="413" spans="1:37" s="82" customFormat="1" ht="20" customHeight="1" x14ac:dyDescent="0.15">
      <c r="A413" s="859"/>
      <c r="B413" s="183"/>
      <c r="C413" s="187" t="e">
        <f>VLOOKUP(B413,'AP Übersicht'!$A$8:$B$36,2,FALSE)</f>
        <v>#N/A</v>
      </c>
      <c r="D413" s="187"/>
      <c r="E413" s="430"/>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5"/>
      <c r="AJ413" s="176"/>
      <c r="AK413" s="104">
        <f t="shared" si="28"/>
        <v>0</v>
      </c>
    </row>
    <row r="414" spans="1:37" s="82" customFormat="1" ht="20" customHeight="1" x14ac:dyDescent="0.15">
      <c r="A414" s="859"/>
      <c r="B414" s="183"/>
      <c r="C414" s="187" t="e">
        <f>VLOOKUP(B414,'AP Übersicht'!$A$8:$B$36,2,FALSE)</f>
        <v>#N/A</v>
      </c>
      <c r="D414" s="187"/>
      <c r="E414" s="430"/>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5"/>
      <c r="AJ414" s="176"/>
      <c r="AK414" s="104">
        <f t="shared" si="28"/>
        <v>0</v>
      </c>
    </row>
    <row r="415" spans="1:37" s="82" customFormat="1" ht="20" customHeight="1" x14ac:dyDescent="0.15">
      <c r="A415" s="859"/>
      <c r="B415" s="183"/>
      <c r="C415" s="187" t="e">
        <f>VLOOKUP(B415,'AP Übersicht'!$A$8:$B$36,2,FALSE)</f>
        <v>#N/A</v>
      </c>
      <c r="D415" s="187"/>
      <c r="E415" s="430"/>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5"/>
      <c r="AJ415" s="176"/>
      <c r="AK415" s="104">
        <f t="shared" si="28"/>
        <v>0</v>
      </c>
    </row>
    <row r="416" spans="1:37" s="82" customFormat="1" ht="20" customHeight="1" x14ac:dyDescent="0.15">
      <c r="A416" s="859"/>
      <c r="B416" s="183"/>
      <c r="C416" s="187" t="e">
        <f>VLOOKUP(B416,'AP Übersicht'!$A$8:$B$36,2,FALSE)</f>
        <v>#N/A</v>
      </c>
      <c r="D416" s="187"/>
      <c r="E416" s="430"/>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c r="AJ416" s="176"/>
      <c r="AK416" s="104">
        <f t="shared" si="28"/>
        <v>0</v>
      </c>
    </row>
    <row r="417" spans="1:37" s="82" customFormat="1" ht="20" customHeight="1" thickBot="1" x14ac:dyDescent="0.2">
      <c r="A417" s="860"/>
      <c r="B417" s="184"/>
      <c r="C417" s="252" t="e">
        <f>VLOOKUP(B417,'AP Übersicht'!$A$8:$B$36,2,FALSE)</f>
        <v>#N/A</v>
      </c>
      <c r="D417" s="503"/>
      <c r="E417" s="438"/>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7"/>
      <c r="AJ417" s="178"/>
      <c r="AK417" s="104">
        <f t="shared" si="28"/>
        <v>0</v>
      </c>
    </row>
    <row r="418" spans="1:37" s="82" customFormat="1" ht="36" customHeight="1" thickTop="1" thickBot="1" x14ac:dyDescent="0.2">
      <c r="A418" s="522"/>
      <c r="B418" s="185"/>
      <c r="C418" s="107" t="s">
        <v>149</v>
      </c>
      <c r="D418" s="504"/>
      <c r="E418" s="437"/>
      <c r="F418" s="108">
        <f t="shared" ref="F418:AJ418" si="29">SUM(F404:F417)</f>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8">
        <f t="shared" si="29"/>
        <v>0</v>
      </c>
      <c r="AK418" s="106">
        <f>SUM(AK406:AK417)</f>
        <v>0</v>
      </c>
    </row>
    <row r="419" spans="1:37" s="82" customFormat="1" ht="20" customHeight="1" x14ac:dyDescent="0.15">
      <c r="A419" s="118" t="s">
        <v>150</v>
      </c>
      <c r="B419" s="99"/>
      <c r="C419" s="114" t="s">
        <v>164</v>
      </c>
      <c r="D419" s="187"/>
      <c r="E419" s="430"/>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9"/>
      <c r="AK419" s="110">
        <f>SUM(F419:AJ419)</f>
        <v>0</v>
      </c>
    </row>
    <row r="420" spans="1:37" s="82" customFormat="1" ht="20" customHeight="1" x14ac:dyDescent="0.15">
      <c r="A420" s="861" t="s">
        <v>152</v>
      </c>
      <c r="B420" s="95"/>
      <c r="C420" s="115" t="s">
        <v>153</v>
      </c>
      <c r="D420" s="187"/>
      <c r="E420" s="43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80"/>
      <c r="AK420" s="117">
        <f>SUM(E420:AJ420)</f>
        <v>0</v>
      </c>
    </row>
    <row r="421" spans="1:37" s="82" customFormat="1" ht="20" customHeight="1" x14ac:dyDescent="0.15">
      <c r="A421" s="862"/>
      <c r="B421" s="95"/>
      <c r="C421" s="116" t="s">
        <v>154</v>
      </c>
      <c r="D421" s="505"/>
      <c r="E421" s="430"/>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9"/>
      <c r="AK421" s="111">
        <f>SUM(F421:AJ421)</f>
        <v>0</v>
      </c>
    </row>
    <row r="422" spans="1:37" s="82" customFormat="1" ht="28" x14ac:dyDescent="0.15">
      <c r="A422" s="862"/>
      <c r="B422" s="95"/>
      <c r="C422" s="115" t="s">
        <v>155</v>
      </c>
      <c r="D422" s="187"/>
      <c r="E422" s="430"/>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9"/>
      <c r="AK422" s="111">
        <f>SUM(F422:AJ422)</f>
        <v>0</v>
      </c>
    </row>
    <row r="423" spans="1:37" s="82" customFormat="1" ht="29" thickBot="1" x14ac:dyDescent="0.2">
      <c r="A423" s="863"/>
      <c r="B423" s="105"/>
      <c r="C423" s="119" t="s">
        <v>156</v>
      </c>
      <c r="D423" s="506"/>
      <c r="E423" s="439"/>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1"/>
      <c r="AJ423" s="182"/>
      <c r="AK423" s="112">
        <f>SUM(F423:AJ423)</f>
        <v>0</v>
      </c>
    </row>
    <row r="424" spans="1:37" s="82" customFormat="1" x14ac:dyDescent="0.15">
      <c r="A424" s="123"/>
      <c r="B424" s="83"/>
      <c r="C424" s="83"/>
      <c r="D424" s="83"/>
      <c r="E424" s="427"/>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124">
        <f>SUM(AK418:AK423)</f>
        <v>0</v>
      </c>
    </row>
    <row r="425" spans="1:37" s="82" customFormat="1" ht="18" customHeight="1" x14ac:dyDescent="0.15">
      <c r="A425" s="864" t="s">
        <v>159</v>
      </c>
      <c r="B425" s="865"/>
      <c r="C425" s="865"/>
      <c r="D425" s="865"/>
      <c r="E425" s="865"/>
      <c r="F425" s="865"/>
      <c r="G425" s="865"/>
      <c r="H425" s="865"/>
      <c r="I425" s="865"/>
      <c r="J425" s="865"/>
      <c r="K425" s="865"/>
      <c r="L425" s="865"/>
      <c r="M425" s="865"/>
      <c r="N425" s="865"/>
      <c r="O425" s="90"/>
      <c r="P425" s="90"/>
      <c r="Q425" s="90"/>
      <c r="R425" s="90"/>
      <c r="S425" s="90"/>
      <c r="T425" s="90"/>
      <c r="U425" s="90"/>
      <c r="V425" s="90"/>
      <c r="W425" s="90"/>
      <c r="X425" s="90"/>
      <c r="Y425" s="90"/>
      <c r="Z425" s="90"/>
      <c r="AA425" s="90"/>
      <c r="AB425" s="90"/>
      <c r="AC425" s="90"/>
      <c r="AD425" s="90"/>
      <c r="AE425" s="90"/>
      <c r="AF425" s="90"/>
      <c r="AG425" s="90"/>
      <c r="AH425" s="90"/>
      <c r="AI425" s="90"/>
      <c r="AJ425" s="83"/>
      <c r="AK425" s="125"/>
    </row>
    <row r="426" spans="1:37" s="82" customFormat="1" ht="18" customHeight="1" thickBot="1" x14ac:dyDescent="0.2">
      <c r="A426" s="866"/>
      <c r="B426" s="865"/>
      <c r="C426" s="865"/>
      <c r="D426" s="865"/>
      <c r="E426" s="865"/>
      <c r="F426" s="865"/>
      <c r="G426" s="865"/>
      <c r="H426" s="865"/>
      <c r="I426" s="865"/>
      <c r="J426" s="865"/>
      <c r="K426" s="865"/>
      <c r="L426" s="865"/>
      <c r="M426" s="865"/>
      <c r="N426" s="865"/>
      <c r="O426" s="90"/>
      <c r="P426" s="90"/>
      <c r="Q426" s="90"/>
      <c r="R426" s="90"/>
      <c r="S426" s="90"/>
      <c r="T426" s="90"/>
      <c r="U426" s="90"/>
      <c r="V426" s="90"/>
      <c r="W426" s="90"/>
      <c r="X426" s="90"/>
      <c r="Y426" s="90"/>
      <c r="Z426" s="90"/>
      <c r="AA426" s="90"/>
      <c r="AB426" s="90"/>
      <c r="AC426" s="90"/>
      <c r="AD426" s="90"/>
      <c r="AE426" s="90"/>
      <c r="AF426" s="90"/>
      <c r="AG426" s="90"/>
      <c r="AH426" s="90"/>
      <c r="AI426" s="90"/>
      <c r="AJ426" s="83"/>
      <c r="AK426" s="125"/>
    </row>
    <row r="427" spans="1:37" s="82" customFormat="1" ht="14" customHeight="1" x14ac:dyDescent="0.15">
      <c r="A427" s="866"/>
      <c r="B427" s="865"/>
      <c r="C427" s="865"/>
      <c r="D427" s="865"/>
      <c r="E427" s="865"/>
      <c r="F427" s="865"/>
      <c r="G427" s="865"/>
      <c r="H427" s="865"/>
      <c r="I427" s="865"/>
      <c r="J427" s="865"/>
      <c r="K427" s="865"/>
      <c r="L427" s="865"/>
      <c r="M427" s="865"/>
      <c r="N427" s="865"/>
      <c r="O427" s="90"/>
      <c r="P427" s="90"/>
      <c r="Q427" s="867" t="s">
        <v>160</v>
      </c>
      <c r="R427" s="867"/>
      <c r="S427" s="867"/>
      <c r="T427" s="867"/>
      <c r="U427" s="867"/>
      <c r="V427" s="867"/>
      <c r="W427" s="867"/>
      <c r="X427" s="867"/>
      <c r="Y427" s="867"/>
      <c r="Z427" s="867"/>
      <c r="AA427" s="867"/>
      <c r="AB427" s="867"/>
      <c r="AC427" s="867"/>
      <c r="AD427" s="867"/>
      <c r="AE427" s="867"/>
      <c r="AF427" s="867"/>
      <c r="AG427" s="867"/>
      <c r="AH427" s="867"/>
      <c r="AI427" s="867"/>
      <c r="AJ427" s="867"/>
      <c r="AK427" s="125"/>
    </row>
    <row r="428" spans="1:37" s="82" customFormat="1" ht="35.25" customHeight="1" x14ac:dyDescent="0.15">
      <c r="A428" s="864" t="s">
        <v>161</v>
      </c>
      <c r="B428" s="868"/>
      <c r="C428" s="868"/>
      <c r="D428" s="868"/>
      <c r="E428" s="868"/>
      <c r="F428" s="868"/>
      <c r="G428" s="868"/>
      <c r="H428" s="868"/>
      <c r="I428" s="868"/>
      <c r="J428" s="868"/>
      <c r="K428" s="868"/>
      <c r="L428" s="868"/>
      <c r="M428" s="868"/>
      <c r="N428" s="868"/>
      <c r="O428" s="90"/>
      <c r="P428" s="90"/>
      <c r="Q428" s="90"/>
      <c r="R428" s="90"/>
      <c r="S428" s="90"/>
      <c r="T428" s="90"/>
      <c r="U428" s="90"/>
      <c r="V428" s="90"/>
      <c r="W428" s="90"/>
      <c r="X428" s="90"/>
      <c r="Y428" s="90"/>
      <c r="Z428" s="90"/>
      <c r="AA428" s="90"/>
      <c r="AB428" s="90"/>
      <c r="AC428" s="90"/>
      <c r="AD428" s="90"/>
      <c r="AE428" s="90"/>
      <c r="AF428" s="90"/>
      <c r="AG428" s="90"/>
      <c r="AH428" s="90"/>
      <c r="AI428" s="90"/>
      <c r="AJ428" s="90"/>
      <c r="AK428" s="125"/>
    </row>
    <row r="429" spans="1:37" s="82" customFormat="1" ht="14" x14ac:dyDescent="0.15">
      <c r="A429" s="864"/>
      <c r="B429" s="868"/>
      <c r="C429" s="868"/>
      <c r="D429" s="868"/>
      <c r="E429" s="868"/>
      <c r="F429" s="868"/>
      <c r="G429" s="868"/>
      <c r="H429" s="868"/>
      <c r="I429" s="868"/>
      <c r="J429" s="868"/>
      <c r="K429" s="868"/>
      <c r="L429" s="868"/>
      <c r="M429" s="868"/>
      <c r="N429" s="868"/>
      <c r="O429" s="83"/>
      <c r="P429" s="83"/>
      <c r="Q429" s="867" t="s">
        <v>162</v>
      </c>
      <c r="R429" s="867"/>
      <c r="S429" s="867"/>
      <c r="T429" s="867"/>
      <c r="U429" s="867"/>
      <c r="V429" s="867"/>
      <c r="W429" s="867"/>
      <c r="X429" s="867"/>
      <c r="Y429" s="867"/>
      <c r="Z429" s="867"/>
      <c r="AA429" s="867"/>
      <c r="AB429" s="867"/>
      <c r="AC429" s="867"/>
      <c r="AD429" s="867"/>
      <c r="AE429" s="867"/>
      <c r="AF429" s="867"/>
      <c r="AG429" s="867"/>
      <c r="AH429" s="867"/>
      <c r="AI429" s="867"/>
      <c r="AJ429" s="867"/>
      <c r="AK429" s="125"/>
    </row>
    <row r="430" spans="1:37" s="82" customFormat="1" ht="14.5" customHeight="1" thickBot="1" x14ac:dyDescent="0.2">
      <c r="A430" s="126"/>
      <c r="B430" s="127"/>
      <c r="C430" s="127"/>
      <c r="D430" s="127"/>
      <c r="E430" s="441"/>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7"/>
      <c r="AK430" s="128"/>
    </row>
    <row r="431" spans="1:37" x14ac:dyDescent="0.15">
      <c r="A431" s="82"/>
      <c r="B431" s="82"/>
      <c r="C431" s="82"/>
      <c r="D431" s="82"/>
      <c r="E431" s="431"/>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c r="AK431" s="82"/>
    </row>
    <row r="432" spans="1:37" s="60" customFormat="1" ht="30" customHeight="1" x14ac:dyDescent="0.15">
      <c r="A432" s="423"/>
      <c r="B432" s="433"/>
      <c r="C432" s="433"/>
      <c r="D432" s="433"/>
      <c r="E432" s="424"/>
      <c r="F432" s="425"/>
      <c r="G432" s="425"/>
      <c r="H432" s="425"/>
      <c r="I432" s="425"/>
      <c r="J432" s="425"/>
      <c r="K432" s="425"/>
      <c r="L432" s="425"/>
      <c r="M432" s="444"/>
      <c r="N432" s="426"/>
      <c r="O432" s="426"/>
      <c r="P432" s="426"/>
      <c r="Q432" s="426"/>
      <c r="R432" s="426"/>
      <c r="S432" s="426"/>
      <c r="T432" s="426"/>
      <c r="U432" s="426"/>
      <c r="V432" s="426"/>
      <c r="W432" s="891" t="s">
        <v>133</v>
      </c>
      <c r="X432" s="891"/>
      <c r="Y432" s="891"/>
      <c r="Z432" s="891"/>
      <c r="AA432" s="892"/>
      <c r="AB432" s="875" t="str">
        <f>Nav!$C$6</f>
        <v>DS200424</v>
      </c>
      <c r="AC432" s="876"/>
      <c r="AD432" s="876"/>
      <c r="AE432" s="876"/>
      <c r="AF432" s="876"/>
      <c r="AG432" s="876"/>
      <c r="AH432" s="876"/>
      <c r="AI432" s="877"/>
      <c r="AJ432" s="426"/>
      <c r="AK432" s="432"/>
    </row>
    <row r="433" spans="1:37" s="60" customFormat="1" ht="18" customHeight="1" x14ac:dyDescent="0.15">
      <c r="A433" s="445"/>
      <c r="B433" s="446"/>
      <c r="C433" s="446"/>
      <c r="D433" s="446"/>
      <c r="E433" s="447"/>
      <c r="F433" s="448"/>
      <c r="G433" s="448"/>
      <c r="H433" s="448"/>
      <c r="I433" s="448"/>
      <c r="J433" s="448"/>
      <c r="K433" s="448"/>
      <c r="L433" s="448"/>
      <c r="M433" s="449"/>
      <c r="AK433" s="434"/>
    </row>
    <row r="434" spans="1:37" ht="23" x14ac:dyDescent="0.25">
      <c r="A434" s="445"/>
      <c r="B434" s="446"/>
      <c r="C434" s="446"/>
      <c r="D434" s="446"/>
      <c r="E434" s="447"/>
      <c r="F434" s="448"/>
      <c r="G434" s="448"/>
      <c r="H434" s="448"/>
      <c r="I434" s="448"/>
      <c r="J434" s="448"/>
      <c r="K434" s="448"/>
      <c r="L434" s="448"/>
      <c r="M434" s="449"/>
      <c r="N434" s="443"/>
      <c r="O434" s="893" t="s">
        <v>134</v>
      </c>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4"/>
      <c r="AK434" s="895"/>
    </row>
    <row r="435" spans="1:37" ht="16" x14ac:dyDescent="0.2">
      <c r="A435" s="445"/>
      <c r="B435" s="446"/>
      <c r="C435" s="446"/>
      <c r="D435" s="446"/>
      <c r="E435" s="447"/>
      <c r="F435" s="448"/>
      <c r="G435" s="448"/>
      <c r="H435" s="448"/>
      <c r="I435" s="448"/>
      <c r="J435" s="448"/>
      <c r="K435" s="448"/>
      <c r="L435" s="448"/>
      <c r="M435" s="449"/>
      <c r="N435" s="442"/>
      <c r="O435" s="730" t="s">
        <v>165</v>
      </c>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1"/>
      <c r="AK435" s="732"/>
    </row>
    <row r="436" spans="1:37" ht="18" customHeight="1" x14ac:dyDescent="0.15">
      <c r="A436" s="885" t="s">
        <v>136</v>
      </c>
      <c r="B436" s="886"/>
      <c r="C436" s="886"/>
      <c r="D436" s="886"/>
      <c r="E436" s="886"/>
      <c r="F436" s="886"/>
      <c r="G436" s="886"/>
      <c r="H436" s="886"/>
      <c r="I436" s="886"/>
      <c r="J436" s="886"/>
      <c r="K436" s="886"/>
      <c r="L436" s="886"/>
      <c r="M436" s="887"/>
      <c r="O436" s="888" t="s">
        <v>137</v>
      </c>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89"/>
      <c r="AK436" s="890"/>
    </row>
    <row r="437" spans="1:37" ht="26.25" customHeight="1" x14ac:dyDescent="0.15">
      <c r="A437" s="84" t="s">
        <v>138</v>
      </c>
      <c r="B437" s="60"/>
      <c r="C437" s="516"/>
      <c r="D437" s="516"/>
      <c r="E437" s="516"/>
      <c r="F437" s="94"/>
      <c r="G437" s="94"/>
      <c r="H437" s="94"/>
      <c r="I437" s="94"/>
      <c r="J437" s="94"/>
      <c r="K437" s="94"/>
      <c r="L437" s="94"/>
      <c r="O437" s="869"/>
      <c r="P437" s="869"/>
      <c r="Q437" s="869"/>
      <c r="R437" s="869"/>
      <c r="S437" s="869"/>
      <c r="T437" s="869"/>
      <c r="AK437" s="91"/>
    </row>
    <row r="438" spans="1:37"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1"/>
      <c r="AK438" s="872"/>
    </row>
    <row r="439" spans="1:37" ht="18" customHeight="1" x14ac:dyDescent="0.15">
      <c r="A439" s="85"/>
      <c r="AK439" s="91"/>
    </row>
    <row r="440" spans="1:37" s="87" customFormat="1" ht="14" x14ac:dyDescent="0.15">
      <c r="A440" s="86" t="s">
        <v>139</v>
      </c>
      <c r="E440" s="428"/>
      <c r="G440" s="83"/>
      <c r="H440" s="83"/>
      <c r="I440" s="83"/>
      <c r="J440" s="83"/>
      <c r="K440" s="83"/>
      <c r="L440" s="83"/>
      <c r="M440" s="88"/>
      <c r="N440" s="87" t="s">
        <v>140</v>
      </c>
      <c r="AI440" s="83"/>
      <c r="AJ440" s="83"/>
      <c r="AK440" s="92"/>
    </row>
    <row r="441" spans="1:37" ht="27" customHeight="1" x14ac:dyDescent="0.15">
      <c r="A441" s="873">
        <f>A398+31</f>
        <v>45231</v>
      </c>
      <c r="B441" s="874"/>
      <c r="C441" s="874"/>
      <c r="D441" s="520"/>
      <c r="E441" s="429"/>
      <c r="N441" s="875" t="str">
        <f>N398</f>
        <v>MA 4</v>
      </c>
      <c r="O441" s="876"/>
      <c r="P441" s="876"/>
      <c r="Q441" s="876"/>
      <c r="R441" s="876"/>
      <c r="S441" s="876"/>
      <c r="T441" s="876"/>
      <c r="U441" s="876"/>
      <c r="V441" s="876"/>
      <c r="W441" s="877"/>
      <c r="X441" s="89"/>
      <c r="Y441" s="89"/>
      <c r="Z441" s="89"/>
      <c r="AA441" s="89"/>
      <c r="AB441" s="89"/>
      <c r="AC441" s="89"/>
      <c r="AD441" s="89"/>
      <c r="AE441" s="89"/>
      <c r="AF441" s="89"/>
      <c r="AG441" s="89"/>
      <c r="AH441" s="89"/>
      <c r="AK441" s="93"/>
    </row>
    <row r="442" spans="1:37" x14ac:dyDescent="0.15">
      <c r="A442" s="85"/>
      <c r="AK442" s="91"/>
    </row>
    <row r="443" spans="1:37"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79"/>
      <c r="AK443" s="880"/>
    </row>
    <row r="444" spans="1:37" ht="14" thickBot="1" x14ac:dyDescent="0.2">
      <c r="A444" s="85"/>
      <c r="AK444" s="91"/>
    </row>
    <row r="445" spans="1:37" ht="25" customHeight="1" x14ac:dyDescent="0.15">
      <c r="A445" s="120"/>
      <c r="B445" s="121"/>
      <c r="C445" s="121"/>
      <c r="D445" s="904" t="s">
        <v>30</v>
      </c>
      <c r="E445" s="883" t="s">
        <v>142</v>
      </c>
      <c r="F445" s="122" t="s">
        <v>143</v>
      </c>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856" t="s">
        <v>144</v>
      </c>
    </row>
    <row r="446" spans="1:37" ht="15" customHeight="1" thickBot="1" x14ac:dyDescent="0.2">
      <c r="A446" s="96" t="s">
        <v>145</v>
      </c>
      <c r="B446" s="97"/>
      <c r="C446" s="97"/>
      <c r="D446" s="905"/>
      <c r="E446" s="882"/>
      <c r="F446" s="98">
        <f>A441</f>
        <v>45231</v>
      </c>
      <c r="G446" s="98">
        <f>F446+1</f>
        <v>45232</v>
      </c>
      <c r="H446" s="98">
        <f t="shared" ref="H446:AI446" si="30">G446+1</f>
        <v>45233</v>
      </c>
      <c r="I446" s="98">
        <f t="shared" si="30"/>
        <v>45234</v>
      </c>
      <c r="J446" s="98">
        <f t="shared" si="30"/>
        <v>45235</v>
      </c>
      <c r="K446" s="98">
        <f t="shared" si="30"/>
        <v>45236</v>
      </c>
      <c r="L446" s="98">
        <f t="shared" si="30"/>
        <v>45237</v>
      </c>
      <c r="M446" s="98">
        <f t="shared" si="30"/>
        <v>45238</v>
      </c>
      <c r="N446" s="98">
        <f t="shared" si="30"/>
        <v>45239</v>
      </c>
      <c r="O446" s="98">
        <f t="shared" si="30"/>
        <v>45240</v>
      </c>
      <c r="P446" s="98">
        <f t="shared" si="30"/>
        <v>45241</v>
      </c>
      <c r="Q446" s="98">
        <f t="shared" si="30"/>
        <v>45242</v>
      </c>
      <c r="R446" s="98">
        <f t="shared" si="30"/>
        <v>45243</v>
      </c>
      <c r="S446" s="98">
        <f t="shared" si="30"/>
        <v>45244</v>
      </c>
      <c r="T446" s="98">
        <f t="shared" si="30"/>
        <v>45245</v>
      </c>
      <c r="U446" s="98">
        <f t="shared" si="30"/>
        <v>45246</v>
      </c>
      <c r="V446" s="98">
        <f t="shared" si="30"/>
        <v>45247</v>
      </c>
      <c r="W446" s="98">
        <f t="shared" si="30"/>
        <v>45248</v>
      </c>
      <c r="X446" s="98">
        <f t="shared" si="30"/>
        <v>45249</v>
      </c>
      <c r="Y446" s="98">
        <f t="shared" si="30"/>
        <v>45250</v>
      </c>
      <c r="Z446" s="98">
        <f t="shared" si="30"/>
        <v>45251</v>
      </c>
      <c r="AA446" s="98">
        <f t="shared" si="30"/>
        <v>45252</v>
      </c>
      <c r="AB446" s="98">
        <f t="shared" si="30"/>
        <v>45253</v>
      </c>
      <c r="AC446" s="98">
        <f t="shared" si="30"/>
        <v>45254</v>
      </c>
      <c r="AD446" s="98">
        <f t="shared" si="30"/>
        <v>45255</v>
      </c>
      <c r="AE446" s="98">
        <f t="shared" si="30"/>
        <v>45256</v>
      </c>
      <c r="AF446" s="98">
        <f t="shared" si="30"/>
        <v>45257</v>
      </c>
      <c r="AG446" s="98">
        <f t="shared" si="30"/>
        <v>45258</v>
      </c>
      <c r="AH446" s="98">
        <f t="shared" si="30"/>
        <v>45259</v>
      </c>
      <c r="AI446" s="98">
        <f t="shared" si="30"/>
        <v>45260</v>
      </c>
      <c r="AJ446" s="98"/>
      <c r="AK446" s="857"/>
    </row>
    <row r="447" spans="1:37" s="82" customFormat="1" ht="21" customHeight="1" thickBot="1" x14ac:dyDescent="0.2">
      <c r="A447" s="100" t="s">
        <v>146</v>
      </c>
      <c r="B447" s="101" t="s">
        <v>109</v>
      </c>
      <c r="C447" s="102" t="s">
        <v>147</v>
      </c>
      <c r="D447" s="102"/>
      <c r="E447" s="101"/>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03"/>
    </row>
    <row r="448" spans="1:37" s="82" customFormat="1" ht="20" customHeight="1" thickBot="1" x14ac:dyDescent="0.2">
      <c r="A448" s="858"/>
      <c r="B448" s="109" t="s">
        <v>66</v>
      </c>
      <c r="C448" s="186" t="s">
        <v>148</v>
      </c>
      <c r="D448" s="186"/>
      <c r="E448" s="435"/>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04"/>
    </row>
    <row r="449" spans="1:37" s="82" customFormat="1" ht="20" customHeight="1" x14ac:dyDescent="0.15">
      <c r="A449" s="859"/>
      <c r="B449" s="183"/>
      <c r="C449" s="187" t="e">
        <f>VLOOKUP(B449,'AP Übersicht'!$A$8:$B$36,2,FALSE)</f>
        <v>#N/A</v>
      </c>
      <c r="D449" s="187"/>
      <c r="E449" s="430"/>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04">
        <f t="shared" ref="AK449:AK460" si="31">SUM(F449:AJ449)</f>
        <v>0</v>
      </c>
    </row>
    <row r="450" spans="1:37" s="82" customFormat="1" ht="20" customHeight="1" x14ac:dyDescent="0.15">
      <c r="A450" s="859"/>
      <c r="B450" s="183"/>
      <c r="C450" s="187" t="e">
        <f>VLOOKUP(B450,'AP Übersicht'!$A$8:$B$36,2,FALSE)</f>
        <v>#N/A</v>
      </c>
      <c r="D450" s="187"/>
      <c r="E450" s="430"/>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5"/>
      <c r="AJ450" s="176"/>
      <c r="AK450" s="104">
        <f t="shared" si="31"/>
        <v>0</v>
      </c>
    </row>
    <row r="451" spans="1:37" s="82" customFormat="1" ht="20" customHeight="1" x14ac:dyDescent="0.15">
      <c r="A451" s="859"/>
      <c r="B451" s="183"/>
      <c r="C451" s="187" t="e">
        <f>VLOOKUP(B451,'AP Übersicht'!$A$8:$B$36,2,FALSE)</f>
        <v>#N/A</v>
      </c>
      <c r="D451" s="187"/>
      <c r="E451" s="430"/>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5"/>
      <c r="AJ451" s="176"/>
      <c r="AK451" s="104">
        <f t="shared" si="31"/>
        <v>0</v>
      </c>
    </row>
    <row r="452" spans="1:37" s="82" customFormat="1" ht="20" customHeight="1" x14ac:dyDescent="0.15">
      <c r="A452" s="859"/>
      <c r="B452" s="183"/>
      <c r="C452" s="187" t="e">
        <f>VLOOKUP(B452,'AP Übersicht'!$A$8:$B$36,2,FALSE)</f>
        <v>#N/A</v>
      </c>
      <c r="D452" s="187"/>
      <c r="E452" s="430"/>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5"/>
      <c r="AJ452" s="176"/>
      <c r="AK452" s="104">
        <f t="shared" si="31"/>
        <v>0</v>
      </c>
    </row>
    <row r="453" spans="1:37" s="82" customFormat="1" ht="20" customHeight="1" x14ac:dyDescent="0.15">
      <c r="A453" s="859"/>
      <c r="B453" s="183"/>
      <c r="C453" s="187" t="e">
        <f>VLOOKUP(B453,'AP Übersicht'!$A$8:$B$36,2,FALSE)</f>
        <v>#N/A</v>
      </c>
      <c r="D453" s="187"/>
      <c r="E453" s="430"/>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5"/>
      <c r="AJ453" s="176"/>
      <c r="AK453" s="104">
        <f t="shared" si="31"/>
        <v>0</v>
      </c>
    </row>
    <row r="454" spans="1:37" s="82" customFormat="1" ht="20" customHeight="1" x14ac:dyDescent="0.15">
      <c r="A454" s="859"/>
      <c r="B454" s="183"/>
      <c r="C454" s="187" t="e">
        <f>VLOOKUP(B454,'AP Übersicht'!$A$8:$B$36,2,FALSE)</f>
        <v>#N/A</v>
      </c>
      <c r="D454" s="187"/>
      <c r="E454" s="430"/>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5"/>
      <c r="AJ454" s="176"/>
      <c r="AK454" s="104">
        <f t="shared" si="31"/>
        <v>0</v>
      </c>
    </row>
    <row r="455" spans="1:37" s="82" customFormat="1" ht="20" customHeight="1" x14ac:dyDescent="0.15">
      <c r="A455" s="859"/>
      <c r="B455" s="183"/>
      <c r="C455" s="187" t="e">
        <f>VLOOKUP(B455,'AP Übersicht'!$A$8:$B$36,2,FALSE)</f>
        <v>#N/A</v>
      </c>
      <c r="D455" s="187"/>
      <c r="E455" s="430"/>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5"/>
      <c r="AJ455" s="176"/>
      <c r="AK455" s="104">
        <f t="shared" si="31"/>
        <v>0</v>
      </c>
    </row>
    <row r="456" spans="1:37" s="82" customFormat="1" ht="20" customHeight="1" x14ac:dyDescent="0.15">
      <c r="A456" s="859"/>
      <c r="B456" s="183"/>
      <c r="C456" s="187" t="e">
        <f>VLOOKUP(B456,'AP Übersicht'!$A$8:$B$36,2,FALSE)</f>
        <v>#N/A</v>
      </c>
      <c r="D456" s="187"/>
      <c r="E456" s="430"/>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5"/>
      <c r="AJ456" s="176"/>
      <c r="AK456" s="104">
        <f t="shared" si="31"/>
        <v>0</v>
      </c>
    </row>
    <row r="457" spans="1:37" s="82" customFormat="1" ht="20" customHeight="1" x14ac:dyDescent="0.15">
      <c r="A457" s="859"/>
      <c r="B457" s="183"/>
      <c r="C457" s="187" t="e">
        <f>VLOOKUP(B457,'AP Übersicht'!$A$8:$B$36,2,FALSE)</f>
        <v>#N/A</v>
      </c>
      <c r="D457" s="187"/>
      <c r="E457" s="430"/>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5"/>
      <c r="AJ457" s="176"/>
      <c r="AK457" s="104">
        <f t="shared" si="31"/>
        <v>0</v>
      </c>
    </row>
    <row r="458" spans="1:37" s="82" customFormat="1" ht="20" customHeight="1" x14ac:dyDescent="0.15">
      <c r="A458" s="859"/>
      <c r="B458" s="183"/>
      <c r="C458" s="187" t="e">
        <f>VLOOKUP(B458,'AP Übersicht'!$A$8:$B$36,2,FALSE)</f>
        <v>#N/A</v>
      </c>
      <c r="D458" s="187"/>
      <c r="E458" s="430"/>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5"/>
      <c r="AJ458" s="176"/>
      <c r="AK458" s="104">
        <f t="shared" si="31"/>
        <v>0</v>
      </c>
    </row>
    <row r="459" spans="1:37" s="82" customFormat="1" ht="20" customHeight="1" x14ac:dyDescent="0.15">
      <c r="A459" s="859"/>
      <c r="B459" s="183"/>
      <c r="C459" s="187" t="e">
        <f>VLOOKUP(B459,'AP Übersicht'!$A$8:$B$36,2,FALSE)</f>
        <v>#N/A</v>
      </c>
      <c r="D459" s="187"/>
      <c r="E459" s="430"/>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5"/>
      <c r="AJ459" s="176"/>
      <c r="AK459" s="104">
        <f t="shared" si="31"/>
        <v>0</v>
      </c>
    </row>
    <row r="460" spans="1:37" s="82" customFormat="1" ht="20" customHeight="1" thickBot="1" x14ac:dyDescent="0.2">
      <c r="A460" s="860"/>
      <c r="B460" s="184"/>
      <c r="C460" s="252" t="e">
        <f>VLOOKUP(B460,'AP Übersicht'!$A$8:$B$36,2,FALSE)</f>
        <v>#N/A</v>
      </c>
      <c r="D460" s="503"/>
      <c r="E460" s="438"/>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7"/>
      <c r="AJ460" s="178"/>
      <c r="AK460" s="104">
        <f t="shared" si="31"/>
        <v>0</v>
      </c>
    </row>
    <row r="461" spans="1:37" s="82" customFormat="1" ht="36" customHeight="1" thickTop="1" thickBot="1" x14ac:dyDescent="0.2">
      <c r="A461" s="522"/>
      <c r="B461" s="185"/>
      <c r="C461" s="107" t="s">
        <v>149</v>
      </c>
      <c r="D461" s="504"/>
      <c r="E461" s="437"/>
      <c r="F461" s="108">
        <f t="shared" ref="F461:AJ461" si="32">SUM(F447:F460)</f>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8">
        <f t="shared" si="32"/>
        <v>0</v>
      </c>
      <c r="AK461" s="106">
        <f>SUM(AK447:AK460)</f>
        <v>0</v>
      </c>
    </row>
    <row r="462" spans="1:37" s="82" customFormat="1" ht="20" customHeight="1" x14ac:dyDescent="0.15">
      <c r="A462" s="118" t="s">
        <v>150</v>
      </c>
      <c r="B462" s="99"/>
      <c r="C462" s="114" t="s">
        <v>164</v>
      </c>
      <c r="D462" s="187"/>
      <c r="E462" s="430"/>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9"/>
      <c r="AK462" s="110">
        <f>SUM(F462:AJ462)</f>
        <v>0</v>
      </c>
    </row>
    <row r="463" spans="1:37" s="82" customFormat="1" ht="20" customHeight="1" x14ac:dyDescent="0.15">
      <c r="A463" s="861" t="s">
        <v>152</v>
      </c>
      <c r="B463" s="95"/>
      <c r="C463" s="115" t="s">
        <v>153</v>
      </c>
      <c r="D463" s="187"/>
      <c r="E463" s="43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80"/>
      <c r="AK463" s="117">
        <f>SUM(E463:AJ463)</f>
        <v>0</v>
      </c>
    </row>
    <row r="464" spans="1:37" s="82" customFormat="1" ht="20" customHeight="1" x14ac:dyDescent="0.15">
      <c r="A464" s="862"/>
      <c r="B464" s="95"/>
      <c r="C464" s="116" t="s">
        <v>154</v>
      </c>
      <c r="D464" s="505"/>
      <c r="E464" s="430"/>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9"/>
      <c r="AK464" s="111">
        <f>SUM(F464:AJ464)</f>
        <v>0</v>
      </c>
    </row>
    <row r="465" spans="1:37" s="82" customFormat="1" ht="28" x14ac:dyDescent="0.15">
      <c r="A465" s="862"/>
      <c r="B465" s="95"/>
      <c r="C465" s="115" t="s">
        <v>155</v>
      </c>
      <c r="D465" s="187"/>
      <c r="E465" s="430"/>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9"/>
      <c r="AK465" s="111">
        <f>SUM(F465:AJ465)</f>
        <v>0</v>
      </c>
    </row>
    <row r="466" spans="1:37" s="82" customFormat="1" ht="29" thickBot="1" x14ac:dyDescent="0.2">
      <c r="A466" s="863"/>
      <c r="B466" s="105"/>
      <c r="C466" s="119" t="s">
        <v>156</v>
      </c>
      <c r="D466" s="506"/>
      <c r="E466" s="439"/>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1"/>
      <c r="AJ466" s="182"/>
      <c r="AK466" s="112">
        <f>SUM(F466:AJ466)</f>
        <v>0</v>
      </c>
    </row>
    <row r="467" spans="1:37" s="82" customFormat="1" x14ac:dyDescent="0.15">
      <c r="A467" s="123"/>
      <c r="B467" s="83"/>
      <c r="C467" s="83"/>
      <c r="D467" s="83"/>
      <c r="E467" s="427"/>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124">
        <f>SUM(AK461:AK466)</f>
        <v>0</v>
      </c>
    </row>
    <row r="468" spans="1:37" s="82" customFormat="1" ht="18" customHeight="1" x14ac:dyDescent="0.15">
      <c r="A468" s="864" t="s">
        <v>159</v>
      </c>
      <c r="B468" s="865"/>
      <c r="C468" s="865"/>
      <c r="D468" s="865"/>
      <c r="E468" s="865"/>
      <c r="F468" s="865"/>
      <c r="G468" s="865"/>
      <c r="H468" s="865"/>
      <c r="I468" s="865"/>
      <c r="J468" s="865"/>
      <c r="K468" s="865"/>
      <c r="L468" s="865"/>
      <c r="M468" s="865"/>
      <c r="N468" s="865"/>
      <c r="O468" s="90"/>
      <c r="P468" s="90"/>
      <c r="Q468" s="90"/>
      <c r="R468" s="90"/>
      <c r="S468" s="90"/>
      <c r="T468" s="90"/>
      <c r="U468" s="90"/>
      <c r="V468" s="90"/>
      <c r="W468" s="90"/>
      <c r="X468" s="90"/>
      <c r="Y468" s="90"/>
      <c r="Z468" s="90"/>
      <c r="AA468" s="90"/>
      <c r="AB468" s="90"/>
      <c r="AC468" s="90"/>
      <c r="AD468" s="90"/>
      <c r="AE468" s="90"/>
      <c r="AF468" s="90"/>
      <c r="AG468" s="90"/>
      <c r="AH468" s="90"/>
      <c r="AI468" s="90"/>
      <c r="AJ468" s="83"/>
      <c r="AK468" s="125"/>
    </row>
    <row r="469" spans="1:37" s="82" customFormat="1" ht="18" customHeight="1" thickBot="1" x14ac:dyDescent="0.2">
      <c r="A469" s="866"/>
      <c r="B469" s="865"/>
      <c r="C469" s="865"/>
      <c r="D469" s="865"/>
      <c r="E469" s="865"/>
      <c r="F469" s="865"/>
      <c r="G469" s="865"/>
      <c r="H469" s="865"/>
      <c r="I469" s="865"/>
      <c r="J469" s="865"/>
      <c r="K469" s="865"/>
      <c r="L469" s="865"/>
      <c r="M469" s="865"/>
      <c r="N469" s="865"/>
      <c r="O469" s="90"/>
      <c r="P469" s="90"/>
      <c r="Q469" s="90"/>
      <c r="R469" s="90"/>
      <c r="S469" s="90"/>
      <c r="T469" s="90"/>
      <c r="U469" s="90"/>
      <c r="V469" s="90"/>
      <c r="W469" s="90"/>
      <c r="X469" s="90"/>
      <c r="Y469" s="90"/>
      <c r="Z469" s="90"/>
      <c r="AA469" s="90"/>
      <c r="AB469" s="90"/>
      <c r="AC469" s="90"/>
      <c r="AD469" s="90"/>
      <c r="AE469" s="90"/>
      <c r="AF469" s="90"/>
      <c r="AG469" s="90"/>
      <c r="AH469" s="90"/>
      <c r="AI469" s="90"/>
      <c r="AJ469" s="83"/>
      <c r="AK469" s="125"/>
    </row>
    <row r="470" spans="1:37" s="82" customFormat="1" ht="14" customHeight="1" x14ac:dyDescent="0.15">
      <c r="A470" s="866"/>
      <c r="B470" s="865"/>
      <c r="C470" s="865"/>
      <c r="D470" s="865"/>
      <c r="E470" s="865"/>
      <c r="F470" s="865"/>
      <c r="G470" s="865"/>
      <c r="H470" s="865"/>
      <c r="I470" s="865"/>
      <c r="J470" s="865"/>
      <c r="K470" s="865"/>
      <c r="L470" s="865"/>
      <c r="M470" s="865"/>
      <c r="N470" s="865"/>
      <c r="O470" s="90"/>
      <c r="P470" s="90"/>
      <c r="Q470" s="867" t="s">
        <v>160</v>
      </c>
      <c r="R470" s="867"/>
      <c r="S470" s="867"/>
      <c r="T470" s="867"/>
      <c r="U470" s="867"/>
      <c r="V470" s="867"/>
      <c r="W470" s="867"/>
      <c r="X470" s="867"/>
      <c r="Y470" s="867"/>
      <c r="Z470" s="867"/>
      <c r="AA470" s="867"/>
      <c r="AB470" s="867"/>
      <c r="AC470" s="867"/>
      <c r="AD470" s="867"/>
      <c r="AE470" s="867"/>
      <c r="AF470" s="867"/>
      <c r="AG470" s="867"/>
      <c r="AH470" s="867"/>
      <c r="AI470" s="867"/>
      <c r="AJ470" s="867"/>
      <c r="AK470" s="125"/>
    </row>
    <row r="471" spans="1:37" s="82" customFormat="1" ht="35.25" customHeight="1" x14ac:dyDescent="0.15">
      <c r="A471" s="864" t="s">
        <v>161</v>
      </c>
      <c r="B471" s="868"/>
      <c r="C471" s="868"/>
      <c r="D471" s="868"/>
      <c r="E471" s="868"/>
      <c r="F471" s="868"/>
      <c r="G471" s="868"/>
      <c r="H471" s="868"/>
      <c r="I471" s="868"/>
      <c r="J471" s="868"/>
      <c r="K471" s="868"/>
      <c r="L471" s="868"/>
      <c r="M471" s="868"/>
      <c r="N471" s="868"/>
      <c r="O471" s="90"/>
      <c r="P471" s="90"/>
      <c r="Q471" s="90"/>
      <c r="R471" s="90"/>
      <c r="S471" s="90"/>
      <c r="T471" s="90"/>
      <c r="U471" s="90"/>
      <c r="V471" s="90"/>
      <c r="W471" s="90"/>
      <c r="X471" s="90"/>
      <c r="Y471" s="90"/>
      <c r="Z471" s="90"/>
      <c r="AA471" s="90"/>
      <c r="AB471" s="90"/>
      <c r="AC471" s="90"/>
      <c r="AD471" s="90"/>
      <c r="AE471" s="90"/>
      <c r="AF471" s="90"/>
      <c r="AG471" s="90"/>
      <c r="AH471" s="90"/>
      <c r="AI471" s="90"/>
      <c r="AJ471" s="90"/>
      <c r="AK471" s="125"/>
    </row>
    <row r="472" spans="1:37" s="82" customFormat="1" ht="14" x14ac:dyDescent="0.15">
      <c r="A472" s="864"/>
      <c r="B472" s="868"/>
      <c r="C472" s="868"/>
      <c r="D472" s="868"/>
      <c r="E472" s="868"/>
      <c r="F472" s="868"/>
      <c r="G472" s="868"/>
      <c r="H472" s="868"/>
      <c r="I472" s="868"/>
      <c r="J472" s="868"/>
      <c r="K472" s="868"/>
      <c r="L472" s="868"/>
      <c r="M472" s="868"/>
      <c r="N472" s="868"/>
      <c r="O472" s="83"/>
      <c r="P472" s="83"/>
      <c r="Q472" s="867" t="s">
        <v>162</v>
      </c>
      <c r="R472" s="867"/>
      <c r="S472" s="867"/>
      <c r="T472" s="867"/>
      <c r="U472" s="867"/>
      <c r="V472" s="867"/>
      <c r="W472" s="867"/>
      <c r="X472" s="867"/>
      <c r="Y472" s="867"/>
      <c r="Z472" s="867"/>
      <c r="AA472" s="867"/>
      <c r="AB472" s="867"/>
      <c r="AC472" s="867"/>
      <c r="AD472" s="867"/>
      <c r="AE472" s="867"/>
      <c r="AF472" s="867"/>
      <c r="AG472" s="867"/>
      <c r="AH472" s="867"/>
      <c r="AI472" s="867"/>
      <c r="AJ472" s="867"/>
      <c r="AK472" s="125"/>
    </row>
    <row r="473" spans="1:37" s="82" customFormat="1" ht="14.5" customHeight="1" thickBot="1" x14ac:dyDescent="0.2">
      <c r="A473" s="126"/>
      <c r="B473" s="127"/>
      <c r="C473" s="127"/>
      <c r="D473" s="127"/>
      <c r="E473" s="441"/>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7"/>
      <c r="AK473" s="128"/>
    </row>
    <row r="474" spans="1:37" x14ac:dyDescent="0.15">
      <c r="A474" s="82"/>
      <c r="B474" s="82"/>
      <c r="C474" s="82"/>
      <c r="D474" s="82"/>
      <c r="E474" s="431"/>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c r="AK474" s="82"/>
    </row>
    <row r="475" spans="1:37" s="60" customFormat="1" ht="30" customHeight="1" x14ac:dyDescent="0.15">
      <c r="A475" s="423"/>
      <c r="B475" s="433"/>
      <c r="C475" s="433"/>
      <c r="D475" s="433"/>
      <c r="E475" s="424"/>
      <c r="F475" s="425"/>
      <c r="G475" s="425"/>
      <c r="H475" s="425"/>
      <c r="I475" s="425"/>
      <c r="J475" s="425"/>
      <c r="K475" s="425"/>
      <c r="L475" s="425"/>
      <c r="M475" s="444"/>
      <c r="N475" s="426"/>
      <c r="O475" s="426"/>
      <c r="P475" s="426"/>
      <c r="Q475" s="426"/>
      <c r="R475" s="426"/>
      <c r="S475" s="426"/>
      <c r="T475" s="426"/>
      <c r="U475" s="426"/>
      <c r="V475" s="426"/>
      <c r="W475" s="891" t="s">
        <v>133</v>
      </c>
      <c r="X475" s="891"/>
      <c r="Y475" s="891"/>
      <c r="Z475" s="891"/>
      <c r="AA475" s="892"/>
      <c r="AB475" s="875" t="str">
        <f>Nav!$C$6</f>
        <v>DS200424</v>
      </c>
      <c r="AC475" s="876"/>
      <c r="AD475" s="876"/>
      <c r="AE475" s="876"/>
      <c r="AF475" s="876"/>
      <c r="AG475" s="876"/>
      <c r="AH475" s="876"/>
      <c r="AI475" s="877"/>
      <c r="AJ475" s="426"/>
      <c r="AK475" s="432"/>
    </row>
    <row r="476" spans="1:37" s="60" customFormat="1" ht="18" customHeight="1" x14ac:dyDescent="0.15">
      <c r="A476" s="445"/>
      <c r="B476" s="446"/>
      <c r="C476" s="446"/>
      <c r="D476" s="446"/>
      <c r="E476" s="447"/>
      <c r="F476" s="448"/>
      <c r="G476" s="448"/>
      <c r="H476" s="448"/>
      <c r="I476" s="448"/>
      <c r="J476" s="448"/>
      <c r="K476" s="448"/>
      <c r="L476" s="448"/>
      <c r="M476" s="449"/>
      <c r="AK476" s="434"/>
    </row>
    <row r="477" spans="1:37" ht="23" x14ac:dyDescent="0.25">
      <c r="A477" s="445"/>
      <c r="B477" s="446"/>
      <c r="C477" s="446"/>
      <c r="D477" s="446"/>
      <c r="E477" s="447"/>
      <c r="F477" s="448"/>
      <c r="G477" s="448"/>
      <c r="H477" s="448"/>
      <c r="I477" s="448"/>
      <c r="J477" s="448"/>
      <c r="K477" s="448"/>
      <c r="L477" s="448"/>
      <c r="M477" s="449"/>
      <c r="N477" s="443"/>
      <c r="O477" s="893" t="s">
        <v>134</v>
      </c>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4"/>
      <c r="AK477" s="895"/>
    </row>
    <row r="478" spans="1:37" ht="16" x14ac:dyDescent="0.2">
      <c r="A478" s="445"/>
      <c r="B478" s="446"/>
      <c r="C478" s="446"/>
      <c r="D478" s="446"/>
      <c r="E478" s="447"/>
      <c r="F478" s="448"/>
      <c r="G478" s="448"/>
      <c r="H478" s="448"/>
      <c r="I478" s="448"/>
      <c r="J478" s="448"/>
      <c r="K478" s="448"/>
      <c r="L478" s="448"/>
      <c r="M478" s="449"/>
      <c r="N478" s="442"/>
      <c r="O478" s="730" t="s">
        <v>165</v>
      </c>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1"/>
      <c r="AK478" s="732"/>
    </row>
    <row r="479" spans="1:37" ht="18" customHeight="1" x14ac:dyDescent="0.15">
      <c r="A479" s="885" t="s">
        <v>136</v>
      </c>
      <c r="B479" s="886"/>
      <c r="C479" s="886"/>
      <c r="D479" s="886"/>
      <c r="E479" s="886"/>
      <c r="F479" s="886"/>
      <c r="G479" s="886"/>
      <c r="H479" s="886"/>
      <c r="I479" s="886"/>
      <c r="J479" s="886"/>
      <c r="K479" s="886"/>
      <c r="L479" s="886"/>
      <c r="M479" s="887"/>
      <c r="O479" s="888" t="s">
        <v>137</v>
      </c>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89"/>
      <c r="AK479" s="890"/>
    </row>
    <row r="480" spans="1:37" ht="26.25" customHeight="1" x14ac:dyDescent="0.15">
      <c r="A480" s="84" t="s">
        <v>138</v>
      </c>
      <c r="B480" s="60"/>
      <c r="C480" s="516"/>
      <c r="D480" s="516"/>
      <c r="E480" s="516"/>
      <c r="F480" s="94"/>
      <c r="G480" s="94"/>
      <c r="H480" s="94"/>
      <c r="I480" s="94"/>
      <c r="J480" s="94"/>
      <c r="K480" s="94"/>
      <c r="L480" s="94"/>
      <c r="O480" s="869"/>
      <c r="P480" s="869"/>
      <c r="Q480" s="869"/>
      <c r="R480" s="869"/>
      <c r="S480" s="869"/>
      <c r="T480" s="869"/>
      <c r="AK480" s="91"/>
    </row>
    <row r="481" spans="1:37"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1"/>
      <c r="AK481" s="872"/>
    </row>
    <row r="482" spans="1:37" ht="18" customHeight="1" x14ac:dyDescent="0.15">
      <c r="A482" s="85"/>
      <c r="AK482" s="91"/>
    </row>
    <row r="483" spans="1:37" s="87" customFormat="1" ht="14" x14ac:dyDescent="0.15">
      <c r="A483" s="86" t="s">
        <v>139</v>
      </c>
      <c r="E483" s="428"/>
      <c r="G483" s="83"/>
      <c r="H483" s="83"/>
      <c r="I483" s="83"/>
      <c r="J483" s="83"/>
      <c r="K483" s="83"/>
      <c r="L483" s="83"/>
      <c r="M483" s="88"/>
      <c r="N483" s="87" t="s">
        <v>140</v>
      </c>
      <c r="AI483" s="83"/>
      <c r="AJ483" s="83"/>
      <c r="AK483" s="92"/>
    </row>
    <row r="484" spans="1:37" ht="27" customHeight="1" x14ac:dyDescent="0.15">
      <c r="A484" s="873">
        <f>A441+30</f>
        <v>45261</v>
      </c>
      <c r="B484" s="874"/>
      <c r="C484" s="874"/>
      <c r="D484" s="520"/>
      <c r="E484" s="429"/>
      <c r="N484" s="875" t="str">
        <f>N441</f>
        <v>MA 4</v>
      </c>
      <c r="O484" s="876"/>
      <c r="P484" s="876"/>
      <c r="Q484" s="876"/>
      <c r="R484" s="876"/>
      <c r="S484" s="876"/>
      <c r="T484" s="876"/>
      <c r="U484" s="876"/>
      <c r="V484" s="876"/>
      <c r="W484" s="877"/>
      <c r="X484" s="89"/>
      <c r="Y484" s="89"/>
      <c r="Z484" s="89"/>
      <c r="AA484" s="89"/>
      <c r="AB484" s="89"/>
      <c r="AC484" s="89"/>
      <c r="AD484" s="89"/>
      <c r="AE484" s="89"/>
      <c r="AF484" s="89"/>
      <c r="AG484" s="89"/>
      <c r="AH484" s="89"/>
      <c r="AK484" s="93"/>
    </row>
    <row r="485" spans="1:37" x14ac:dyDescent="0.15">
      <c r="A485" s="85"/>
      <c r="AK485" s="91"/>
    </row>
    <row r="486" spans="1:37"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79"/>
      <c r="AK486" s="880"/>
    </row>
    <row r="487" spans="1:37" ht="14" thickBot="1" x14ac:dyDescent="0.2">
      <c r="A487" s="85"/>
      <c r="AK487" s="91"/>
    </row>
    <row r="488" spans="1:37" ht="25" customHeight="1" x14ac:dyDescent="0.15">
      <c r="A488" s="120"/>
      <c r="B488" s="121"/>
      <c r="C488" s="121"/>
      <c r="D488" s="904" t="s">
        <v>30</v>
      </c>
      <c r="E488" s="883" t="s">
        <v>142</v>
      </c>
      <c r="F488" s="122" t="s">
        <v>143</v>
      </c>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856" t="s">
        <v>144</v>
      </c>
    </row>
    <row r="489" spans="1:37" ht="15" customHeight="1" thickBot="1" x14ac:dyDescent="0.2">
      <c r="A489" s="96" t="s">
        <v>145</v>
      </c>
      <c r="B489" s="97"/>
      <c r="C489" s="97"/>
      <c r="D489" s="905"/>
      <c r="E489" s="882"/>
      <c r="F489" s="98">
        <f>A484</f>
        <v>45261</v>
      </c>
      <c r="G489" s="98">
        <f>F489+1</f>
        <v>45262</v>
      </c>
      <c r="H489" s="98">
        <f t="shared" ref="H489:AI489" si="33">G489+1</f>
        <v>45263</v>
      </c>
      <c r="I489" s="98">
        <f t="shared" si="33"/>
        <v>45264</v>
      </c>
      <c r="J489" s="98">
        <f t="shared" si="33"/>
        <v>45265</v>
      </c>
      <c r="K489" s="98">
        <f t="shared" si="33"/>
        <v>45266</v>
      </c>
      <c r="L489" s="98">
        <f t="shared" si="33"/>
        <v>45267</v>
      </c>
      <c r="M489" s="98">
        <f t="shared" si="33"/>
        <v>45268</v>
      </c>
      <c r="N489" s="98">
        <f t="shared" si="33"/>
        <v>45269</v>
      </c>
      <c r="O489" s="98">
        <f t="shared" si="33"/>
        <v>45270</v>
      </c>
      <c r="P489" s="98">
        <f t="shared" si="33"/>
        <v>45271</v>
      </c>
      <c r="Q489" s="98">
        <f t="shared" si="33"/>
        <v>45272</v>
      </c>
      <c r="R489" s="98">
        <f t="shared" si="33"/>
        <v>45273</v>
      </c>
      <c r="S489" s="98">
        <f t="shared" si="33"/>
        <v>45274</v>
      </c>
      <c r="T489" s="98">
        <f t="shared" si="33"/>
        <v>45275</v>
      </c>
      <c r="U489" s="98">
        <f t="shared" si="33"/>
        <v>45276</v>
      </c>
      <c r="V489" s="98">
        <f t="shared" si="33"/>
        <v>45277</v>
      </c>
      <c r="W489" s="98">
        <f t="shared" si="33"/>
        <v>45278</v>
      </c>
      <c r="X489" s="98">
        <f t="shared" si="33"/>
        <v>45279</v>
      </c>
      <c r="Y489" s="98">
        <f t="shared" si="33"/>
        <v>45280</v>
      </c>
      <c r="Z489" s="98">
        <f t="shared" si="33"/>
        <v>45281</v>
      </c>
      <c r="AA489" s="98">
        <f t="shared" si="33"/>
        <v>45282</v>
      </c>
      <c r="AB489" s="98">
        <f t="shared" si="33"/>
        <v>45283</v>
      </c>
      <c r="AC489" s="98">
        <f t="shared" si="33"/>
        <v>45284</v>
      </c>
      <c r="AD489" s="98">
        <f t="shared" si="33"/>
        <v>45285</v>
      </c>
      <c r="AE489" s="98">
        <f t="shared" si="33"/>
        <v>45286</v>
      </c>
      <c r="AF489" s="98">
        <f t="shared" si="33"/>
        <v>45287</v>
      </c>
      <c r="AG489" s="98">
        <f t="shared" si="33"/>
        <v>45288</v>
      </c>
      <c r="AH489" s="98">
        <f t="shared" si="33"/>
        <v>45289</v>
      </c>
      <c r="AI489" s="98">
        <f t="shared" si="33"/>
        <v>45290</v>
      </c>
      <c r="AJ489" s="98"/>
      <c r="AK489" s="857"/>
    </row>
    <row r="490" spans="1:37" s="82" customFormat="1" ht="21" customHeight="1" thickBot="1" x14ac:dyDescent="0.2">
      <c r="A490" s="100" t="s">
        <v>146</v>
      </c>
      <c r="B490" s="101" t="s">
        <v>109</v>
      </c>
      <c r="C490" s="102" t="s">
        <v>147</v>
      </c>
      <c r="D490" s="102"/>
      <c r="E490" s="101"/>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03"/>
    </row>
    <row r="491" spans="1:37" s="82" customFormat="1" ht="20" customHeight="1" thickBot="1" x14ac:dyDescent="0.2">
      <c r="A491" s="858"/>
      <c r="B491" s="109" t="s">
        <v>66</v>
      </c>
      <c r="C491" s="186" t="s">
        <v>148</v>
      </c>
      <c r="D491" s="186"/>
      <c r="E491" s="435"/>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04"/>
    </row>
    <row r="492" spans="1:37" s="82" customFormat="1" ht="20" customHeight="1" x14ac:dyDescent="0.15">
      <c r="A492" s="859"/>
      <c r="B492" s="183"/>
      <c r="C492" s="187" t="e">
        <f>VLOOKUP(B492,'AP Übersicht'!$A$8:$B$36,2,FALSE)</f>
        <v>#N/A</v>
      </c>
      <c r="D492" s="187"/>
      <c r="E492" s="430"/>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04">
        <f t="shared" ref="AK492:AK503" si="34">SUM(F492:AJ492)</f>
        <v>0</v>
      </c>
    </row>
    <row r="493" spans="1:37" s="82" customFormat="1" ht="20" customHeight="1" x14ac:dyDescent="0.15">
      <c r="A493" s="859"/>
      <c r="B493" s="183"/>
      <c r="C493" s="187" t="e">
        <f>VLOOKUP(B493,'AP Übersicht'!$A$8:$B$36,2,FALSE)</f>
        <v>#N/A</v>
      </c>
      <c r="D493" s="187"/>
      <c r="E493" s="430"/>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5"/>
      <c r="AJ493" s="176"/>
      <c r="AK493" s="104">
        <f t="shared" si="34"/>
        <v>0</v>
      </c>
    </row>
    <row r="494" spans="1:37" s="82" customFormat="1" ht="20" customHeight="1" x14ac:dyDescent="0.15">
      <c r="A494" s="859"/>
      <c r="B494" s="183"/>
      <c r="C494" s="187" t="e">
        <f>VLOOKUP(B494,'AP Übersicht'!$A$8:$B$36,2,FALSE)</f>
        <v>#N/A</v>
      </c>
      <c r="D494" s="187"/>
      <c r="E494" s="430"/>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5"/>
      <c r="AJ494" s="176"/>
      <c r="AK494" s="104">
        <f t="shared" si="34"/>
        <v>0</v>
      </c>
    </row>
    <row r="495" spans="1:37" s="82" customFormat="1" ht="20" customHeight="1" x14ac:dyDescent="0.15">
      <c r="A495" s="859"/>
      <c r="B495" s="183"/>
      <c r="C495" s="187" t="e">
        <f>VLOOKUP(B495,'AP Übersicht'!$A$8:$B$36,2,FALSE)</f>
        <v>#N/A</v>
      </c>
      <c r="D495" s="187"/>
      <c r="E495" s="430"/>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5"/>
      <c r="AJ495" s="176"/>
      <c r="AK495" s="104">
        <f t="shared" si="34"/>
        <v>0</v>
      </c>
    </row>
    <row r="496" spans="1:37" s="82" customFormat="1" ht="20" customHeight="1" x14ac:dyDescent="0.15">
      <c r="A496" s="859"/>
      <c r="B496" s="183"/>
      <c r="C496" s="187" t="e">
        <f>VLOOKUP(B496,'AP Übersicht'!$A$8:$B$36,2,FALSE)</f>
        <v>#N/A</v>
      </c>
      <c r="D496" s="187"/>
      <c r="E496" s="430"/>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5"/>
      <c r="AJ496" s="176"/>
      <c r="AK496" s="104">
        <f t="shared" si="34"/>
        <v>0</v>
      </c>
    </row>
    <row r="497" spans="1:37" s="82" customFormat="1" ht="20" customHeight="1" x14ac:dyDescent="0.15">
      <c r="A497" s="859"/>
      <c r="B497" s="183"/>
      <c r="C497" s="187" t="e">
        <f>VLOOKUP(B497,'AP Übersicht'!$A$8:$B$36,2,FALSE)</f>
        <v>#N/A</v>
      </c>
      <c r="D497" s="187"/>
      <c r="E497" s="430"/>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5"/>
      <c r="AJ497" s="176"/>
      <c r="AK497" s="104">
        <f t="shared" si="34"/>
        <v>0</v>
      </c>
    </row>
    <row r="498" spans="1:37" s="82" customFormat="1" ht="20" customHeight="1" x14ac:dyDescent="0.15">
      <c r="A498" s="859"/>
      <c r="B498" s="183"/>
      <c r="C498" s="187" t="e">
        <f>VLOOKUP(B498,'AP Übersicht'!$A$8:$B$36,2,FALSE)</f>
        <v>#N/A</v>
      </c>
      <c r="D498" s="187"/>
      <c r="E498" s="430"/>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5"/>
      <c r="AJ498" s="176"/>
      <c r="AK498" s="104">
        <f t="shared" si="34"/>
        <v>0</v>
      </c>
    </row>
    <row r="499" spans="1:37" s="82" customFormat="1" ht="20" customHeight="1" x14ac:dyDescent="0.15">
      <c r="A499" s="859"/>
      <c r="B499" s="183"/>
      <c r="C499" s="187" t="e">
        <f>VLOOKUP(B499,'AP Übersicht'!$A$8:$B$36,2,FALSE)</f>
        <v>#N/A</v>
      </c>
      <c r="D499" s="187"/>
      <c r="E499" s="430"/>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5"/>
      <c r="AJ499" s="176"/>
      <c r="AK499" s="104">
        <f t="shared" si="34"/>
        <v>0</v>
      </c>
    </row>
    <row r="500" spans="1:37" s="82" customFormat="1" ht="20" customHeight="1" x14ac:dyDescent="0.15">
      <c r="A500" s="859"/>
      <c r="B500" s="183"/>
      <c r="C500" s="187" t="e">
        <f>VLOOKUP(B500,'AP Übersicht'!$A$8:$B$36,2,FALSE)</f>
        <v>#N/A</v>
      </c>
      <c r="D500" s="187"/>
      <c r="E500" s="430"/>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5"/>
      <c r="AJ500" s="176"/>
      <c r="AK500" s="104">
        <f t="shared" si="34"/>
        <v>0</v>
      </c>
    </row>
    <row r="501" spans="1:37" s="82" customFormat="1" ht="20" customHeight="1" x14ac:dyDescent="0.15">
      <c r="A501" s="859"/>
      <c r="B501" s="183"/>
      <c r="C501" s="187" t="e">
        <f>VLOOKUP(B501,'AP Übersicht'!$A$8:$B$36,2,FALSE)</f>
        <v>#N/A</v>
      </c>
      <c r="D501" s="187"/>
      <c r="E501" s="430"/>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5"/>
      <c r="AJ501" s="176"/>
      <c r="AK501" s="104">
        <f t="shared" si="34"/>
        <v>0</v>
      </c>
    </row>
    <row r="502" spans="1:37" s="82" customFormat="1" ht="20" customHeight="1" x14ac:dyDescent="0.15">
      <c r="A502" s="859"/>
      <c r="B502" s="183"/>
      <c r="C502" s="187" t="e">
        <f>VLOOKUP(B502,'AP Übersicht'!$A$8:$B$36,2,FALSE)</f>
        <v>#N/A</v>
      </c>
      <c r="D502" s="187"/>
      <c r="E502" s="430"/>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5"/>
      <c r="AJ502" s="176"/>
      <c r="AK502" s="104">
        <f t="shared" si="34"/>
        <v>0</v>
      </c>
    </row>
    <row r="503" spans="1:37" s="82" customFormat="1" ht="20" customHeight="1" thickBot="1" x14ac:dyDescent="0.2">
      <c r="A503" s="860"/>
      <c r="B503" s="184"/>
      <c r="C503" s="252" t="e">
        <f>VLOOKUP(B503,'AP Übersicht'!$A$8:$B$36,2,FALSE)</f>
        <v>#N/A</v>
      </c>
      <c r="D503" s="503"/>
      <c r="E503" s="438"/>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7"/>
      <c r="AJ503" s="178"/>
      <c r="AK503" s="104">
        <f t="shared" si="34"/>
        <v>0</v>
      </c>
    </row>
    <row r="504" spans="1:37" s="82" customFormat="1" ht="36" customHeight="1" thickTop="1" thickBot="1" x14ac:dyDescent="0.2">
      <c r="A504" s="522"/>
      <c r="B504" s="185"/>
      <c r="C504" s="107" t="s">
        <v>149</v>
      </c>
      <c r="D504" s="504"/>
      <c r="E504" s="437"/>
      <c r="F504" s="108">
        <f t="shared" ref="F504:AJ504" si="35">SUM(F490:F503)</f>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8">
        <f t="shared" si="35"/>
        <v>0</v>
      </c>
      <c r="AK504" s="106">
        <f>SUM(AK492:AK503)</f>
        <v>0</v>
      </c>
    </row>
    <row r="505" spans="1:37" s="82" customFormat="1" ht="20" customHeight="1" x14ac:dyDescent="0.15">
      <c r="A505" s="118" t="s">
        <v>150</v>
      </c>
      <c r="B505" s="99"/>
      <c r="C505" s="114" t="s">
        <v>164</v>
      </c>
      <c r="D505" s="187"/>
      <c r="E505" s="430"/>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9"/>
      <c r="AK505" s="110">
        <f>SUM(F505:AJ505)</f>
        <v>0</v>
      </c>
    </row>
    <row r="506" spans="1:37" s="82" customFormat="1" ht="20" customHeight="1" x14ac:dyDescent="0.15">
      <c r="A506" s="861" t="s">
        <v>152</v>
      </c>
      <c r="B506" s="95"/>
      <c r="C506" s="115" t="s">
        <v>153</v>
      </c>
      <c r="D506" s="187"/>
      <c r="E506" s="43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80"/>
      <c r="AK506" s="117">
        <f>SUM(E506:AJ506)</f>
        <v>0</v>
      </c>
    </row>
    <row r="507" spans="1:37" s="82" customFormat="1" ht="20" customHeight="1" x14ac:dyDescent="0.15">
      <c r="A507" s="862"/>
      <c r="B507" s="95"/>
      <c r="C507" s="116" t="s">
        <v>154</v>
      </c>
      <c r="D507" s="505"/>
      <c r="E507" s="430"/>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9"/>
      <c r="AK507" s="111">
        <f>SUM(F507:AJ507)</f>
        <v>0</v>
      </c>
    </row>
    <row r="508" spans="1:37" s="82" customFormat="1" ht="28" x14ac:dyDescent="0.15">
      <c r="A508" s="862"/>
      <c r="B508" s="95"/>
      <c r="C508" s="115" t="s">
        <v>155</v>
      </c>
      <c r="D508" s="187"/>
      <c r="E508" s="430"/>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9"/>
      <c r="AK508" s="111">
        <f>SUM(F508:AJ508)</f>
        <v>0</v>
      </c>
    </row>
    <row r="509" spans="1:37" s="82" customFormat="1" ht="29" thickBot="1" x14ac:dyDescent="0.2">
      <c r="A509" s="863"/>
      <c r="B509" s="105"/>
      <c r="C509" s="119" t="s">
        <v>156</v>
      </c>
      <c r="D509" s="506"/>
      <c r="E509" s="439"/>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1"/>
      <c r="AJ509" s="182"/>
      <c r="AK509" s="112">
        <f>SUM(F509:AJ509)</f>
        <v>0</v>
      </c>
    </row>
    <row r="510" spans="1:37" s="82" customFormat="1" x14ac:dyDescent="0.15">
      <c r="A510" s="123"/>
      <c r="B510" s="83"/>
      <c r="C510" s="83"/>
      <c r="D510" s="83"/>
      <c r="E510" s="427"/>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124">
        <f>SUM(AK504:AK509)</f>
        <v>0</v>
      </c>
    </row>
    <row r="511" spans="1:37" s="82" customFormat="1" ht="18" customHeight="1" x14ac:dyDescent="0.15">
      <c r="A511" s="864" t="s">
        <v>159</v>
      </c>
      <c r="B511" s="865"/>
      <c r="C511" s="865"/>
      <c r="D511" s="865"/>
      <c r="E511" s="865"/>
      <c r="F511" s="865"/>
      <c r="G511" s="865"/>
      <c r="H511" s="865"/>
      <c r="I511" s="865"/>
      <c r="J511" s="865"/>
      <c r="K511" s="865"/>
      <c r="L511" s="865"/>
      <c r="M511" s="865"/>
      <c r="N511" s="865"/>
      <c r="O511" s="90"/>
      <c r="P511" s="90"/>
      <c r="Q511" s="90"/>
      <c r="R511" s="90"/>
      <c r="S511" s="90"/>
      <c r="T511" s="90"/>
      <c r="U511" s="90"/>
      <c r="V511" s="90"/>
      <c r="W511" s="90"/>
      <c r="X511" s="90"/>
      <c r="Y511" s="90"/>
      <c r="Z511" s="90"/>
      <c r="AA511" s="90"/>
      <c r="AB511" s="90"/>
      <c r="AC511" s="90"/>
      <c r="AD511" s="90"/>
      <c r="AE511" s="90"/>
      <c r="AF511" s="90"/>
      <c r="AG511" s="90"/>
      <c r="AH511" s="90"/>
      <c r="AI511" s="90"/>
      <c r="AJ511" s="83"/>
      <c r="AK511" s="125"/>
    </row>
    <row r="512" spans="1:37" s="82" customFormat="1" ht="18" customHeight="1" thickBot="1" x14ac:dyDescent="0.2">
      <c r="A512" s="866"/>
      <c r="B512" s="865"/>
      <c r="C512" s="865"/>
      <c r="D512" s="865"/>
      <c r="E512" s="865"/>
      <c r="F512" s="865"/>
      <c r="G512" s="865"/>
      <c r="H512" s="865"/>
      <c r="I512" s="865"/>
      <c r="J512" s="865"/>
      <c r="K512" s="865"/>
      <c r="L512" s="865"/>
      <c r="M512" s="865"/>
      <c r="N512" s="865"/>
      <c r="O512" s="90"/>
      <c r="P512" s="90"/>
      <c r="Q512" s="90"/>
      <c r="R512" s="90"/>
      <c r="S512" s="90"/>
      <c r="T512" s="90"/>
      <c r="U512" s="90"/>
      <c r="V512" s="90"/>
      <c r="W512" s="90"/>
      <c r="X512" s="90"/>
      <c r="Y512" s="90"/>
      <c r="Z512" s="90"/>
      <c r="AA512" s="90"/>
      <c r="AB512" s="90"/>
      <c r="AC512" s="90"/>
      <c r="AD512" s="90"/>
      <c r="AE512" s="90"/>
      <c r="AF512" s="90"/>
      <c r="AG512" s="90"/>
      <c r="AH512" s="90"/>
      <c r="AI512" s="90"/>
      <c r="AJ512" s="83"/>
      <c r="AK512" s="125"/>
    </row>
    <row r="513" spans="1:37" s="82" customFormat="1" ht="14" customHeight="1" x14ac:dyDescent="0.15">
      <c r="A513" s="866"/>
      <c r="B513" s="865"/>
      <c r="C513" s="865"/>
      <c r="D513" s="865"/>
      <c r="E513" s="865"/>
      <c r="F513" s="865"/>
      <c r="G513" s="865"/>
      <c r="H513" s="865"/>
      <c r="I513" s="865"/>
      <c r="J513" s="865"/>
      <c r="K513" s="865"/>
      <c r="L513" s="865"/>
      <c r="M513" s="865"/>
      <c r="N513" s="865"/>
      <c r="O513" s="90"/>
      <c r="P513" s="90"/>
      <c r="Q513" s="867" t="s">
        <v>160</v>
      </c>
      <c r="R513" s="867"/>
      <c r="S513" s="867"/>
      <c r="T513" s="867"/>
      <c r="U513" s="867"/>
      <c r="V513" s="867"/>
      <c r="W513" s="867"/>
      <c r="X513" s="867"/>
      <c r="Y513" s="867"/>
      <c r="Z513" s="867"/>
      <c r="AA513" s="867"/>
      <c r="AB513" s="867"/>
      <c r="AC513" s="867"/>
      <c r="AD513" s="867"/>
      <c r="AE513" s="867"/>
      <c r="AF513" s="867"/>
      <c r="AG513" s="867"/>
      <c r="AH513" s="867"/>
      <c r="AI513" s="867"/>
      <c r="AJ513" s="867"/>
      <c r="AK513" s="125"/>
    </row>
    <row r="514" spans="1:37" s="82" customFormat="1" ht="35.25" customHeight="1" x14ac:dyDescent="0.15">
      <c r="A514" s="864" t="s">
        <v>161</v>
      </c>
      <c r="B514" s="868"/>
      <c r="C514" s="868"/>
      <c r="D514" s="868"/>
      <c r="E514" s="868"/>
      <c r="F514" s="868"/>
      <c r="G514" s="868"/>
      <c r="H514" s="868"/>
      <c r="I514" s="868"/>
      <c r="J514" s="868"/>
      <c r="K514" s="868"/>
      <c r="L514" s="868"/>
      <c r="M514" s="868"/>
      <c r="N514" s="868"/>
      <c r="O514" s="90"/>
      <c r="P514" s="90"/>
      <c r="Q514" s="90"/>
      <c r="R514" s="90"/>
      <c r="S514" s="90"/>
      <c r="T514" s="90"/>
      <c r="U514" s="90"/>
      <c r="V514" s="90"/>
      <c r="W514" s="90"/>
      <c r="X514" s="90"/>
      <c r="Y514" s="90"/>
      <c r="Z514" s="90"/>
      <c r="AA514" s="90"/>
      <c r="AB514" s="90"/>
      <c r="AC514" s="90"/>
      <c r="AD514" s="90"/>
      <c r="AE514" s="90"/>
      <c r="AF514" s="90"/>
      <c r="AG514" s="90"/>
      <c r="AH514" s="90"/>
      <c r="AI514" s="90"/>
      <c r="AJ514" s="90"/>
      <c r="AK514" s="125"/>
    </row>
    <row r="515" spans="1:37" s="82" customFormat="1" ht="14" x14ac:dyDescent="0.15">
      <c r="A515" s="864"/>
      <c r="B515" s="868"/>
      <c r="C515" s="868"/>
      <c r="D515" s="868"/>
      <c r="E515" s="868"/>
      <c r="F515" s="868"/>
      <c r="G515" s="868"/>
      <c r="H515" s="868"/>
      <c r="I515" s="868"/>
      <c r="J515" s="868"/>
      <c r="K515" s="868"/>
      <c r="L515" s="868"/>
      <c r="M515" s="868"/>
      <c r="N515" s="868"/>
      <c r="O515" s="83"/>
      <c r="P515" s="83"/>
      <c r="Q515" s="867" t="s">
        <v>162</v>
      </c>
      <c r="R515" s="867"/>
      <c r="S515" s="867"/>
      <c r="T515" s="867"/>
      <c r="U515" s="867"/>
      <c r="V515" s="867"/>
      <c r="W515" s="867"/>
      <c r="X515" s="867"/>
      <c r="Y515" s="867"/>
      <c r="Z515" s="867"/>
      <c r="AA515" s="867"/>
      <c r="AB515" s="867"/>
      <c r="AC515" s="867"/>
      <c r="AD515" s="867"/>
      <c r="AE515" s="867"/>
      <c r="AF515" s="867"/>
      <c r="AG515" s="867"/>
      <c r="AH515" s="867"/>
      <c r="AI515" s="867"/>
      <c r="AJ515" s="867"/>
      <c r="AK515" s="125"/>
    </row>
    <row r="516" spans="1:37" s="82" customFormat="1" ht="14.5" customHeight="1" thickBot="1" x14ac:dyDescent="0.2">
      <c r="A516" s="126"/>
      <c r="B516" s="127"/>
      <c r="C516" s="127"/>
      <c r="D516" s="127"/>
      <c r="E516" s="441"/>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7"/>
      <c r="AK516" s="128"/>
    </row>
  </sheetData>
  <mergeCells count="240">
    <mergeCell ref="W2:AA2"/>
    <mergeCell ref="AB2:AI2"/>
    <mergeCell ref="O7:T7"/>
    <mergeCell ref="A33:A36"/>
    <mergeCell ref="A38:N40"/>
    <mergeCell ref="Q40:AJ40"/>
    <mergeCell ref="O4:AK4"/>
    <mergeCell ref="O5:AK5"/>
    <mergeCell ref="A6:M6"/>
    <mergeCell ref="O6:AK6"/>
    <mergeCell ref="D15:D16"/>
    <mergeCell ref="E15:E16"/>
    <mergeCell ref="O47:AK47"/>
    <mergeCell ref="O48:AK48"/>
    <mergeCell ref="A49:M49"/>
    <mergeCell ref="O49:AK49"/>
    <mergeCell ref="A41:N42"/>
    <mergeCell ref="Q42:AJ42"/>
    <mergeCell ref="W45:AA45"/>
    <mergeCell ref="AB45:AI45"/>
    <mergeCell ref="A8:AK8"/>
    <mergeCell ref="A11:C11"/>
    <mergeCell ref="N11:W11"/>
    <mergeCell ref="A13:AK13"/>
    <mergeCell ref="AK15:AK16"/>
    <mergeCell ref="A18:A30"/>
    <mergeCell ref="A56:AK56"/>
    <mergeCell ref="AK58:AK59"/>
    <mergeCell ref="A61:A73"/>
    <mergeCell ref="A76:A79"/>
    <mergeCell ref="A81:N83"/>
    <mergeCell ref="Q83:AJ83"/>
    <mergeCell ref="O50:T50"/>
    <mergeCell ref="A51:AK51"/>
    <mergeCell ref="A54:C54"/>
    <mergeCell ref="N54:W54"/>
    <mergeCell ref="D58:D59"/>
    <mergeCell ref="E58:E59"/>
    <mergeCell ref="O93:T93"/>
    <mergeCell ref="A94:AK94"/>
    <mergeCell ref="A97:C97"/>
    <mergeCell ref="N97:W97"/>
    <mergeCell ref="A99:AK99"/>
    <mergeCell ref="A84:N85"/>
    <mergeCell ref="Q85:AJ85"/>
    <mergeCell ref="W88:AA88"/>
    <mergeCell ref="AB88:AI88"/>
    <mergeCell ref="O90:AK90"/>
    <mergeCell ref="O91:AK91"/>
    <mergeCell ref="A92:M92"/>
    <mergeCell ref="O92:AK92"/>
    <mergeCell ref="AK101:AK102"/>
    <mergeCell ref="A104:A116"/>
    <mergeCell ref="A119:A122"/>
    <mergeCell ref="A124:N126"/>
    <mergeCell ref="Q126:AJ126"/>
    <mergeCell ref="A127:N128"/>
    <mergeCell ref="Q128:AJ128"/>
    <mergeCell ref="O133:AK133"/>
    <mergeCell ref="O134:AK134"/>
    <mergeCell ref="D101:D102"/>
    <mergeCell ref="E101:E102"/>
    <mergeCell ref="A137:AK137"/>
    <mergeCell ref="A140:C140"/>
    <mergeCell ref="N140:W140"/>
    <mergeCell ref="A142:AK142"/>
    <mergeCell ref="AK144:AK145"/>
    <mergeCell ref="A147:A159"/>
    <mergeCell ref="W131:AA131"/>
    <mergeCell ref="AB131:AI131"/>
    <mergeCell ref="O136:T136"/>
    <mergeCell ref="A135:M135"/>
    <mergeCell ref="O135:AK135"/>
    <mergeCell ref="D144:D145"/>
    <mergeCell ref="E144:E145"/>
    <mergeCell ref="O176:AK176"/>
    <mergeCell ref="O177:AK177"/>
    <mergeCell ref="A178:M178"/>
    <mergeCell ref="O178:AK178"/>
    <mergeCell ref="A162:A165"/>
    <mergeCell ref="A167:N169"/>
    <mergeCell ref="Q169:AJ169"/>
    <mergeCell ref="A170:N171"/>
    <mergeCell ref="Q171:AJ171"/>
    <mergeCell ref="W174:AA174"/>
    <mergeCell ref="AB174:AI174"/>
    <mergeCell ref="A185:AK185"/>
    <mergeCell ref="AK187:AK188"/>
    <mergeCell ref="A190:A202"/>
    <mergeCell ref="A205:A208"/>
    <mergeCell ref="A210:N212"/>
    <mergeCell ref="Q212:AJ212"/>
    <mergeCell ref="O179:T179"/>
    <mergeCell ref="A180:AK180"/>
    <mergeCell ref="A183:C183"/>
    <mergeCell ref="N183:W183"/>
    <mergeCell ref="D187:D188"/>
    <mergeCell ref="E187:E188"/>
    <mergeCell ref="O222:T222"/>
    <mergeCell ref="A223:AK223"/>
    <mergeCell ref="A226:C226"/>
    <mergeCell ref="N226:W226"/>
    <mergeCell ref="A228:AK228"/>
    <mergeCell ref="A213:N214"/>
    <mergeCell ref="Q214:AJ214"/>
    <mergeCell ref="W217:AA217"/>
    <mergeCell ref="AB217:AI217"/>
    <mergeCell ref="O219:AK219"/>
    <mergeCell ref="O220:AK220"/>
    <mergeCell ref="A221:M221"/>
    <mergeCell ref="O221:AK221"/>
    <mergeCell ref="AK230:AK231"/>
    <mergeCell ref="A233:A245"/>
    <mergeCell ref="A248:A251"/>
    <mergeCell ref="A253:N255"/>
    <mergeCell ref="Q255:AJ255"/>
    <mergeCell ref="A256:N257"/>
    <mergeCell ref="Q257:AJ257"/>
    <mergeCell ref="O262:AK262"/>
    <mergeCell ref="O263:AK263"/>
    <mergeCell ref="D230:D231"/>
    <mergeCell ref="E230:E231"/>
    <mergeCell ref="A266:AK266"/>
    <mergeCell ref="A269:C269"/>
    <mergeCell ref="N269:W269"/>
    <mergeCell ref="A271:AK271"/>
    <mergeCell ref="AK273:AK274"/>
    <mergeCell ref="A276:A288"/>
    <mergeCell ref="W260:AA260"/>
    <mergeCell ref="AB260:AI260"/>
    <mergeCell ref="O265:T265"/>
    <mergeCell ref="A264:M264"/>
    <mergeCell ref="O264:AK264"/>
    <mergeCell ref="D273:D274"/>
    <mergeCell ref="E273:E274"/>
    <mergeCell ref="O305:AK305"/>
    <mergeCell ref="O306:AK306"/>
    <mergeCell ref="A307:M307"/>
    <mergeCell ref="O307:AK307"/>
    <mergeCell ref="A291:A294"/>
    <mergeCell ref="A296:N298"/>
    <mergeCell ref="Q298:AJ298"/>
    <mergeCell ref="A299:N300"/>
    <mergeCell ref="Q300:AJ300"/>
    <mergeCell ref="W303:AA303"/>
    <mergeCell ref="AB303:AI303"/>
    <mergeCell ref="A314:AK314"/>
    <mergeCell ref="AK316:AK317"/>
    <mergeCell ref="A319:A331"/>
    <mergeCell ref="A334:A337"/>
    <mergeCell ref="A339:N341"/>
    <mergeCell ref="Q341:AJ341"/>
    <mergeCell ref="O308:T308"/>
    <mergeCell ref="A309:AK309"/>
    <mergeCell ref="A312:C312"/>
    <mergeCell ref="N312:W312"/>
    <mergeCell ref="D316:D317"/>
    <mergeCell ref="E316:E317"/>
    <mergeCell ref="O351:T351"/>
    <mergeCell ref="A352:AK352"/>
    <mergeCell ref="A355:C355"/>
    <mergeCell ref="N355:W355"/>
    <mergeCell ref="A357:AK357"/>
    <mergeCell ref="A342:N343"/>
    <mergeCell ref="Q343:AJ343"/>
    <mergeCell ref="W346:AA346"/>
    <mergeCell ref="AB346:AI346"/>
    <mergeCell ref="O348:AK348"/>
    <mergeCell ref="O349:AK349"/>
    <mergeCell ref="A350:M350"/>
    <mergeCell ref="O350:AK350"/>
    <mergeCell ref="W389:AA389"/>
    <mergeCell ref="AB389:AI389"/>
    <mergeCell ref="O394:T394"/>
    <mergeCell ref="AK359:AK360"/>
    <mergeCell ref="A362:A374"/>
    <mergeCell ref="A377:A380"/>
    <mergeCell ref="A382:N384"/>
    <mergeCell ref="Q384:AJ384"/>
    <mergeCell ref="A385:N386"/>
    <mergeCell ref="Q386:AJ386"/>
    <mergeCell ref="O391:AK391"/>
    <mergeCell ref="O392:AK392"/>
    <mergeCell ref="A393:M393"/>
    <mergeCell ref="O393:AK393"/>
    <mergeCell ref="D359:D360"/>
    <mergeCell ref="E359:E360"/>
    <mergeCell ref="A420:A423"/>
    <mergeCell ref="A425:N427"/>
    <mergeCell ref="Q427:AJ427"/>
    <mergeCell ref="Q429:AJ429"/>
    <mergeCell ref="W432:AA432"/>
    <mergeCell ref="AB432:AI432"/>
    <mergeCell ref="O437:T437"/>
    <mergeCell ref="A395:AK395"/>
    <mergeCell ref="A398:C398"/>
    <mergeCell ref="N398:W398"/>
    <mergeCell ref="A400:AK400"/>
    <mergeCell ref="AK402:AK403"/>
    <mergeCell ref="A405:A417"/>
    <mergeCell ref="A428:N429"/>
    <mergeCell ref="O434:AK434"/>
    <mergeCell ref="O435:AK435"/>
    <mergeCell ref="A436:M436"/>
    <mergeCell ref="O436:AK436"/>
    <mergeCell ref="D402:D403"/>
    <mergeCell ref="E402:E403"/>
    <mergeCell ref="A438:AK438"/>
    <mergeCell ref="Q470:AJ470"/>
    <mergeCell ref="Q472:AJ472"/>
    <mergeCell ref="W475:AA475"/>
    <mergeCell ref="AB475:AI475"/>
    <mergeCell ref="O480:T480"/>
    <mergeCell ref="A441:C441"/>
    <mergeCell ref="N441:W441"/>
    <mergeCell ref="A443:AK443"/>
    <mergeCell ref="AK445:AK446"/>
    <mergeCell ref="A448:A460"/>
    <mergeCell ref="A463:A466"/>
    <mergeCell ref="A468:N470"/>
    <mergeCell ref="A471:N472"/>
    <mergeCell ref="O477:AK477"/>
    <mergeCell ref="O478:AK478"/>
    <mergeCell ref="A479:M479"/>
    <mergeCell ref="O479:AK479"/>
    <mergeCell ref="D445:D446"/>
    <mergeCell ref="E445:E446"/>
    <mergeCell ref="A481:AK481"/>
    <mergeCell ref="A511:N513"/>
    <mergeCell ref="Q513:AJ513"/>
    <mergeCell ref="A514:N515"/>
    <mergeCell ref="Q515:AJ515"/>
    <mergeCell ref="A484:C484"/>
    <mergeCell ref="N484:W484"/>
    <mergeCell ref="A486:AK486"/>
    <mergeCell ref="AK488:AK489"/>
    <mergeCell ref="A491:A503"/>
    <mergeCell ref="A506:A509"/>
    <mergeCell ref="D488:D489"/>
    <mergeCell ref="E488:E489"/>
  </mergeCells>
  <conditionalFormatting sqref="C19:D30">
    <cfRule type="expression" dxfId="1241" priority="86">
      <formula>ISERROR(C19)</formula>
    </cfRule>
  </conditionalFormatting>
  <conditionalFormatting sqref="C62:D73">
    <cfRule type="expression" dxfId="1240" priority="79">
      <formula>ISERROR(C62)</formula>
    </cfRule>
  </conditionalFormatting>
  <conditionalFormatting sqref="C105:D116">
    <cfRule type="expression" dxfId="1239" priority="72">
      <formula>ISERROR(C105)</formula>
    </cfRule>
  </conditionalFormatting>
  <conditionalFormatting sqref="C148:D159">
    <cfRule type="expression" dxfId="1238" priority="65">
      <formula>ISERROR(C148)</formula>
    </cfRule>
  </conditionalFormatting>
  <conditionalFormatting sqref="C191:D202">
    <cfRule type="expression" dxfId="1237" priority="58">
      <formula>ISERROR(C191)</formula>
    </cfRule>
  </conditionalFormatting>
  <conditionalFormatting sqref="C234:D245">
    <cfRule type="expression" dxfId="1236" priority="51">
      <formula>ISERROR(C234)</formula>
    </cfRule>
  </conditionalFormatting>
  <conditionalFormatting sqref="C277:D288">
    <cfRule type="expression" dxfId="1235" priority="44">
      <formula>ISERROR(C277)</formula>
    </cfRule>
  </conditionalFormatting>
  <conditionalFormatting sqref="C320:D331">
    <cfRule type="expression" dxfId="1234" priority="37">
      <formula>ISERROR(C320)</formula>
    </cfRule>
  </conditionalFormatting>
  <conditionalFormatting sqref="C363:D374">
    <cfRule type="expression" dxfId="1233" priority="30">
      <formula>ISERROR(C363)</formula>
    </cfRule>
  </conditionalFormatting>
  <conditionalFormatting sqref="C406:D417">
    <cfRule type="expression" dxfId="1232" priority="23">
      <formula>ISERROR(C406)</formula>
    </cfRule>
  </conditionalFormatting>
  <conditionalFormatting sqref="C449:D460">
    <cfRule type="expression" dxfId="1231" priority="16">
      <formula>ISERROR(C449)</formula>
    </cfRule>
  </conditionalFormatting>
  <conditionalFormatting sqref="C492:D503">
    <cfRule type="expression" dxfId="1230" priority="9">
      <formula>ISERROR(C492)</formula>
    </cfRule>
  </conditionalFormatting>
  <conditionalFormatting sqref="F16:AJ16">
    <cfRule type="expression" dxfId="1229" priority="88">
      <formula>WEEKDAY(F16,2)&gt;5</formula>
    </cfRule>
  </conditionalFormatting>
  <conditionalFormatting sqref="F59:AJ59">
    <cfRule type="expression" dxfId="1228" priority="81">
      <formula>WEEKDAY(F59,2)&gt;5</formula>
    </cfRule>
  </conditionalFormatting>
  <conditionalFormatting sqref="F102:AJ102">
    <cfRule type="expression" dxfId="1227" priority="74">
      <formula>WEEKDAY(F102,2)&gt;5</formula>
    </cfRule>
  </conditionalFormatting>
  <conditionalFormatting sqref="F145:AJ145">
    <cfRule type="expression" dxfId="1226" priority="67">
      <formula>WEEKDAY(F145,2)&gt;5</formula>
    </cfRule>
  </conditionalFormatting>
  <conditionalFormatting sqref="F188:AJ188">
    <cfRule type="expression" dxfId="1225" priority="60">
      <formula>WEEKDAY(F188,2)&gt;5</formula>
    </cfRule>
  </conditionalFormatting>
  <conditionalFormatting sqref="F231:AJ231">
    <cfRule type="expression" dxfId="1224" priority="53">
      <formula>WEEKDAY(F231,2)&gt;5</formula>
    </cfRule>
  </conditionalFormatting>
  <conditionalFormatting sqref="F274:AJ274">
    <cfRule type="expression" dxfId="1223" priority="46">
      <formula>WEEKDAY(F274,2)&gt;5</formula>
    </cfRule>
  </conditionalFormatting>
  <conditionalFormatting sqref="F317:AJ317">
    <cfRule type="expression" dxfId="1222" priority="39">
      <formula>WEEKDAY(F317,2)&gt;5</formula>
    </cfRule>
  </conditionalFormatting>
  <conditionalFormatting sqref="F360:AJ360">
    <cfRule type="expression" dxfId="1221" priority="32">
      <formula>WEEKDAY(F360,2)&gt;5</formula>
    </cfRule>
  </conditionalFormatting>
  <conditionalFormatting sqref="F403:AJ403">
    <cfRule type="expression" dxfId="1220" priority="25">
      <formula>WEEKDAY(F403,2)&gt;5</formula>
    </cfRule>
  </conditionalFormatting>
  <conditionalFormatting sqref="F446:AJ446">
    <cfRule type="expression" dxfId="1219" priority="18">
      <formula>WEEKDAY(F446,2)&gt;5</formula>
    </cfRule>
  </conditionalFormatting>
  <conditionalFormatting sqref="F489:AJ489">
    <cfRule type="expression" dxfId="1218" priority="11">
      <formula>WEEKDAY(F489,2)&gt;5</formula>
    </cfRule>
  </conditionalFormatting>
  <conditionalFormatting sqref="AK17:AK18">
    <cfRule type="cellIs" dxfId="1217" priority="90" operator="greaterThan">
      <formula>143</formula>
    </cfRule>
  </conditionalFormatting>
  <conditionalFormatting sqref="AK19:AK30">
    <cfRule type="cellIs" dxfId="1216" priority="6" operator="greaterThan">
      <formula>173.33</formula>
    </cfRule>
  </conditionalFormatting>
  <conditionalFormatting sqref="AK60:AK73">
    <cfRule type="cellIs" dxfId="1215" priority="83" operator="greaterThan">
      <formula>173.33</formula>
    </cfRule>
  </conditionalFormatting>
  <conditionalFormatting sqref="AK103:AK104">
    <cfRule type="cellIs" dxfId="1214" priority="76" operator="greaterThan">
      <formula>143</formula>
    </cfRule>
  </conditionalFormatting>
  <conditionalFormatting sqref="AK105:AK116">
    <cfRule type="cellIs" dxfId="1213" priority="5" operator="greaterThan">
      <formula>173.33</formula>
    </cfRule>
  </conditionalFormatting>
  <conditionalFormatting sqref="AK146:AK147">
    <cfRule type="cellIs" dxfId="1212" priority="69" operator="greaterThan">
      <formula>143</formula>
    </cfRule>
  </conditionalFormatting>
  <conditionalFormatting sqref="AK148:AK159">
    <cfRule type="cellIs" dxfId="1211" priority="4" operator="greaterThan">
      <formula>173.33</formula>
    </cfRule>
  </conditionalFormatting>
  <conditionalFormatting sqref="AK189:AK190">
    <cfRule type="cellIs" dxfId="1210" priority="62" operator="greaterThan">
      <formula>143</formula>
    </cfRule>
  </conditionalFormatting>
  <conditionalFormatting sqref="AK191:AK202">
    <cfRule type="cellIs" dxfId="1209" priority="3" operator="greaterThan">
      <formula>173.33</formula>
    </cfRule>
  </conditionalFormatting>
  <conditionalFormatting sqref="AK232:AK233">
    <cfRule type="cellIs" dxfId="1208" priority="55" operator="greaterThan">
      <formula>143</formula>
    </cfRule>
  </conditionalFormatting>
  <conditionalFormatting sqref="AK234:AK245">
    <cfRule type="cellIs" dxfId="1207" priority="2" operator="greaterThan">
      <formula>173.33</formula>
    </cfRule>
  </conditionalFormatting>
  <conditionalFormatting sqref="AK275:AK276">
    <cfRule type="cellIs" dxfId="1206" priority="48" operator="greaterThan">
      <formula>143</formula>
    </cfRule>
  </conditionalFormatting>
  <conditionalFormatting sqref="AK277:AK288">
    <cfRule type="cellIs" dxfId="1205" priority="1" operator="greaterThan">
      <formula>173.33</formula>
    </cfRule>
  </conditionalFormatting>
  <conditionalFormatting sqref="AK318:AK331">
    <cfRule type="cellIs" dxfId="1204" priority="41" operator="greaterThan">
      <formula>143</formula>
    </cfRule>
  </conditionalFormatting>
  <conditionalFormatting sqref="AK361:AK374">
    <cfRule type="cellIs" dxfId="1203" priority="34" operator="greaterThan">
      <formula>143</formula>
    </cfRule>
  </conditionalFormatting>
  <conditionalFormatting sqref="AK404:AK417">
    <cfRule type="cellIs" dxfId="1202" priority="27" operator="greaterThan">
      <formula>143</formula>
    </cfRule>
  </conditionalFormatting>
  <conditionalFormatting sqref="AK447:AK460">
    <cfRule type="cellIs" dxfId="1201" priority="20" operator="greaterThan">
      <formula>143</formula>
    </cfRule>
  </conditionalFormatting>
  <conditionalFormatting sqref="AK490:AK503">
    <cfRule type="cellIs" dxfId="1200" priority="13" operator="greaterThan">
      <formula>143</formula>
    </cfRule>
  </conditionalFormatting>
  <conditionalFormatting sqref="AL15:AL34">
    <cfRule type="expression" dxfId="1199" priority="84">
      <formula>ISERROR(AL15)</formula>
    </cfRule>
  </conditionalFormatting>
  <conditionalFormatting sqref="AL58:AL77">
    <cfRule type="expression" dxfId="1198" priority="77">
      <formula>ISERROR(AL58)</formula>
    </cfRule>
  </conditionalFormatting>
  <conditionalFormatting sqref="AL101:AL120">
    <cfRule type="expression" dxfId="1197" priority="70">
      <formula>ISERROR(AL101)</formula>
    </cfRule>
  </conditionalFormatting>
  <conditionalFormatting sqref="AL144:AL163">
    <cfRule type="expression" dxfId="1196" priority="63">
      <formula>ISERROR(AL144)</formula>
    </cfRule>
  </conditionalFormatting>
  <conditionalFormatting sqref="AL187:AL206">
    <cfRule type="expression" dxfId="1195" priority="56">
      <formula>ISERROR(AL187)</formula>
    </cfRule>
  </conditionalFormatting>
  <conditionalFormatting sqref="AL230:AL249">
    <cfRule type="expression" dxfId="1194" priority="49">
      <formula>ISERROR(AL230)</formula>
    </cfRule>
  </conditionalFormatting>
  <conditionalFormatting sqref="AL273:AL292">
    <cfRule type="expression" dxfId="1193" priority="42">
      <formula>ISERROR(AL273)</formula>
    </cfRule>
  </conditionalFormatting>
  <conditionalFormatting sqref="AL316:AL335">
    <cfRule type="expression" dxfId="1192" priority="35">
      <formula>ISERROR(AL316)</formula>
    </cfRule>
  </conditionalFormatting>
  <conditionalFormatting sqref="AL359:AL378">
    <cfRule type="expression" dxfId="1191" priority="28">
      <formula>ISERROR(AL359)</formula>
    </cfRule>
  </conditionalFormatting>
  <conditionalFormatting sqref="AL402:AL421">
    <cfRule type="expression" dxfId="1190" priority="21">
      <formula>ISERROR(AL402)</formula>
    </cfRule>
  </conditionalFormatting>
  <conditionalFormatting sqref="AL445:AL464">
    <cfRule type="expression" dxfId="1189" priority="14">
      <formula>ISERROR(AL445)</formula>
    </cfRule>
  </conditionalFormatting>
  <conditionalFormatting sqref="AL488:AL507">
    <cfRule type="expression" dxfId="1188" priority="7">
      <formula>ISERROR(AL488)</formula>
    </cfRule>
  </conditionalFormatting>
  <printOptions horizontalCentered="1"/>
  <pageMargins left="0.23622047244094488" right="0.23622047244094488" top="0.19685039370078741" bottom="0.15748031496062992" header="0" footer="0"/>
  <pageSetup paperSize="9" scale="61" fitToHeight="0" orientation="landscape" r:id="rId1"/>
  <headerFooter alignWithMargins="0"/>
  <rowBreaks count="11" manualBreakCount="11">
    <brk id="43" max="16383" man="1"/>
    <brk id="86" max="16383" man="1"/>
    <brk id="129" max="16383" man="1"/>
    <brk id="172" max="16383" man="1"/>
    <brk id="215" max="16383" man="1"/>
    <brk id="258" max="16383" man="1"/>
    <brk id="301" max="16383" man="1"/>
    <brk id="344" max="16383" man="1"/>
    <brk id="387" max="16383" man="1"/>
    <brk id="430" max="16383" man="1"/>
    <brk id="473"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EF9F-B8E8-4C6E-86F0-F58BDA5060D5}">
  <sheetPr codeName="Tabelle9">
    <tabColor theme="8" tint="0.59999389629810485"/>
    <pageSetUpPr fitToPage="1"/>
  </sheetPr>
  <dimension ref="A1:AL516"/>
  <sheetViews>
    <sheetView showWhiteSpace="0" view="pageLayout" zoomScaleNormal="60" workbookViewId="0">
      <selection activeCell="AK461" sqref="AK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4.1640625" style="83" customWidth="1"/>
    <col min="5" max="5" width="4.1640625" style="427" customWidth="1"/>
    <col min="6" max="36" width="5.33203125" style="83" customWidth="1"/>
    <col min="37" max="37" width="8.6640625" style="83" bestFit="1" customWidth="1"/>
    <col min="38" max="38" width="11.5" style="64"/>
    <col min="39" max="16384" width="11.5" style="83"/>
  </cols>
  <sheetData>
    <row r="1" spans="1:37" x14ac:dyDescent="0.15">
      <c r="A1" s="82"/>
      <c r="B1" s="82"/>
      <c r="C1" s="82"/>
      <c r="D1" s="82"/>
      <c r="E1" s="431"/>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row>
    <row r="2" spans="1:37" s="60" customFormat="1" ht="30" customHeight="1" x14ac:dyDescent="0.15">
      <c r="A2" s="423"/>
      <c r="B2" s="433"/>
      <c r="C2" s="433"/>
      <c r="D2" s="433"/>
      <c r="E2" s="424"/>
      <c r="F2" s="425"/>
      <c r="G2" s="425"/>
      <c r="H2" s="425"/>
      <c r="I2" s="425"/>
      <c r="J2" s="425"/>
      <c r="K2" s="425"/>
      <c r="L2" s="425"/>
      <c r="M2" s="444"/>
      <c r="N2" s="426"/>
      <c r="O2" s="426"/>
      <c r="P2" s="426"/>
      <c r="Q2" s="426"/>
      <c r="R2" s="426"/>
      <c r="S2" s="426"/>
      <c r="T2" s="426"/>
      <c r="U2" s="426"/>
      <c r="V2" s="426"/>
      <c r="W2" s="891" t="s">
        <v>133</v>
      </c>
      <c r="X2" s="891"/>
      <c r="Y2" s="891"/>
      <c r="Z2" s="891"/>
      <c r="AA2" s="892"/>
      <c r="AB2" s="875" t="str">
        <f>Nav!$C$6</f>
        <v>DS200424</v>
      </c>
      <c r="AC2" s="876"/>
      <c r="AD2" s="876"/>
      <c r="AE2" s="876"/>
      <c r="AF2" s="876"/>
      <c r="AG2" s="876"/>
      <c r="AH2" s="876"/>
      <c r="AI2" s="877"/>
      <c r="AJ2" s="426"/>
      <c r="AK2" s="432"/>
    </row>
    <row r="3" spans="1:37" s="60" customFormat="1" ht="18" customHeight="1" x14ac:dyDescent="0.15">
      <c r="A3" s="445"/>
      <c r="B3" s="446"/>
      <c r="C3" s="446"/>
      <c r="D3" s="446"/>
      <c r="E3" s="447"/>
      <c r="F3" s="448"/>
      <c r="G3" s="448"/>
      <c r="H3" s="448"/>
      <c r="I3" s="448"/>
      <c r="J3" s="448"/>
      <c r="K3" s="448"/>
      <c r="L3" s="448"/>
      <c r="M3" s="449"/>
      <c r="AK3" s="434"/>
    </row>
    <row r="4" spans="1:37" ht="23" x14ac:dyDescent="0.25">
      <c r="A4" s="445"/>
      <c r="B4" s="446"/>
      <c r="C4" s="446"/>
      <c r="D4" s="446"/>
      <c r="E4" s="447"/>
      <c r="F4" s="448"/>
      <c r="G4" s="448"/>
      <c r="H4" s="448"/>
      <c r="I4" s="448"/>
      <c r="J4" s="448"/>
      <c r="K4" s="448"/>
      <c r="L4" s="448"/>
      <c r="M4" s="449"/>
      <c r="N4" s="443"/>
      <c r="O4" s="893" t="s">
        <v>134</v>
      </c>
      <c r="P4" s="894"/>
      <c r="Q4" s="894"/>
      <c r="R4" s="894"/>
      <c r="S4" s="894"/>
      <c r="T4" s="894"/>
      <c r="U4" s="894"/>
      <c r="V4" s="894"/>
      <c r="W4" s="894"/>
      <c r="X4" s="894"/>
      <c r="Y4" s="894"/>
      <c r="Z4" s="894"/>
      <c r="AA4" s="894"/>
      <c r="AB4" s="894"/>
      <c r="AC4" s="894"/>
      <c r="AD4" s="894"/>
      <c r="AE4" s="894"/>
      <c r="AF4" s="894"/>
      <c r="AG4" s="894"/>
      <c r="AH4" s="894"/>
      <c r="AI4" s="894"/>
      <c r="AJ4" s="894"/>
      <c r="AK4" s="895"/>
    </row>
    <row r="5" spans="1:37" ht="16" x14ac:dyDescent="0.2">
      <c r="A5" s="445"/>
      <c r="B5" s="446"/>
      <c r="C5" s="446"/>
      <c r="D5" s="446"/>
      <c r="E5" s="447"/>
      <c r="F5" s="448"/>
      <c r="G5" s="448"/>
      <c r="H5" s="448"/>
      <c r="I5" s="448"/>
      <c r="J5" s="448"/>
      <c r="K5" s="448"/>
      <c r="L5" s="448"/>
      <c r="M5" s="449"/>
      <c r="N5" s="442"/>
      <c r="O5" s="730" t="s">
        <v>165</v>
      </c>
      <c r="P5" s="731"/>
      <c r="Q5" s="731"/>
      <c r="R5" s="731"/>
      <c r="S5" s="731"/>
      <c r="T5" s="731"/>
      <c r="U5" s="731"/>
      <c r="V5" s="731"/>
      <c r="W5" s="731"/>
      <c r="X5" s="731"/>
      <c r="Y5" s="731"/>
      <c r="Z5" s="731"/>
      <c r="AA5" s="731"/>
      <c r="AB5" s="731"/>
      <c r="AC5" s="731"/>
      <c r="AD5" s="731"/>
      <c r="AE5" s="731"/>
      <c r="AF5" s="731"/>
      <c r="AG5" s="731"/>
      <c r="AH5" s="731"/>
      <c r="AI5" s="731"/>
      <c r="AJ5" s="731"/>
      <c r="AK5" s="732"/>
    </row>
    <row r="6" spans="1:37" ht="18" customHeight="1" x14ac:dyDescent="0.15">
      <c r="A6" s="885" t="s">
        <v>136</v>
      </c>
      <c r="B6" s="886"/>
      <c r="C6" s="886"/>
      <c r="D6" s="886"/>
      <c r="E6" s="886"/>
      <c r="F6" s="886"/>
      <c r="G6" s="886"/>
      <c r="H6" s="886"/>
      <c r="I6" s="886"/>
      <c r="J6" s="886"/>
      <c r="K6" s="886"/>
      <c r="L6" s="886"/>
      <c r="M6" s="887"/>
      <c r="O6" s="888" t="s">
        <v>137</v>
      </c>
      <c r="P6" s="889"/>
      <c r="Q6" s="889"/>
      <c r="R6" s="889"/>
      <c r="S6" s="889"/>
      <c r="T6" s="889"/>
      <c r="U6" s="889"/>
      <c r="V6" s="889"/>
      <c r="W6" s="889"/>
      <c r="X6" s="889"/>
      <c r="Y6" s="889"/>
      <c r="Z6" s="889"/>
      <c r="AA6" s="889"/>
      <c r="AB6" s="889"/>
      <c r="AC6" s="889"/>
      <c r="AD6" s="889"/>
      <c r="AE6" s="889"/>
      <c r="AF6" s="889"/>
      <c r="AG6" s="889"/>
      <c r="AH6" s="889"/>
      <c r="AI6" s="889"/>
      <c r="AJ6" s="889"/>
      <c r="AK6" s="890"/>
    </row>
    <row r="7" spans="1:37" ht="26.25" customHeight="1" x14ac:dyDescent="0.15">
      <c r="A7" s="84" t="s">
        <v>138</v>
      </c>
      <c r="B7" s="60"/>
      <c r="C7" s="516"/>
      <c r="D7" s="516"/>
      <c r="E7" s="516"/>
      <c r="F7" s="94"/>
      <c r="G7" s="94"/>
      <c r="H7" s="94"/>
      <c r="I7" s="94"/>
      <c r="J7" s="94"/>
      <c r="K7" s="94"/>
      <c r="L7" s="94"/>
      <c r="O7" s="869"/>
      <c r="P7" s="869"/>
      <c r="Q7" s="869"/>
      <c r="R7" s="869"/>
      <c r="S7" s="869"/>
      <c r="T7" s="869"/>
      <c r="AK7" s="91"/>
    </row>
    <row r="8" spans="1:37"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1"/>
      <c r="AK8" s="872"/>
    </row>
    <row r="9" spans="1:37" ht="18" customHeight="1" x14ac:dyDescent="0.15">
      <c r="A9" s="85"/>
      <c r="AK9" s="91"/>
    </row>
    <row r="10" spans="1:37" s="87" customFormat="1" ht="14" x14ac:dyDescent="0.15">
      <c r="A10" s="86" t="s">
        <v>139</v>
      </c>
      <c r="E10" s="428"/>
      <c r="G10" s="83"/>
      <c r="H10" s="83"/>
      <c r="I10" s="83"/>
      <c r="J10" s="83"/>
      <c r="K10" s="83"/>
      <c r="L10" s="83"/>
      <c r="M10" s="88"/>
      <c r="N10" s="87" t="s">
        <v>140</v>
      </c>
      <c r="AI10" s="83"/>
      <c r="AJ10" s="83"/>
      <c r="AK10" s="92"/>
    </row>
    <row r="11" spans="1:37" ht="27" customHeight="1" x14ac:dyDescent="0.15">
      <c r="A11" s="873">
        <f>DATE(YEAR(Nav!$L$4),1,1)</f>
        <v>44927</v>
      </c>
      <c r="B11" s="874"/>
      <c r="C11" s="874"/>
      <c r="D11" s="520"/>
      <c r="E11" s="429"/>
      <c r="N11" s="875" t="str">
        <f>'Planung Personal'!$B$17</f>
        <v>MA 5</v>
      </c>
      <c r="O11" s="876"/>
      <c r="P11" s="876"/>
      <c r="Q11" s="876"/>
      <c r="R11" s="876"/>
      <c r="S11" s="876"/>
      <c r="T11" s="876"/>
      <c r="U11" s="876"/>
      <c r="V11" s="876"/>
      <c r="W11" s="877"/>
      <c r="X11" s="89"/>
      <c r="Y11" s="89"/>
      <c r="Z11" s="89"/>
      <c r="AA11" s="89"/>
      <c r="AB11" s="89"/>
      <c r="AC11" s="89"/>
      <c r="AD11" s="89"/>
      <c r="AE11" s="89"/>
      <c r="AF11" s="89"/>
      <c r="AG11" s="89"/>
      <c r="AH11" s="89"/>
      <c r="AK11" s="93"/>
    </row>
    <row r="12" spans="1:37" x14ac:dyDescent="0.15">
      <c r="A12" s="85"/>
      <c r="AK12" s="91"/>
    </row>
    <row r="13" spans="1:37"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79"/>
      <c r="AK13" s="880"/>
    </row>
    <row r="14" spans="1:37" ht="14" thickBot="1" x14ac:dyDescent="0.2">
      <c r="A14" s="85"/>
      <c r="AK14" s="91"/>
    </row>
    <row r="15" spans="1:37" ht="25" customHeight="1" x14ac:dyDescent="0.15">
      <c r="A15" s="120"/>
      <c r="B15" s="121"/>
      <c r="C15" s="121"/>
      <c r="D15" s="904" t="s">
        <v>30</v>
      </c>
      <c r="E15" s="883" t="s">
        <v>142</v>
      </c>
      <c r="F15" s="122" t="s">
        <v>143</v>
      </c>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856" t="s">
        <v>144</v>
      </c>
    </row>
    <row r="16" spans="1:37" ht="15" customHeight="1" thickBot="1" x14ac:dyDescent="0.2">
      <c r="A16" s="96" t="s">
        <v>145</v>
      </c>
      <c r="B16" s="97"/>
      <c r="C16" s="97"/>
      <c r="D16" s="905"/>
      <c r="E16" s="882"/>
      <c r="F16" s="98">
        <f>A11</f>
        <v>44927</v>
      </c>
      <c r="G16" s="98">
        <f>F16+1</f>
        <v>44928</v>
      </c>
      <c r="H16" s="98">
        <f t="shared" ref="H16:AJ16" si="0">G16+1</f>
        <v>44929</v>
      </c>
      <c r="I16" s="98">
        <f t="shared" si="0"/>
        <v>44930</v>
      </c>
      <c r="J16" s="98">
        <f t="shared" si="0"/>
        <v>44931</v>
      </c>
      <c r="K16" s="98">
        <f t="shared" si="0"/>
        <v>44932</v>
      </c>
      <c r="L16" s="98">
        <f t="shared" si="0"/>
        <v>44933</v>
      </c>
      <c r="M16" s="98">
        <f t="shared" si="0"/>
        <v>44934</v>
      </c>
      <c r="N16" s="98">
        <f t="shared" si="0"/>
        <v>44935</v>
      </c>
      <c r="O16" s="98">
        <f t="shared" si="0"/>
        <v>44936</v>
      </c>
      <c r="P16" s="98">
        <f t="shared" si="0"/>
        <v>44937</v>
      </c>
      <c r="Q16" s="98">
        <f t="shared" si="0"/>
        <v>44938</v>
      </c>
      <c r="R16" s="98">
        <f t="shared" si="0"/>
        <v>44939</v>
      </c>
      <c r="S16" s="98">
        <f t="shared" si="0"/>
        <v>44940</v>
      </c>
      <c r="T16" s="98">
        <f t="shared" si="0"/>
        <v>44941</v>
      </c>
      <c r="U16" s="98">
        <f t="shared" si="0"/>
        <v>44942</v>
      </c>
      <c r="V16" s="98">
        <f t="shared" si="0"/>
        <v>44943</v>
      </c>
      <c r="W16" s="98">
        <f t="shared" si="0"/>
        <v>44944</v>
      </c>
      <c r="X16" s="98">
        <f t="shared" si="0"/>
        <v>44945</v>
      </c>
      <c r="Y16" s="98">
        <f t="shared" si="0"/>
        <v>44946</v>
      </c>
      <c r="Z16" s="98">
        <f t="shared" si="0"/>
        <v>44947</v>
      </c>
      <c r="AA16" s="98">
        <f t="shared" si="0"/>
        <v>44948</v>
      </c>
      <c r="AB16" s="98">
        <f t="shared" si="0"/>
        <v>44949</v>
      </c>
      <c r="AC16" s="98">
        <f t="shared" si="0"/>
        <v>44950</v>
      </c>
      <c r="AD16" s="98">
        <f t="shared" si="0"/>
        <v>44951</v>
      </c>
      <c r="AE16" s="98">
        <f t="shared" si="0"/>
        <v>44952</v>
      </c>
      <c r="AF16" s="98">
        <f t="shared" si="0"/>
        <v>44953</v>
      </c>
      <c r="AG16" s="98">
        <f t="shared" si="0"/>
        <v>44954</v>
      </c>
      <c r="AH16" s="98">
        <f t="shared" si="0"/>
        <v>44955</v>
      </c>
      <c r="AI16" s="98">
        <f t="shared" si="0"/>
        <v>44956</v>
      </c>
      <c r="AJ16" s="98">
        <f t="shared" si="0"/>
        <v>44957</v>
      </c>
      <c r="AK16" s="857"/>
    </row>
    <row r="17" spans="1:37" s="82" customFormat="1" ht="21" customHeight="1" thickBot="1" x14ac:dyDescent="0.2">
      <c r="A17" s="100" t="s">
        <v>146</v>
      </c>
      <c r="B17" s="101" t="s">
        <v>109</v>
      </c>
      <c r="C17" s="102" t="s">
        <v>147</v>
      </c>
      <c r="D17" s="102"/>
      <c r="E17" s="101"/>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03"/>
    </row>
    <row r="18" spans="1:37" s="82" customFormat="1" ht="20" customHeight="1" thickBot="1" x14ac:dyDescent="0.2">
      <c r="A18" s="858"/>
      <c r="B18" s="109" t="s">
        <v>66</v>
      </c>
      <c r="C18" s="186" t="s">
        <v>148</v>
      </c>
      <c r="D18" s="186"/>
      <c r="E18" s="435"/>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04"/>
    </row>
    <row r="19" spans="1:37" s="82" customFormat="1" ht="14" x14ac:dyDescent="0.15">
      <c r="A19" s="859"/>
      <c r="B19" s="183"/>
      <c r="C19" s="187" t="e">
        <f>VLOOKUP(B19,'AP Übersicht'!$A$8:$B$36,2,FALSE)</f>
        <v>#N/A</v>
      </c>
      <c r="D19" s="187"/>
      <c r="E19" s="430"/>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04">
        <f t="shared" ref="AK19:AK30" si="1">SUM(F19:AJ19)</f>
        <v>0</v>
      </c>
    </row>
    <row r="20" spans="1:37" s="82" customFormat="1" ht="20" customHeight="1" x14ac:dyDescent="0.15">
      <c r="A20" s="859"/>
      <c r="B20" s="183"/>
      <c r="C20" s="187" t="e">
        <f>VLOOKUP(B20,'AP Übersicht'!$A$8:$B$36,2,FALSE)</f>
        <v>#N/A</v>
      </c>
      <c r="D20" s="187"/>
      <c r="E20" s="430"/>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6"/>
      <c r="AK20" s="104">
        <f t="shared" si="1"/>
        <v>0</v>
      </c>
    </row>
    <row r="21" spans="1:37" s="82" customFormat="1" ht="20" customHeight="1" x14ac:dyDescent="0.15">
      <c r="A21" s="859"/>
      <c r="B21" s="183"/>
      <c r="C21" s="187" t="e">
        <f>VLOOKUP(B21,'AP Übersicht'!$A$8:$B$36,2,FALSE)</f>
        <v>#N/A</v>
      </c>
      <c r="D21" s="187"/>
      <c r="E21" s="430"/>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6"/>
      <c r="AK21" s="104">
        <f t="shared" si="1"/>
        <v>0</v>
      </c>
    </row>
    <row r="22" spans="1:37" s="82" customFormat="1" ht="20" customHeight="1" x14ac:dyDescent="0.15">
      <c r="A22" s="859"/>
      <c r="B22" s="183"/>
      <c r="C22" s="187" t="e">
        <f>VLOOKUP(B22,'AP Übersicht'!$A$8:$B$36,2,FALSE)</f>
        <v>#N/A</v>
      </c>
      <c r="D22" s="187"/>
      <c r="E22" s="430"/>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6"/>
      <c r="AK22" s="104">
        <f t="shared" si="1"/>
        <v>0</v>
      </c>
    </row>
    <row r="23" spans="1:37" s="82" customFormat="1" ht="20" customHeight="1" x14ac:dyDescent="0.15">
      <c r="A23" s="859"/>
      <c r="B23" s="183"/>
      <c r="C23" s="187" t="e">
        <f>VLOOKUP(B23,'AP Übersicht'!$A$8:$B$36,2,FALSE)</f>
        <v>#N/A</v>
      </c>
      <c r="D23" s="187"/>
      <c r="E23" s="430"/>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6"/>
      <c r="AK23" s="104">
        <f t="shared" si="1"/>
        <v>0</v>
      </c>
    </row>
    <row r="24" spans="1:37" s="82" customFormat="1" ht="20" customHeight="1" x14ac:dyDescent="0.15">
      <c r="A24" s="859"/>
      <c r="B24" s="183"/>
      <c r="C24" s="187" t="e">
        <f>VLOOKUP(B24,'AP Übersicht'!$A$8:$B$36,2,FALSE)</f>
        <v>#N/A</v>
      </c>
      <c r="D24" s="187"/>
      <c r="E24" s="430"/>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6"/>
      <c r="AK24" s="104">
        <f t="shared" si="1"/>
        <v>0</v>
      </c>
    </row>
    <row r="25" spans="1:37" s="82" customFormat="1" ht="20" customHeight="1" x14ac:dyDescent="0.15">
      <c r="A25" s="859"/>
      <c r="B25" s="183"/>
      <c r="C25" s="187" t="e">
        <f>VLOOKUP(B25,'AP Übersicht'!$A$8:$B$36,2,FALSE)</f>
        <v>#N/A</v>
      </c>
      <c r="D25" s="187"/>
      <c r="E25" s="430"/>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6"/>
      <c r="AK25" s="104">
        <f t="shared" si="1"/>
        <v>0</v>
      </c>
    </row>
    <row r="26" spans="1:37" s="82" customFormat="1" ht="20" customHeight="1" x14ac:dyDescent="0.15">
      <c r="A26" s="859"/>
      <c r="B26" s="183"/>
      <c r="C26" s="187" t="e">
        <f>VLOOKUP(B26,'AP Übersicht'!$A$8:$B$36,2,FALSE)</f>
        <v>#N/A</v>
      </c>
      <c r="D26" s="187"/>
      <c r="E26" s="430"/>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6"/>
      <c r="AK26" s="104">
        <f t="shared" si="1"/>
        <v>0</v>
      </c>
    </row>
    <row r="27" spans="1:37" s="82" customFormat="1" ht="20" customHeight="1" x14ac:dyDescent="0.15">
      <c r="A27" s="859"/>
      <c r="B27" s="183"/>
      <c r="C27" s="187" t="e">
        <f>VLOOKUP(B27,'AP Übersicht'!$A$8:$B$36,2,FALSE)</f>
        <v>#N/A</v>
      </c>
      <c r="D27" s="187"/>
      <c r="E27" s="430"/>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6"/>
      <c r="AK27" s="104">
        <f t="shared" si="1"/>
        <v>0</v>
      </c>
    </row>
    <row r="28" spans="1:37" s="82" customFormat="1" ht="20" customHeight="1" x14ac:dyDescent="0.15">
      <c r="A28" s="859"/>
      <c r="B28" s="183"/>
      <c r="C28" s="187" t="e">
        <f>VLOOKUP(B28,'AP Übersicht'!$A$8:$B$36,2,FALSE)</f>
        <v>#N/A</v>
      </c>
      <c r="D28" s="187"/>
      <c r="E28" s="430"/>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6"/>
      <c r="AK28" s="104">
        <f t="shared" si="1"/>
        <v>0</v>
      </c>
    </row>
    <row r="29" spans="1:37" s="82" customFormat="1" ht="20" customHeight="1" x14ac:dyDescent="0.15">
      <c r="A29" s="859"/>
      <c r="B29" s="183"/>
      <c r="C29" s="187" t="e">
        <f>VLOOKUP(B29,'AP Übersicht'!$A$8:$B$36,2,FALSE)</f>
        <v>#N/A</v>
      </c>
      <c r="D29" s="187"/>
      <c r="E29" s="430"/>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6"/>
      <c r="AK29" s="104">
        <f t="shared" si="1"/>
        <v>0</v>
      </c>
    </row>
    <row r="30" spans="1:37" s="82" customFormat="1" ht="20" customHeight="1" thickBot="1" x14ac:dyDescent="0.2">
      <c r="A30" s="860"/>
      <c r="B30" s="184"/>
      <c r="C30" s="252" t="e">
        <f>VLOOKUP(B30,'AP Übersicht'!$A$8:$B$36,2,FALSE)</f>
        <v>#N/A</v>
      </c>
      <c r="D30" s="503"/>
      <c r="E30" s="438"/>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8"/>
      <c r="AK30" s="104">
        <f t="shared" si="1"/>
        <v>0</v>
      </c>
    </row>
    <row r="31" spans="1:37" s="82" customFormat="1" ht="36" customHeight="1" thickTop="1" thickBot="1" x14ac:dyDescent="0.2">
      <c r="A31" s="522"/>
      <c r="B31" s="185"/>
      <c r="C31" s="107" t="s">
        <v>149</v>
      </c>
      <c r="D31" s="504"/>
      <c r="E31" s="437"/>
      <c r="F31" s="108">
        <f t="shared" ref="F31:AJ31" si="2">SUM(F17:F30)</f>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8">
        <f t="shared" si="2"/>
        <v>0</v>
      </c>
      <c r="AK31" s="106">
        <f>SUM(AK19:AK30)</f>
        <v>0</v>
      </c>
    </row>
    <row r="32" spans="1:37" s="82" customFormat="1" ht="20" customHeight="1" x14ac:dyDescent="0.15">
      <c r="A32" s="118" t="s">
        <v>150</v>
      </c>
      <c r="B32" s="99"/>
      <c r="C32" s="114" t="s">
        <v>164</v>
      </c>
      <c r="D32" s="187"/>
      <c r="E32" s="430"/>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9"/>
      <c r="AK32" s="110">
        <f>SUM(F32:AJ32)</f>
        <v>0</v>
      </c>
    </row>
    <row r="33" spans="1:37" s="82" customFormat="1" ht="20" customHeight="1" x14ac:dyDescent="0.15">
      <c r="A33" s="861" t="s">
        <v>152</v>
      </c>
      <c r="B33" s="95"/>
      <c r="C33" s="115" t="s">
        <v>153</v>
      </c>
      <c r="D33" s="187"/>
      <c r="E33" s="43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17">
        <f>SUM(E33:AJ33)</f>
        <v>0</v>
      </c>
    </row>
    <row r="34" spans="1:37" s="82" customFormat="1" ht="20" customHeight="1" x14ac:dyDescent="0.15">
      <c r="A34" s="862"/>
      <c r="B34" s="95"/>
      <c r="C34" s="116" t="s">
        <v>154</v>
      </c>
      <c r="D34" s="505"/>
      <c r="E34" s="430"/>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9"/>
      <c r="AK34" s="111">
        <f>SUM(F34:AJ34)</f>
        <v>0</v>
      </c>
    </row>
    <row r="35" spans="1:37" s="82" customFormat="1" ht="28" x14ac:dyDescent="0.15">
      <c r="A35" s="862"/>
      <c r="B35" s="95"/>
      <c r="C35" s="115" t="s">
        <v>155</v>
      </c>
      <c r="D35" s="187"/>
      <c r="E35" s="430"/>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9"/>
      <c r="AK35" s="111">
        <f>SUM(F35:AJ35)</f>
        <v>0</v>
      </c>
    </row>
    <row r="36" spans="1:37" s="82" customFormat="1" ht="29" thickBot="1" x14ac:dyDescent="0.2">
      <c r="A36" s="863"/>
      <c r="B36" s="105"/>
      <c r="C36" s="119" t="s">
        <v>156</v>
      </c>
      <c r="D36" s="506"/>
      <c r="E36" s="439"/>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2"/>
      <c r="AK36" s="112">
        <f>SUM(F36:AJ36)</f>
        <v>0</v>
      </c>
    </row>
    <row r="37" spans="1:37" s="82" customFormat="1" x14ac:dyDescent="0.15">
      <c r="A37" s="123"/>
      <c r="B37" s="83"/>
      <c r="C37" s="83"/>
      <c r="D37" s="83"/>
      <c r="E37" s="427"/>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124">
        <f>SUM(AK31:AK36)</f>
        <v>0</v>
      </c>
    </row>
    <row r="38" spans="1:37" s="82" customFormat="1" ht="18" customHeight="1" x14ac:dyDescent="0.15">
      <c r="A38" s="864" t="s">
        <v>159</v>
      </c>
      <c r="B38" s="865"/>
      <c r="C38" s="865"/>
      <c r="D38" s="865"/>
      <c r="E38" s="865"/>
      <c r="F38" s="865"/>
      <c r="G38" s="865"/>
      <c r="H38" s="865"/>
      <c r="I38" s="865"/>
      <c r="J38" s="865"/>
      <c r="K38" s="865"/>
      <c r="L38" s="865"/>
      <c r="M38" s="865"/>
      <c r="N38" s="865"/>
      <c r="O38" s="90"/>
      <c r="P38" s="90"/>
      <c r="Q38" s="90"/>
      <c r="R38" s="90"/>
      <c r="S38" s="90"/>
      <c r="T38" s="90"/>
      <c r="U38" s="90"/>
      <c r="V38" s="90"/>
      <c r="W38" s="90"/>
      <c r="X38" s="90"/>
      <c r="Y38" s="90"/>
      <c r="Z38" s="90"/>
      <c r="AA38" s="90"/>
      <c r="AB38" s="90"/>
      <c r="AC38" s="90"/>
      <c r="AD38" s="90"/>
      <c r="AE38" s="90"/>
      <c r="AF38" s="90"/>
      <c r="AG38" s="90"/>
      <c r="AH38" s="90"/>
      <c r="AI38" s="90"/>
      <c r="AJ38" s="83"/>
      <c r="AK38" s="125"/>
    </row>
    <row r="39" spans="1:37" s="82" customFormat="1" ht="18" customHeight="1" thickBot="1" x14ac:dyDescent="0.2">
      <c r="A39" s="866"/>
      <c r="B39" s="865"/>
      <c r="C39" s="865"/>
      <c r="D39" s="865"/>
      <c r="E39" s="865"/>
      <c r="F39" s="865"/>
      <c r="G39" s="865"/>
      <c r="H39" s="865"/>
      <c r="I39" s="865"/>
      <c r="J39" s="865"/>
      <c r="K39" s="865"/>
      <c r="L39" s="865"/>
      <c r="M39" s="865"/>
      <c r="N39" s="865"/>
      <c r="O39" s="90"/>
      <c r="P39" s="90"/>
      <c r="Q39" s="90"/>
      <c r="R39" s="90"/>
      <c r="S39" s="90"/>
      <c r="T39" s="90"/>
      <c r="U39" s="90"/>
      <c r="V39" s="90"/>
      <c r="W39" s="90"/>
      <c r="X39" s="90"/>
      <c r="Y39" s="90"/>
      <c r="Z39" s="90"/>
      <c r="AA39" s="90"/>
      <c r="AB39" s="90"/>
      <c r="AC39" s="90"/>
      <c r="AD39" s="90"/>
      <c r="AE39" s="90"/>
      <c r="AF39" s="90"/>
      <c r="AG39" s="90"/>
      <c r="AH39" s="90"/>
      <c r="AI39" s="90"/>
      <c r="AJ39" s="83"/>
      <c r="AK39" s="125"/>
    </row>
    <row r="40" spans="1:37" s="82" customFormat="1" ht="14" customHeight="1" x14ac:dyDescent="0.15">
      <c r="A40" s="866"/>
      <c r="B40" s="865"/>
      <c r="C40" s="865"/>
      <c r="D40" s="865"/>
      <c r="E40" s="865"/>
      <c r="F40" s="865"/>
      <c r="G40" s="865"/>
      <c r="H40" s="865"/>
      <c r="I40" s="865"/>
      <c r="J40" s="865"/>
      <c r="K40" s="865"/>
      <c r="L40" s="865"/>
      <c r="M40" s="865"/>
      <c r="N40" s="865"/>
      <c r="O40" s="90"/>
      <c r="P40" s="90"/>
      <c r="Q40" s="867" t="s">
        <v>160</v>
      </c>
      <c r="R40" s="867"/>
      <c r="S40" s="867"/>
      <c r="T40" s="867"/>
      <c r="U40" s="867"/>
      <c r="V40" s="867"/>
      <c r="W40" s="867"/>
      <c r="X40" s="867"/>
      <c r="Y40" s="867"/>
      <c r="Z40" s="867"/>
      <c r="AA40" s="867"/>
      <c r="AB40" s="867"/>
      <c r="AC40" s="867"/>
      <c r="AD40" s="867"/>
      <c r="AE40" s="867"/>
      <c r="AF40" s="867"/>
      <c r="AG40" s="867"/>
      <c r="AH40" s="867"/>
      <c r="AI40" s="867"/>
      <c r="AJ40" s="867"/>
      <c r="AK40" s="125"/>
    </row>
    <row r="41" spans="1:37" s="82" customFormat="1" ht="35.25" customHeight="1" x14ac:dyDescent="0.15">
      <c r="A41" s="864" t="s">
        <v>161</v>
      </c>
      <c r="B41" s="868"/>
      <c r="C41" s="868"/>
      <c r="D41" s="868"/>
      <c r="E41" s="868"/>
      <c r="F41" s="868"/>
      <c r="G41" s="868"/>
      <c r="H41" s="868"/>
      <c r="I41" s="868"/>
      <c r="J41" s="868"/>
      <c r="K41" s="868"/>
      <c r="L41" s="868"/>
      <c r="M41" s="868"/>
      <c r="N41" s="868"/>
      <c r="O41" s="90"/>
      <c r="P41" s="90"/>
      <c r="Q41" s="90"/>
      <c r="R41" s="90"/>
      <c r="S41" s="90"/>
      <c r="T41" s="90"/>
      <c r="U41" s="90"/>
      <c r="V41" s="90"/>
      <c r="W41" s="90"/>
      <c r="X41" s="90"/>
      <c r="Y41" s="90"/>
      <c r="Z41" s="90"/>
      <c r="AA41" s="90"/>
      <c r="AB41" s="90"/>
      <c r="AC41" s="90"/>
      <c r="AD41" s="90"/>
      <c r="AE41" s="90"/>
      <c r="AF41" s="90"/>
      <c r="AG41" s="90"/>
      <c r="AH41" s="90"/>
      <c r="AI41" s="90"/>
      <c r="AJ41" s="90"/>
      <c r="AK41" s="125"/>
    </row>
    <row r="42" spans="1:37" s="82" customFormat="1" ht="14" x14ac:dyDescent="0.15">
      <c r="A42" s="864"/>
      <c r="B42" s="868"/>
      <c r="C42" s="868"/>
      <c r="D42" s="868"/>
      <c r="E42" s="868"/>
      <c r="F42" s="868"/>
      <c r="G42" s="868"/>
      <c r="H42" s="868"/>
      <c r="I42" s="868"/>
      <c r="J42" s="868"/>
      <c r="K42" s="868"/>
      <c r="L42" s="868"/>
      <c r="M42" s="868"/>
      <c r="N42" s="868"/>
      <c r="O42" s="83"/>
      <c r="P42" s="83"/>
      <c r="Q42" s="867" t="s">
        <v>162</v>
      </c>
      <c r="R42" s="867"/>
      <c r="S42" s="867"/>
      <c r="T42" s="867"/>
      <c r="U42" s="867"/>
      <c r="V42" s="867"/>
      <c r="W42" s="867"/>
      <c r="X42" s="867"/>
      <c r="Y42" s="867"/>
      <c r="Z42" s="867"/>
      <c r="AA42" s="867"/>
      <c r="AB42" s="867"/>
      <c r="AC42" s="867"/>
      <c r="AD42" s="867"/>
      <c r="AE42" s="867"/>
      <c r="AF42" s="867"/>
      <c r="AG42" s="867"/>
      <c r="AH42" s="867"/>
      <c r="AI42" s="867"/>
      <c r="AJ42" s="867"/>
      <c r="AK42" s="125"/>
    </row>
    <row r="43" spans="1:37" s="82" customFormat="1" ht="14.5" customHeight="1" thickBot="1" x14ac:dyDescent="0.2">
      <c r="A43" s="126"/>
      <c r="B43" s="127"/>
      <c r="C43" s="127"/>
      <c r="D43" s="127"/>
      <c r="E43" s="441"/>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8"/>
    </row>
    <row r="44" spans="1:37" x14ac:dyDescent="0.15">
      <c r="A44" s="82"/>
      <c r="B44" s="82"/>
      <c r="C44" s="82"/>
      <c r="D44" s="82"/>
      <c r="E44" s="431"/>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c r="AK44" s="82"/>
    </row>
    <row r="45" spans="1:37" s="60" customFormat="1" ht="30" customHeight="1" x14ac:dyDescent="0.15">
      <c r="A45" s="423"/>
      <c r="B45" s="433"/>
      <c r="C45" s="433"/>
      <c r="D45" s="433"/>
      <c r="E45" s="424"/>
      <c r="F45" s="425"/>
      <c r="G45" s="425"/>
      <c r="H45" s="425"/>
      <c r="I45" s="425"/>
      <c r="J45" s="425"/>
      <c r="K45" s="425"/>
      <c r="L45" s="425"/>
      <c r="M45" s="444"/>
      <c r="N45" s="426"/>
      <c r="O45" s="426"/>
      <c r="P45" s="426"/>
      <c r="Q45" s="426"/>
      <c r="R45" s="426"/>
      <c r="S45" s="426"/>
      <c r="T45" s="426"/>
      <c r="U45" s="426"/>
      <c r="V45" s="426"/>
      <c r="W45" s="891" t="s">
        <v>133</v>
      </c>
      <c r="X45" s="891"/>
      <c r="Y45" s="891"/>
      <c r="Z45" s="891"/>
      <c r="AA45" s="892"/>
      <c r="AB45" s="875" t="str">
        <f>Nav!$C$6</f>
        <v>DS200424</v>
      </c>
      <c r="AC45" s="876"/>
      <c r="AD45" s="876"/>
      <c r="AE45" s="876"/>
      <c r="AF45" s="876"/>
      <c r="AG45" s="876"/>
      <c r="AH45" s="876"/>
      <c r="AI45" s="877"/>
      <c r="AJ45" s="426"/>
      <c r="AK45" s="432"/>
    </row>
    <row r="46" spans="1:37" s="60" customFormat="1" ht="18" customHeight="1" x14ac:dyDescent="0.15">
      <c r="A46" s="445"/>
      <c r="B46" s="446"/>
      <c r="C46" s="446"/>
      <c r="D46" s="446"/>
      <c r="E46" s="447"/>
      <c r="F46" s="448"/>
      <c r="G46" s="448"/>
      <c r="H46" s="448"/>
      <c r="I46" s="448"/>
      <c r="J46" s="448"/>
      <c r="K46" s="448"/>
      <c r="L46" s="448"/>
      <c r="M46" s="449"/>
      <c r="AK46" s="434"/>
    </row>
    <row r="47" spans="1:37" ht="23" x14ac:dyDescent="0.25">
      <c r="A47" s="445"/>
      <c r="B47" s="446"/>
      <c r="C47" s="446"/>
      <c r="D47" s="446"/>
      <c r="E47" s="447"/>
      <c r="F47" s="448"/>
      <c r="G47" s="448"/>
      <c r="H47" s="448"/>
      <c r="I47" s="448"/>
      <c r="J47" s="448"/>
      <c r="K47" s="448"/>
      <c r="L47" s="448"/>
      <c r="M47" s="449"/>
      <c r="N47" s="443"/>
      <c r="O47" s="893" t="s">
        <v>134</v>
      </c>
      <c r="P47" s="894"/>
      <c r="Q47" s="894"/>
      <c r="R47" s="894"/>
      <c r="S47" s="894"/>
      <c r="T47" s="894"/>
      <c r="U47" s="894"/>
      <c r="V47" s="894"/>
      <c r="W47" s="894"/>
      <c r="X47" s="894"/>
      <c r="Y47" s="894"/>
      <c r="Z47" s="894"/>
      <c r="AA47" s="894"/>
      <c r="AB47" s="894"/>
      <c r="AC47" s="894"/>
      <c r="AD47" s="894"/>
      <c r="AE47" s="894"/>
      <c r="AF47" s="894"/>
      <c r="AG47" s="894"/>
      <c r="AH47" s="894"/>
      <c r="AI47" s="894"/>
      <c r="AJ47" s="894"/>
      <c r="AK47" s="895"/>
    </row>
    <row r="48" spans="1:37" ht="16" x14ac:dyDescent="0.2">
      <c r="A48" s="445"/>
      <c r="B48" s="446"/>
      <c r="C48" s="446"/>
      <c r="D48" s="446"/>
      <c r="E48" s="447"/>
      <c r="F48" s="448"/>
      <c r="G48" s="448"/>
      <c r="H48" s="448"/>
      <c r="I48" s="448"/>
      <c r="J48" s="448"/>
      <c r="K48" s="448"/>
      <c r="L48" s="448"/>
      <c r="M48" s="449"/>
      <c r="N48" s="442"/>
      <c r="O48" s="730" t="s">
        <v>165</v>
      </c>
      <c r="P48" s="731"/>
      <c r="Q48" s="731"/>
      <c r="R48" s="731"/>
      <c r="S48" s="731"/>
      <c r="T48" s="731"/>
      <c r="U48" s="731"/>
      <c r="V48" s="731"/>
      <c r="W48" s="731"/>
      <c r="X48" s="731"/>
      <c r="Y48" s="731"/>
      <c r="Z48" s="731"/>
      <c r="AA48" s="731"/>
      <c r="AB48" s="731"/>
      <c r="AC48" s="731"/>
      <c r="AD48" s="731"/>
      <c r="AE48" s="731"/>
      <c r="AF48" s="731"/>
      <c r="AG48" s="731"/>
      <c r="AH48" s="731"/>
      <c r="AI48" s="731"/>
      <c r="AJ48" s="731"/>
      <c r="AK48" s="732"/>
    </row>
    <row r="49" spans="1:37" ht="18" customHeight="1" x14ac:dyDescent="0.15">
      <c r="A49" s="885" t="s">
        <v>136</v>
      </c>
      <c r="B49" s="886"/>
      <c r="C49" s="886"/>
      <c r="D49" s="886"/>
      <c r="E49" s="886"/>
      <c r="F49" s="886"/>
      <c r="G49" s="886"/>
      <c r="H49" s="886"/>
      <c r="I49" s="886"/>
      <c r="J49" s="886"/>
      <c r="K49" s="886"/>
      <c r="L49" s="886"/>
      <c r="M49" s="887"/>
      <c r="O49" s="888" t="s">
        <v>137</v>
      </c>
      <c r="P49" s="889"/>
      <c r="Q49" s="889"/>
      <c r="R49" s="889"/>
      <c r="S49" s="889"/>
      <c r="T49" s="889"/>
      <c r="U49" s="889"/>
      <c r="V49" s="889"/>
      <c r="W49" s="889"/>
      <c r="X49" s="889"/>
      <c r="Y49" s="889"/>
      <c r="Z49" s="889"/>
      <c r="AA49" s="889"/>
      <c r="AB49" s="889"/>
      <c r="AC49" s="889"/>
      <c r="AD49" s="889"/>
      <c r="AE49" s="889"/>
      <c r="AF49" s="889"/>
      <c r="AG49" s="889"/>
      <c r="AH49" s="889"/>
      <c r="AI49" s="889"/>
      <c r="AJ49" s="889"/>
      <c r="AK49" s="890"/>
    </row>
    <row r="50" spans="1:37" ht="26.25" customHeight="1" x14ac:dyDescent="0.15">
      <c r="A50" s="84" t="s">
        <v>138</v>
      </c>
      <c r="B50" s="60"/>
      <c r="C50" s="516"/>
      <c r="D50" s="516"/>
      <c r="E50" s="516"/>
      <c r="F50" s="94"/>
      <c r="G50" s="94"/>
      <c r="H50" s="94"/>
      <c r="I50" s="94"/>
      <c r="J50" s="94"/>
      <c r="K50" s="94"/>
      <c r="L50" s="94"/>
      <c r="O50" s="869"/>
      <c r="P50" s="869"/>
      <c r="Q50" s="869"/>
      <c r="R50" s="869"/>
      <c r="S50" s="869"/>
      <c r="T50" s="869"/>
      <c r="AK50" s="91"/>
    </row>
    <row r="51" spans="1:37"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1"/>
      <c r="AK51" s="872"/>
    </row>
    <row r="52" spans="1:37" ht="18" customHeight="1" x14ac:dyDescent="0.15">
      <c r="A52" s="85"/>
      <c r="AK52" s="91"/>
    </row>
    <row r="53" spans="1:37" s="87" customFormat="1" ht="14" x14ac:dyDescent="0.15">
      <c r="A53" s="86" t="s">
        <v>139</v>
      </c>
      <c r="E53" s="428"/>
      <c r="G53" s="83"/>
      <c r="H53" s="83"/>
      <c r="I53" s="83"/>
      <c r="J53" s="83"/>
      <c r="K53" s="83"/>
      <c r="L53" s="83"/>
      <c r="M53" s="88"/>
      <c r="N53" s="87" t="s">
        <v>140</v>
      </c>
      <c r="AI53" s="83"/>
      <c r="AJ53" s="83"/>
      <c r="AK53" s="92"/>
    </row>
    <row r="54" spans="1:37" ht="27" customHeight="1" x14ac:dyDescent="0.15">
      <c r="A54" s="873">
        <f>A11+31</f>
        <v>44958</v>
      </c>
      <c r="B54" s="874"/>
      <c r="C54" s="874"/>
      <c r="D54" s="520"/>
      <c r="E54" s="429"/>
      <c r="N54" s="875" t="str">
        <f>N11</f>
        <v>MA 5</v>
      </c>
      <c r="O54" s="876"/>
      <c r="P54" s="876"/>
      <c r="Q54" s="876"/>
      <c r="R54" s="876"/>
      <c r="S54" s="876"/>
      <c r="T54" s="876"/>
      <c r="U54" s="876"/>
      <c r="V54" s="876"/>
      <c r="W54" s="877"/>
      <c r="X54" s="89"/>
      <c r="Y54" s="89"/>
      <c r="Z54" s="89"/>
      <c r="AA54" s="89"/>
      <c r="AB54" s="89"/>
      <c r="AC54" s="89"/>
      <c r="AD54" s="89"/>
      <c r="AE54" s="89"/>
      <c r="AF54" s="89"/>
      <c r="AG54" s="89"/>
      <c r="AH54" s="89"/>
      <c r="AK54" s="93"/>
    </row>
    <row r="55" spans="1:37" x14ac:dyDescent="0.15">
      <c r="A55" s="85"/>
      <c r="AK55" s="91"/>
    </row>
    <row r="56" spans="1:37"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79"/>
      <c r="AK56" s="880"/>
    </row>
    <row r="57" spans="1:37" ht="14" thickBot="1" x14ac:dyDescent="0.2">
      <c r="A57" s="85"/>
      <c r="AK57" s="91"/>
    </row>
    <row r="58" spans="1:37" ht="25" customHeight="1" x14ac:dyDescent="0.15">
      <c r="A58" s="120"/>
      <c r="B58" s="121"/>
      <c r="C58" s="121"/>
      <c r="D58" s="904" t="s">
        <v>30</v>
      </c>
      <c r="E58" s="883" t="s">
        <v>142</v>
      </c>
      <c r="F58" s="122" t="s">
        <v>143</v>
      </c>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856" t="s">
        <v>144</v>
      </c>
    </row>
    <row r="59" spans="1:37" ht="15" customHeight="1" thickBot="1" x14ac:dyDescent="0.2">
      <c r="A59" s="96" t="s">
        <v>145</v>
      </c>
      <c r="B59" s="97"/>
      <c r="C59" s="97"/>
      <c r="D59" s="905"/>
      <c r="E59" s="882"/>
      <c r="F59" s="98">
        <f>A54</f>
        <v>44958</v>
      </c>
      <c r="G59" s="98">
        <f>F59+1</f>
        <v>44959</v>
      </c>
      <c r="H59" s="98">
        <f t="shared" ref="H59:AG59" si="3">G59+1</f>
        <v>44960</v>
      </c>
      <c r="I59" s="98">
        <f t="shared" si="3"/>
        <v>44961</v>
      </c>
      <c r="J59" s="98">
        <f t="shared" si="3"/>
        <v>44962</v>
      </c>
      <c r="K59" s="98">
        <f t="shared" si="3"/>
        <v>44963</v>
      </c>
      <c r="L59" s="98">
        <f t="shared" si="3"/>
        <v>44964</v>
      </c>
      <c r="M59" s="98">
        <f t="shared" si="3"/>
        <v>44965</v>
      </c>
      <c r="N59" s="98">
        <f t="shared" si="3"/>
        <v>44966</v>
      </c>
      <c r="O59" s="98">
        <f t="shared" si="3"/>
        <v>44967</v>
      </c>
      <c r="P59" s="98">
        <f t="shared" si="3"/>
        <v>44968</v>
      </c>
      <c r="Q59" s="98">
        <f t="shared" si="3"/>
        <v>44969</v>
      </c>
      <c r="R59" s="98">
        <f t="shared" si="3"/>
        <v>44970</v>
      </c>
      <c r="S59" s="98">
        <f t="shared" si="3"/>
        <v>44971</v>
      </c>
      <c r="T59" s="98">
        <f t="shared" si="3"/>
        <v>44972</v>
      </c>
      <c r="U59" s="98">
        <f t="shared" si="3"/>
        <v>44973</v>
      </c>
      <c r="V59" s="98">
        <f t="shared" si="3"/>
        <v>44974</v>
      </c>
      <c r="W59" s="98">
        <f t="shared" si="3"/>
        <v>44975</v>
      </c>
      <c r="X59" s="98">
        <f t="shared" si="3"/>
        <v>44976</v>
      </c>
      <c r="Y59" s="98">
        <f t="shared" si="3"/>
        <v>44977</v>
      </c>
      <c r="Z59" s="98">
        <f t="shared" si="3"/>
        <v>44978</v>
      </c>
      <c r="AA59" s="98">
        <f t="shared" si="3"/>
        <v>44979</v>
      </c>
      <c r="AB59" s="98">
        <f t="shared" si="3"/>
        <v>44980</v>
      </c>
      <c r="AC59" s="98">
        <f t="shared" si="3"/>
        <v>44981</v>
      </c>
      <c r="AD59" s="98">
        <f t="shared" si="3"/>
        <v>44982</v>
      </c>
      <c r="AE59" s="98">
        <f t="shared" si="3"/>
        <v>44983</v>
      </c>
      <c r="AF59" s="98">
        <f t="shared" si="3"/>
        <v>44984</v>
      </c>
      <c r="AG59" s="98">
        <f t="shared" si="3"/>
        <v>44985</v>
      </c>
      <c r="AH59" s="98" t="str">
        <f>IF(AND(DAY(DATE(YEAR($A$11),3,0))=29,YEAR($A$11)&lt;&gt;1900),29,"")</f>
        <v/>
      </c>
      <c r="AI59" s="98"/>
      <c r="AJ59" s="98"/>
      <c r="AK59" s="857"/>
    </row>
    <row r="60" spans="1:37" s="82" customFormat="1" ht="21" customHeight="1" thickBot="1" x14ac:dyDescent="0.2">
      <c r="A60" s="100" t="s">
        <v>146</v>
      </c>
      <c r="B60" s="101" t="s">
        <v>109</v>
      </c>
      <c r="C60" s="102" t="s">
        <v>147</v>
      </c>
      <c r="D60" s="102"/>
      <c r="E60" s="101"/>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03"/>
    </row>
    <row r="61" spans="1:37" s="82" customFormat="1" ht="20" customHeight="1" thickBot="1" x14ac:dyDescent="0.2">
      <c r="A61" s="858"/>
      <c r="B61" s="109" t="s">
        <v>66</v>
      </c>
      <c r="C61" s="186" t="s">
        <v>148</v>
      </c>
      <c r="D61" s="186"/>
      <c r="E61" s="435"/>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04"/>
    </row>
    <row r="62" spans="1:37" s="82" customFormat="1" ht="14" x14ac:dyDescent="0.15">
      <c r="A62" s="859"/>
      <c r="B62" s="183"/>
      <c r="C62" s="187" t="e">
        <f>VLOOKUP(B62,'AP Übersicht'!$A$8:$B$36,2,FALSE)</f>
        <v>#N/A</v>
      </c>
      <c r="D62" s="187"/>
      <c r="E62" s="430"/>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04">
        <f t="shared" ref="AK62:AK73" si="4">SUM(F62:AJ62)</f>
        <v>0</v>
      </c>
    </row>
    <row r="63" spans="1:37" s="82" customFormat="1" ht="20" customHeight="1" x14ac:dyDescent="0.15">
      <c r="A63" s="859"/>
      <c r="B63" s="183"/>
      <c r="C63" s="187" t="e">
        <f>VLOOKUP(B63,'AP Übersicht'!$A$8:$B$36,2,FALSE)</f>
        <v>#N/A</v>
      </c>
      <c r="D63" s="187"/>
      <c r="E63" s="430"/>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6"/>
      <c r="AK63" s="104">
        <f t="shared" si="4"/>
        <v>0</v>
      </c>
    </row>
    <row r="64" spans="1:37" s="82" customFormat="1" ht="20" customHeight="1" x14ac:dyDescent="0.15">
      <c r="A64" s="859"/>
      <c r="B64" s="183"/>
      <c r="C64" s="187" t="e">
        <f>VLOOKUP(B64,'AP Übersicht'!$A$8:$B$36,2,FALSE)</f>
        <v>#N/A</v>
      </c>
      <c r="D64" s="187"/>
      <c r="E64" s="430"/>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6"/>
      <c r="AK64" s="104">
        <f t="shared" si="4"/>
        <v>0</v>
      </c>
    </row>
    <row r="65" spans="1:37" s="82" customFormat="1" ht="20" customHeight="1" x14ac:dyDescent="0.15">
      <c r="A65" s="859"/>
      <c r="B65" s="183"/>
      <c r="C65" s="187" t="e">
        <f>VLOOKUP(B65,'AP Übersicht'!$A$8:$B$36,2,FALSE)</f>
        <v>#N/A</v>
      </c>
      <c r="D65" s="187"/>
      <c r="E65" s="430"/>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6"/>
      <c r="AK65" s="104">
        <f t="shared" si="4"/>
        <v>0</v>
      </c>
    </row>
    <row r="66" spans="1:37" s="82" customFormat="1" ht="20" customHeight="1" x14ac:dyDescent="0.15">
      <c r="A66" s="859"/>
      <c r="B66" s="183"/>
      <c r="C66" s="187" t="e">
        <f>VLOOKUP(B66,'AP Übersicht'!$A$8:$B$36,2,FALSE)</f>
        <v>#N/A</v>
      </c>
      <c r="D66" s="187"/>
      <c r="E66" s="430"/>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6"/>
      <c r="AK66" s="104">
        <f t="shared" si="4"/>
        <v>0</v>
      </c>
    </row>
    <row r="67" spans="1:37" s="82" customFormat="1" ht="20" customHeight="1" x14ac:dyDescent="0.15">
      <c r="A67" s="859"/>
      <c r="B67" s="183"/>
      <c r="C67" s="187" t="e">
        <f>VLOOKUP(B67,'AP Übersicht'!$A$8:$B$36,2,FALSE)</f>
        <v>#N/A</v>
      </c>
      <c r="D67" s="187"/>
      <c r="E67" s="430"/>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6"/>
      <c r="AK67" s="104">
        <f t="shared" si="4"/>
        <v>0</v>
      </c>
    </row>
    <row r="68" spans="1:37" s="82" customFormat="1" ht="20" customHeight="1" x14ac:dyDescent="0.15">
      <c r="A68" s="859"/>
      <c r="B68" s="183"/>
      <c r="C68" s="187" t="e">
        <f>VLOOKUP(B68,'AP Übersicht'!$A$8:$B$36,2,FALSE)</f>
        <v>#N/A</v>
      </c>
      <c r="D68" s="187"/>
      <c r="E68" s="430"/>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6"/>
      <c r="AK68" s="104">
        <f t="shared" si="4"/>
        <v>0</v>
      </c>
    </row>
    <row r="69" spans="1:37" s="82" customFormat="1" ht="20" customHeight="1" x14ac:dyDescent="0.15">
      <c r="A69" s="859"/>
      <c r="B69" s="183"/>
      <c r="C69" s="187" t="e">
        <f>VLOOKUP(B69,'AP Übersicht'!$A$8:$B$36,2,FALSE)</f>
        <v>#N/A</v>
      </c>
      <c r="D69" s="187"/>
      <c r="E69" s="430"/>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6"/>
      <c r="AK69" s="104">
        <f t="shared" si="4"/>
        <v>0</v>
      </c>
    </row>
    <row r="70" spans="1:37" s="82" customFormat="1" ht="20" customHeight="1" x14ac:dyDescent="0.15">
      <c r="A70" s="859"/>
      <c r="B70" s="183"/>
      <c r="C70" s="187" t="e">
        <f>VLOOKUP(B70,'AP Übersicht'!$A$8:$B$36,2,FALSE)</f>
        <v>#N/A</v>
      </c>
      <c r="D70" s="187"/>
      <c r="E70" s="430"/>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6"/>
      <c r="AK70" s="104">
        <f t="shared" si="4"/>
        <v>0</v>
      </c>
    </row>
    <row r="71" spans="1:37" s="82" customFormat="1" ht="20" customHeight="1" x14ac:dyDescent="0.15">
      <c r="A71" s="859"/>
      <c r="B71" s="183"/>
      <c r="C71" s="187" t="e">
        <f>VLOOKUP(B71,'AP Übersicht'!$A$8:$B$36,2,FALSE)</f>
        <v>#N/A</v>
      </c>
      <c r="D71" s="187"/>
      <c r="E71" s="430"/>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6"/>
      <c r="AK71" s="104">
        <f t="shared" si="4"/>
        <v>0</v>
      </c>
    </row>
    <row r="72" spans="1:37" s="82" customFormat="1" ht="20" customHeight="1" x14ac:dyDescent="0.15">
      <c r="A72" s="859"/>
      <c r="B72" s="183"/>
      <c r="C72" s="187" t="e">
        <f>VLOOKUP(B72,'AP Übersicht'!$A$8:$B$36,2,FALSE)</f>
        <v>#N/A</v>
      </c>
      <c r="D72" s="187"/>
      <c r="E72" s="430"/>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6"/>
      <c r="AK72" s="104">
        <f t="shared" si="4"/>
        <v>0</v>
      </c>
    </row>
    <row r="73" spans="1:37" s="82" customFormat="1" ht="20" customHeight="1" thickBot="1" x14ac:dyDescent="0.2">
      <c r="A73" s="860"/>
      <c r="B73" s="184"/>
      <c r="C73" s="252" t="e">
        <f>VLOOKUP(B73,'AP Übersicht'!$A$8:$B$36,2,FALSE)</f>
        <v>#N/A</v>
      </c>
      <c r="D73" s="503"/>
      <c r="E73" s="438"/>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8"/>
      <c r="AK73" s="104">
        <f t="shared" si="4"/>
        <v>0</v>
      </c>
    </row>
    <row r="74" spans="1:37" s="82" customFormat="1" ht="36" customHeight="1" thickTop="1" thickBot="1" x14ac:dyDescent="0.2">
      <c r="A74" s="522"/>
      <c r="B74" s="185"/>
      <c r="C74" s="107" t="s">
        <v>149</v>
      </c>
      <c r="D74" s="504"/>
      <c r="E74" s="437"/>
      <c r="F74" s="108">
        <f t="shared" ref="F74:AJ74" si="5">SUM(F60:F73)</f>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8">
        <f t="shared" si="5"/>
        <v>0</v>
      </c>
      <c r="AK74" s="106">
        <f>SUM(AK62:AK73)</f>
        <v>0</v>
      </c>
    </row>
    <row r="75" spans="1:37" s="82" customFormat="1" ht="20" customHeight="1" x14ac:dyDescent="0.15">
      <c r="A75" s="118" t="s">
        <v>150</v>
      </c>
      <c r="B75" s="99"/>
      <c r="C75" s="114" t="s">
        <v>164</v>
      </c>
      <c r="D75" s="187"/>
      <c r="E75" s="430"/>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9"/>
      <c r="AK75" s="110">
        <f>SUM(F75:AJ75)</f>
        <v>0</v>
      </c>
    </row>
    <row r="76" spans="1:37" s="82" customFormat="1" ht="20" customHeight="1" x14ac:dyDescent="0.15">
      <c r="A76" s="861" t="s">
        <v>152</v>
      </c>
      <c r="B76" s="95"/>
      <c r="C76" s="115" t="s">
        <v>153</v>
      </c>
      <c r="D76" s="187"/>
      <c r="E76" s="43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80"/>
      <c r="AK76" s="117">
        <f>SUM(E76:AJ76)</f>
        <v>0</v>
      </c>
    </row>
    <row r="77" spans="1:37" s="82" customFormat="1" ht="20" customHeight="1" x14ac:dyDescent="0.15">
      <c r="A77" s="862"/>
      <c r="B77" s="95"/>
      <c r="C77" s="116" t="s">
        <v>154</v>
      </c>
      <c r="D77" s="505"/>
      <c r="E77" s="430"/>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9"/>
      <c r="AK77" s="111">
        <f>SUM(F77:AJ77)</f>
        <v>0</v>
      </c>
    </row>
    <row r="78" spans="1:37" s="82" customFormat="1" ht="28" x14ac:dyDescent="0.15">
      <c r="A78" s="862"/>
      <c r="B78" s="95"/>
      <c r="C78" s="115" t="s">
        <v>155</v>
      </c>
      <c r="D78" s="187"/>
      <c r="E78" s="430"/>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9"/>
      <c r="AK78" s="111">
        <f>SUM(F78:AJ78)</f>
        <v>0</v>
      </c>
    </row>
    <row r="79" spans="1:37" s="82" customFormat="1" ht="29" thickBot="1" x14ac:dyDescent="0.2">
      <c r="A79" s="863"/>
      <c r="B79" s="105"/>
      <c r="C79" s="119" t="s">
        <v>156</v>
      </c>
      <c r="D79" s="506"/>
      <c r="E79" s="439"/>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1"/>
      <c r="AJ79" s="182"/>
      <c r="AK79" s="112">
        <f>SUM(F79:AJ79)</f>
        <v>0</v>
      </c>
    </row>
    <row r="80" spans="1:37" s="82" customFormat="1" x14ac:dyDescent="0.15">
      <c r="A80" s="123"/>
      <c r="B80" s="83"/>
      <c r="C80" s="83"/>
      <c r="D80" s="83"/>
      <c r="E80" s="427"/>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124">
        <f>SUM(AK74:AK79)</f>
        <v>0</v>
      </c>
    </row>
    <row r="81" spans="1:37" s="82" customFormat="1" ht="18" customHeight="1" x14ac:dyDescent="0.15">
      <c r="A81" s="864" t="s">
        <v>159</v>
      </c>
      <c r="B81" s="865"/>
      <c r="C81" s="865"/>
      <c r="D81" s="865"/>
      <c r="E81" s="865"/>
      <c r="F81" s="865"/>
      <c r="G81" s="865"/>
      <c r="H81" s="865"/>
      <c r="I81" s="865"/>
      <c r="J81" s="865"/>
      <c r="K81" s="865"/>
      <c r="L81" s="865"/>
      <c r="M81" s="865"/>
      <c r="N81" s="865"/>
      <c r="O81" s="90"/>
      <c r="P81" s="90"/>
      <c r="Q81" s="90"/>
      <c r="R81" s="90"/>
      <c r="S81" s="90"/>
      <c r="T81" s="90"/>
      <c r="U81" s="90"/>
      <c r="V81" s="90"/>
      <c r="W81" s="90"/>
      <c r="X81" s="90"/>
      <c r="Y81" s="90"/>
      <c r="Z81" s="90"/>
      <c r="AA81" s="90"/>
      <c r="AB81" s="90"/>
      <c r="AC81" s="90"/>
      <c r="AD81" s="90"/>
      <c r="AE81" s="90"/>
      <c r="AF81" s="90"/>
      <c r="AG81" s="90"/>
      <c r="AH81" s="90"/>
      <c r="AI81" s="90"/>
      <c r="AJ81" s="83"/>
      <c r="AK81" s="125"/>
    </row>
    <row r="82" spans="1:37" s="82" customFormat="1" ht="18" customHeight="1" thickBot="1" x14ac:dyDescent="0.2">
      <c r="A82" s="866"/>
      <c r="B82" s="865"/>
      <c r="C82" s="865"/>
      <c r="D82" s="865"/>
      <c r="E82" s="865"/>
      <c r="F82" s="865"/>
      <c r="G82" s="865"/>
      <c r="H82" s="865"/>
      <c r="I82" s="865"/>
      <c r="J82" s="865"/>
      <c r="K82" s="865"/>
      <c r="L82" s="865"/>
      <c r="M82" s="865"/>
      <c r="N82" s="865"/>
      <c r="O82" s="90"/>
      <c r="P82" s="90"/>
      <c r="Q82" s="90"/>
      <c r="R82" s="90"/>
      <c r="S82" s="90"/>
      <c r="T82" s="90"/>
      <c r="U82" s="90"/>
      <c r="V82" s="90"/>
      <c r="W82" s="90"/>
      <c r="X82" s="90"/>
      <c r="Y82" s="90"/>
      <c r="Z82" s="90"/>
      <c r="AA82" s="90"/>
      <c r="AB82" s="90"/>
      <c r="AC82" s="90"/>
      <c r="AD82" s="90"/>
      <c r="AE82" s="90"/>
      <c r="AF82" s="90"/>
      <c r="AG82" s="90"/>
      <c r="AH82" s="90"/>
      <c r="AI82" s="90"/>
      <c r="AJ82" s="83"/>
      <c r="AK82" s="125"/>
    </row>
    <row r="83" spans="1:37" s="82" customFormat="1" ht="14" customHeight="1" x14ac:dyDescent="0.15">
      <c r="A83" s="866"/>
      <c r="B83" s="865"/>
      <c r="C83" s="865"/>
      <c r="D83" s="865"/>
      <c r="E83" s="865"/>
      <c r="F83" s="865"/>
      <c r="G83" s="865"/>
      <c r="H83" s="865"/>
      <c r="I83" s="865"/>
      <c r="J83" s="865"/>
      <c r="K83" s="865"/>
      <c r="L83" s="865"/>
      <c r="M83" s="865"/>
      <c r="N83" s="865"/>
      <c r="O83" s="90"/>
      <c r="P83" s="90"/>
      <c r="Q83" s="867" t="s">
        <v>160</v>
      </c>
      <c r="R83" s="867"/>
      <c r="S83" s="867"/>
      <c r="T83" s="867"/>
      <c r="U83" s="867"/>
      <c r="V83" s="867"/>
      <c r="W83" s="867"/>
      <c r="X83" s="867"/>
      <c r="Y83" s="867"/>
      <c r="Z83" s="867"/>
      <c r="AA83" s="867"/>
      <c r="AB83" s="867"/>
      <c r="AC83" s="867"/>
      <c r="AD83" s="867"/>
      <c r="AE83" s="867"/>
      <c r="AF83" s="867"/>
      <c r="AG83" s="867"/>
      <c r="AH83" s="867"/>
      <c r="AI83" s="867"/>
      <c r="AJ83" s="867"/>
      <c r="AK83" s="125"/>
    </row>
    <row r="84" spans="1:37" s="82" customFormat="1" ht="35.25" customHeight="1" x14ac:dyDescent="0.15">
      <c r="A84" s="864" t="s">
        <v>161</v>
      </c>
      <c r="B84" s="868"/>
      <c r="C84" s="868"/>
      <c r="D84" s="868"/>
      <c r="E84" s="868"/>
      <c r="F84" s="868"/>
      <c r="G84" s="868"/>
      <c r="H84" s="868"/>
      <c r="I84" s="868"/>
      <c r="J84" s="868"/>
      <c r="K84" s="868"/>
      <c r="L84" s="868"/>
      <c r="M84" s="868"/>
      <c r="N84" s="868"/>
      <c r="O84" s="90"/>
      <c r="P84" s="90"/>
      <c r="Q84" s="90"/>
      <c r="R84" s="90"/>
      <c r="S84" s="90"/>
      <c r="T84" s="90"/>
      <c r="U84" s="90"/>
      <c r="V84" s="90"/>
      <c r="W84" s="90"/>
      <c r="X84" s="90"/>
      <c r="Y84" s="90"/>
      <c r="Z84" s="90"/>
      <c r="AA84" s="90"/>
      <c r="AB84" s="90"/>
      <c r="AC84" s="90"/>
      <c r="AD84" s="90"/>
      <c r="AE84" s="90"/>
      <c r="AF84" s="90"/>
      <c r="AG84" s="90"/>
      <c r="AH84" s="90"/>
      <c r="AI84" s="90"/>
      <c r="AJ84" s="90"/>
      <c r="AK84" s="125"/>
    </row>
    <row r="85" spans="1:37" s="82" customFormat="1" ht="14" x14ac:dyDescent="0.15">
      <c r="A85" s="864"/>
      <c r="B85" s="868"/>
      <c r="C85" s="868"/>
      <c r="D85" s="868"/>
      <c r="E85" s="868"/>
      <c r="F85" s="868"/>
      <c r="G85" s="868"/>
      <c r="H85" s="868"/>
      <c r="I85" s="868"/>
      <c r="J85" s="868"/>
      <c r="K85" s="868"/>
      <c r="L85" s="868"/>
      <c r="M85" s="868"/>
      <c r="N85" s="868"/>
      <c r="O85" s="83"/>
      <c r="P85" s="83"/>
      <c r="Q85" s="867" t="s">
        <v>162</v>
      </c>
      <c r="R85" s="867"/>
      <c r="S85" s="867"/>
      <c r="T85" s="867"/>
      <c r="U85" s="867"/>
      <c r="V85" s="867"/>
      <c r="W85" s="867"/>
      <c r="X85" s="867"/>
      <c r="Y85" s="867"/>
      <c r="Z85" s="867"/>
      <c r="AA85" s="867"/>
      <c r="AB85" s="867"/>
      <c r="AC85" s="867"/>
      <c r="AD85" s="867"/>
      <c r="AE85" s="867"/>
      <c r="AF85" s="867"/>
      <c r="AG85" s="867"/>
      <c r="AH85" s="867"/>
      <c r="AI85" s="867"/>
      <c r="AJ85" s="867"/>
      <c r="AK85" s="125"/>
    </row>
    <row r="86" spans="1:37" s="82" customFormat="1" ht="14.5" customHeight="1" thickBot="1" x14ac:dyDescent="0.2">
      <c r="A86" s="126"/>
      <c r="B86" s="127"/>
      <c r="C86" s="127"/>
      <c r="D86" s="127"/>
      <c r="E86" s="441"/>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8"/>
    </row>
    <row r="87" spans="1:37" x14ac:dyDescent="0.15">
      <c r="A87" s="82"/>
      <c r="B87" s="82"/>
      <c r="C87" s="82"/>
      <c r="D87" s="82"/>
      <c r="E87" s="431"/>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row>
    <row r="88" spans="1:37" s="60" customFormat="1" ht="30" customHeight="1" x14ac:dyDescent="0.15">
      <c r="A88" s="423"/>
      <c r="B88" s="433"/>
      <c r="C88" s="433"/>
      <c r="D88" s="433"/>
      <c r="E88" s="424"/>
      <c r="F88" s="425"/>
      <c r="G88" s="425"/>
      <c r="H88" s="425"/>
      <c r="I88" s="425"/>
      <c r="J88" s="425"/>
      <c r="K88" s="425"/>
      <c r="L88" s="425"/>
      <c r="M88" s="444"/>
      <c r="N88" s="426"/>
      <c r="O88" s="426"/>
      <c r="P88" s="426"/>
      <c r="Q88" s="426"/>
      <c r="R88" s="426"/>
      <c r="S88" s="426"/>
      <c r="T88" s="426"/>
      <c r="U88" s="426"/>
      <c r="V88" s="426"/>
      <c r="W88" s="891" t="s">
        <v>133</v>
      </c>
      <c r="X88" s="891"/>
      <c r="Y88" s="891"/>
      <c r="Z88" s="891"/>
      <c r="AA88" s="892"/>
      <c r="AB88" s="875" t="str">
        <f>Nav!$C$6</f>
        <v>DS200424</v>
      </c>
      <c r="AC88" s="876"/>
      <c r="AD88" s="876"/>
      <c r="AE88" s="876"/>
      <c r="AF88" s="876"/>
      <c r="AG88" s="876"/>
      <c r="AH88" s="876"/>
      <c r="AI88" s="877"/>
      <c r="AJ88" s="426"/>
      <c r="AK88" s="432"/>
    </row>
    <row r="89" spans="1:37" s="60" customFormat="1" ht="18" customHeight="1" x14ac:dyDescent="0.15">
      <c r="A89" s="445"/>
      <c r="B89" s="446"/>
      <c r="C89" s="446"/>
      <c r="D89" s="446"/>
      <c r="E89" s="447"/>
      <c r="F89" s="448"/>
      <c r="G89" s="448"/>
      <c r="H89" s="448"/>
      <c r="I89" s="448"/>
      <c r="J89" s="448"/>
      <c r="K89" s="448"/>
      <c r="L89" s="448"/>
      <c r="M89" s="449"/>
      <c r="AK89" s="434"/>
    </row>
    <row r="90" spans="1:37" ht="23" x14ac:dyDescent="0.25">
      <c r="A90" s="445"/>
      <c r="B90" s="446"/>
      <c r="C90" s="446"/>
      <c r="D90" s="446"/>
      <c r="E90" s="447"/>
      <c r="F90" s="448"/>
      <c r="G90" s="448"/>
      <c r="H90" s="448"/>
      <c r="I90" s="448"/>
      <c r="J90" s="448"/>
      <c r="K90" s="448"/>
      <c r="L90" s="448"/>
      <c r="M90" s="449"/>
      <c r="N90" s="443"/>
      <c r="O90" s="893" t="s">
        <v>134</v>
      </c>
      <c r="P90" s="894"/>
      <c r="Q90" s="894"/>
      <c r="R90" s="894"/>
      <c r="S90" s="894"/>
      <c r="T90" s="894"/>
      <c r="U90" s="894"/>
      <c r="V90" s="894"/>
      <c r="W90" s="894"/>
      <c r="X90" s="894"/>
      <c r="Y90" s="894"/>
      <c r="Z90" s="894"/>
      <c r="AA90" s="894"/>
      <c r="AB90" s="894"/>
      <c r="AC90" s="894"/>
      <c r="AD90" s="894"/>
      <c r="AE90" s="894"/>
      <c r="AF90" s="894"/>
      <c r="AG90" s="894"/>
      <c r="AH90" s="894"/>
      <c r="AI90" s="894"/>
      <c r="AJ90" s="894"/>
      <c r="AK90" s="895"/>
    </row>
    <row r="91" spans="1:37" ht="16" x14ac:dyDescent="0.2">
      <c r="A91" s="445"/>
      <c r="B91" s="446"/>
      <c r="C91" s="446"/>
      <c r="D91" s="446"/>
      <c r="E91" s="447"/>
      <c r="F91" s="448"/>
      <c r="G91" s="448"/>
      <c r="H91" s="448"/>
      <c r="I91" s="448"/>
      <c r="J91" s="448"/>
      <c r="K91" s="448"/>
      <c r="L91" s="448"/>
      <c r="M91" s="449"/>
      <c r="N91" s="442"/>
      <c r="O91" s="730" t="s">
        <v>165</v>
      </c>
      <c r="P91" s="731"/>
      <c r="Q91" s="731"/>
      <c r="R91" s="731"/>
      <c r="S91" s="731"/>
      <c r="T91" s="731"/>
      <c r="U91" s="731"/>
      <c r="V91" s="731"/>
      <c r="W91" s="731"/>
      <c r="X91" s="731"/>
      <c r="Y91" s="731"/>
      <c r="Z91" s="731"/>
      <c r="AA91" s="731"/>
      <c r="AB91" s="731"/>
      <c r="AC91" s="731"/>
      <c r="AD91" s="731"/>
      <c r="AE91" s="731"/>
      <c r="AF91" s="731"/>
      <c r="AG91" s="731"/>
      <c r="AH91" s="731"/>
      <c r="AI91" s="731"/>
      <c r="AJ91" s="731"/>
      <c r="AK91" s="732"/>
    </row>
    <row r="92" spans="1:37" ht="18" customHeight="1" x14ac:dyDescent="0.15">
      <c r="A92" s="885" t="s">
        <v>136</v>
      </c>
      <c r="B92" s="886"/>
      <c r="C92" s="886"/>
      <c r="D92" s="886"/>
      <c r="E92" s="886"/>
      <c r="F92" s="886"/>
      <c r="G92" s="886"/>
      <c r="H92" s="886"/>
      <c r="I92" s="886"/>
      <c r="J92" s="886"/>
      <c r="K92" s="886"/>
      <c r="L92" s="886"/>
      <c r="M92" s="887"/>
      <c r="O92" s="888" t="s">
        <v>137</v>
      </c>
      <c r="P92" s="889"/>
      <c r="Q92" s="889"/>
      <c r="R92" s="889"/>
      <c r="S92" s="889"/>
      <c r="T92" s="889"/>
      <c r="U92" s="889"/>
      <c r="V92" s="889"/>
      <c r="W92" s="889"/>
      <c r="X92" s="889"/>
      <c r="Y92" s="889"/>
      <c r="Z92" s="889"/>
      <c r="AA92" s="889"/>
      <c r="AB92" s="889"/>
      <c r="AC92" s="889"/>
      <c r="AD92" s="889"/>
      <c r="AE92" s="889"/>
      <c r="AF92" s="889"/>
      <c r="AG92" s="889"/>
      <c r="AH92" s="889"/>
      <c r="AI92" s="889"/>
      <c r="AJ92" s="889"/>
      <c r="AK92" s="890"/>
    </row>
    <row r="93" spans="1:37" ht="26.25" customHeight="1" x14ac:dyDescent="0.15">
      <c r="A93" s="84" t="s">
        <v>138</v>
      </c>
      <c r="B93" s="60"/>
      <c r="C93" s="516"/>
      <c r="D93" s="516"/>
      <c r="E93" s="516"/>
      <c r="F93" s="94"/>
      <c r="G93" s="94"/>
      <c r="H93" s="94"/>
      <c r="I93" s="94"/>
      <c r="J93" s="94"/>
      <c r="K93" s="94"/>
      <c r="L93" s="94"/>
      <c r="O93" s="869"/>
      <c r="P93" s="869"/>
      <c r="Q93" s="869"/>
      <c r="R93" s="869"/>
      <c r="S93" s="869"/>
      <c r="T93" s="869"/>
      <c r="AK93" s="91"/>
    </row>
    <row r="94" spans="1:37"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1"/>
      <c r="AK94" s="872"/>
    </row>
    <row r="95" spans="1:37" ht="18" customHeight="1" x14ac:dyDescent="0.15">
      <c r="A95" s="85"/>
      <c r="AK95" s="91"/>
    </row>
    <row r="96" spans="1:37" s="87" customFormat="1" ht="14" x14ac:dyDescent="0.15">
      <c r="A96" s="86" t="s">
        <v>139</v>
      </c>
      <c r="E96" s="428"/>
      <c r="G96" s="83"/>
      <c r="H96" s="83"/>
      <c r="I96" s="83"/>
      <c r="J96" s="83"/>
      <c r="K96" s="83"/>
      <c r="L96" s="83"/>
      <c r="M96" s="88"/>
      <c r="N96" s="87" t="s">
        <v>140</v>
      </c>
      <c r="AI96" s="83"/>
      <c r="AJ96" s="83"/>
      <c r="AK96" s="92"/>
    </row>
    <row r="97" spans="1:37" ht="27" customHeight="1" x14ac:dyDescent="0.15">
      <c r="A97" s="873">
        <f>IF(AND(DAY(DATE(YEAR($A$11),3,0))=29,YEAR($A$11)&lt;&gt;1900),A54+29,A54+28)</f>
        <v>44986</v>
      </c>
      <c r="B97" s="874"/>
      <c r="C97" s="874"/>
      <c r="D97" s="520"/>
      <c r="E97" s="429"/>
      <c r="N97" s="875" t="str">
        <f>N54</f>
        <v>MA 5</v>
      </c>
      <c r="O97" s="876"/>
      <c r="P97" s="876"/>
      <c r="Q97" s="876"/>
      <c r="R97" s="876"/>
      <c r="S97" s="876"/>
      <c r="T97" s="876"/>
      <c r="U97" s="876"/>
      <c r="V97" s="876"/>
      <c r="W97" s="877"/>
      <c r="X97" s="89"/>
      <c r="Y97" s="89"/>
      <c r="Z97" s="89"/>
      <c r="AA97" s="89"/>
      <c r="AB97" s="89"/>
      <c r="AC97" s="89"/>
      <c r="AD97" s="89"/>
      <c r="AE97" s="89"/>
      <c r="AF97" s="89"/>
      <c r="AG97" s="89"/>
      <c r="AH97" s="89"/>
      <c r="AK97" s="93"/>
    </row>
    <row r="98" spans="1:37" x14ac:dyDescent="0.15">
      <c r="A98" s="85"/>
      <c r="AK98" s="91"/>
    </row>
    <row r="99" spans="1:37"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79"/>
      <c r="AK99" s="880"/>
    </row>
    <row r="100" spans="1:37" ht="14" thickBot="1" x14ac:dyDescent="0.2">
      <c r="A100" s="85"/>
      <c r="AK100" s="91"/>
    </row>
    <row r="101" spans="1:37" ht="25" customHeight="1" x14ac:dyDescent="0.15">
      <c r="A101" s="120"/>
      <c r="B101" s="121"/>
      <c r="C101" s="121"/>
      <c r="D101" s="904" t="s">
        <v>30</v>
      </c>
      <c r="E101" s="883" t="s">
        <v>142</v>
      </c>
      <c r="F101" s="122" t="s">
        <v>143</v>
      </c>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856" t="s">
        <v>144</v>
      </c>
    </row>
    <row r="102" spans="1:37" ht="15" customHeight="1" thickBot="1" x14ac:dyDescent="0.2">
      <c r="A102" s="96" t="s">
        <v>145</v>
      </c>
      <c r="B102" s="97"/>
      <c r="C102" s="97"/>
      <c r="D102" s="905"/>
      <c r="E102" s="882"/>
      <c r="F102" s="98">
        <f>A97</f>
        <v>44986</v>
      </c>
      <c r="G102" s="98">
        <f>F102+1</f>
        <v>44987</v>
      </c>
      <c r="H102" s="98">
        <f t="shared" ref="H102:AJ102" si="6">G102+1</f>
        <v>44988</v>
      </c>
      <c r="I102" s="98">
        <f t="shared" si="6"/>
        <v>44989</v>
      </c>
      <c r="J102" s="98">
        <f t="shared" si="6"/>
        <v>44990</v>
      </c>
      <c r="K102" s="98">
        <f t="shared" si="6"/>
        <v>44991</v>
      </c>
      <c r="L102" s="98">
        <f t="shared" si="6"/>
        <v>44992</v>
      </c>
      <c r="M102" s="98">
        <f t="shared" si="6"/>
        <v>44993</v>
      </c>
      <c r="N102" s="98">
        <f t="shared" si="6"/>
        <v>44994</v>
      </c>
      <c r="O102" s="98">
        <f t="shared" si="6"/>
        <v>44995</v>
      </c>
      <c r="P102" s="98">
        <f t="shared" si="6"/>
        <v>44996</v>
      </c>
      <c r="Q102" s="98">
        <f t="shared" si="6"/>
        <v>44997</v>
      </c>
      <c r="R102" s="98">
        <f t="shared" si="6"/>
        <v>44998</v>
      </c>
      <c r="S102" s="98">
        <f t="shared" si="6"/>
        <v>44999</v>
      </c>
      <c r="T102" s="98">
        <f t="shared" si="6"/>
        <v>45000</v>
      </c>
      <c r="U102" s="98">
        <f t="shared" si="6"/>
        <v>45001</v>
      </c>
      <c r="V102" s="98">
        <f t="shared" si="6"/>
        <v>45002</v>
      </c>
      <c r="W102" s="98">
        <f t="shared" si="6"/>
        <v>45003</v>
      </c>
      <c r="X102" s="98">
        <f t="shared" si="6"/>
        <v>45004</v>
      </c>
      <c r="Y102" s="98">
        <f t="shared" si="6"/>
        <v>45005</v>
      </c>
      <c r="Z102" s="98">
        <f t="shared" si="6"/>
        <v>45006</v>
      </c>
      <c r="AA102" s="98">
        <f t="shared" si="6"/>
        <v>45007</v>
      </c>
      <c r="AB102" s="98">
        <f t="shared" si="6"/>
        <v>45008</v>
      </c>
      <c r="AC102" s="98">
        <f t="shared" si="6"/>
        <v>45009</v>
      </c>
      <c r="AD102" s="98">
        <f t="shared" si="6"/>
        <v>45010</v>
      </c>
      <c r="AE102" s="98">
        <f t="shared" si="6"/>
        <v>45011</v>
      </c>
      <c r="AF102" s="98">
        <f t="shared" si="6"/>
        <v>45012</v>
      </c>
      <c r="AG102" s="98">
        <f t="shared" si="6"/>
        <v>45013</v>
      </c>
      <c r="AH102" s="98">
        <f t="shared" si="6"/>
        <v>45014</v>
      </c>
      <c r="AI102" s="98">
        <f t="shared" si="6"/>
        <v>45015</v>
      </c>
      <c r="AJ102" s="98">
        <f t="shared" si="6"/>
        <v>45016</v>
      </c>
      <c r="AK102" s="857"/>
    </row>
    <row r="103" spans="1:37" s="82" customFormat="1" ht="21" customHeight="1" thickBot="1" x14ac:dyDescent="0.2">
      <c r="A103" s="100" t="s">
        <v>146</v>
      </c>
      <c r="B103" s="101" t="s">
        <v>109</v>
      </c>
      <c r="C103" s="102" t="s">
        <v>147</v>
      </c>
      <c r="D103" s="102"/>
      <c r="E103" s="101"/>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03"/>
    </row>
    <row r="104" spans="1:37" s="82" customFormat="1" ht="20" customHeight="1" thickBot="1" x14ac:dyDescent="0.2">
      <c r="A104" s="858"/>
      <c r="B104" s="109" t="s">
        <v>66</v>
      </c>
      <c r="C104" s="186" t="s">
        <v>148</v>
      </c>
      <c r="D104" s="186"/>
      <c r="E104" s="435"/>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04"/>
    </row>
    <row r="105" spans="1:37" s="82" customFormat="1" ht="14" x14ac:dyDescent="0.15">
      <c r="A105" s="859"/>
      <c r="B105" s="183"/>
      <c r="C105" s="187" t="e">
        <f>VLOOKUP(B105,'AP Übersicht'!$A$8:$B$36,2,FALSE)</f>
        <v>#N/A</v>
      </c>
      <c r="D105" s="187"/>
      <c r="E105" s="430"/>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04">
        <f t="shared" ref="AK105:AK116" si="7">SUM(F105:AJ105)</f>
        <v>0</v>
      </c>
    </row>
    <row r="106" spans="1:37" s="82" customFormat="1" ht="20" customHeight="1" x14ac:dyDescent="0.15">
      <c r="A106" s="859"/>
      <c r="B106" s="183"/>
      <c r="C106" s="187" t="e">
        <f>VLOOKUP(B106,'AP Übersicht'!$A$8:$B$36,2,FALSE)</f>
        <v>#N/A</v>
      </c>
      <c r="D106" s="187"/>
      <c r="E106" s="430"/>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6"/>
      <c r="AK106" s="104">
        <f t="shared" si="7"/>
        <v>0</v>
      </c>
    </row>
    <row r="107" spans="1:37" s="82" customFormat="1" ht="20" customHeight="1" x14ac:dyDescent="0.15">
      <c r="A107" s="859"/>
      <c r="B107" s="183"/>
      <c r="C107" s="187" t="e">
        <f>VLOOKUP(B107,'AP Übersicht'!$A$8:$B$36,2,FALSE)</f>
        <v>#N/A</v>
      </c>
      <c r="D107" s="187"/>
      <c r="E107" s="430"/>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6"/>
      <c r="AK107" s="104">
        <f t="shared" si="7"/>
        <v>0</v>
      </c>
    </row>
    <row r="108" spans="1:37" s="82" customFormat="1" ht="20" customHeight="1" x14ac:dyDescent="0.15">
      <c r="A108" s="859"/>
      <c r="B108" s="183"/>
      <c r="C108" s="187" t="e">
        <f>VLOOKUP(B108,'AP Übersicht'!$A$8:$B$36,2,FALSE)</f>
        <v>#N/A</v>
      </c>
      <c r="D108" s="187"/>
      <c r="E108" s="430"/>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6"/>
      <c r="AK108" s="104">
        <f t="shared" si="7"/>
        <v>0</v>
      </c>
    </row>
    <row r="109" spans="1:37" s="82" customFormat="1" ht="20" customHeight="1" x14ac:dyDescent="0.15">
      <c r="A109" s="859"/>
      <c r="B109" s="183"/>
      <c r="C109" s="187" t="e">
        <f>VLOOKUP(B109,'AP Übersicht'!$A$8:$B$36,2,FALSE)</f>
        <v>#N/A</v>
      </c>
      <c r="D109" s="187"/>
      <c r="E109" s="430"/>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6"/>
      <c r="AK109" s="104">
        <f t="shared" si="7"/>
        <v>0</v>
      </c>
    </row>
    <row r="110" spans="1:37" s="82" customFormat="1" ht="20" customHeight="1" x14ac:dyDescent="0.15">
      <c r="A110" s="859"/>
      <c r="B110" s="183"/>
      <c r="C110" s="187" t="e">
        <f>VLOOKUP(B110,'AP Übersicht'!$A$8:$B$36,2,FALSE)</f>
        <v>#N/A</v>
      </c>
      <c r="D110" s="187"/>
      <c r="E110" s="430"/>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6"/>
      <c r="AK110" s="104">
        <f t="shared" si="7"/>
        <v>0</v>
      </c>
    </row>
    <row r="111" spans="1:37" s="82" customFormat="1" ht="20" customHeight="1" x14ac:dyDescent="0.15">
      <c r="A111" s="859"/>
      <c r="B111" s="183"/>
      <c r="C111" s="187" t="e">
        <f>VLOOKUP(B111,'AP Übersicht'!$A$8:$B$36,2,FALSE)</f>
        <v>#N/A</v>
      </c>
      <c r="D111" s="187"/>
      <c r="E111" s="430"/>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6"/>
      <c r="AK111" s="104">
        <f t="shared" si="7"/>
        <v>0</v>
      </c>
    </row>
    <row r="112" spans="1:37" s="82" customFormat="1" ht="20" customHeight="1" x14ac:dyDescent="0.15">
      <c r="A112" s="859"/>
      <c r="B112" s="183"/>
      <c r="C112" s="187" t="e">
        <f>VLOOKUP(B112,'AP Übersicht'!$A$8:$B$36,2,FALSE)</f>
        <v>#N/A</v>
      </c>
      <c r="D112" s="187"/>
      <c r="E112" s="430"/>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6"/>
      <c r="AK112" s="104">
        <f t="shared" si="7"/>
        <v>0</v>
      </c>
    </row>
    <row r="113" spans="1:37" s="82" customFormat="1" ht="20" customHeight="1" x14ac:dyDescent="0.15">
      <c r="A113" s="859"/>
      <c r="B113" s="183"/>
      <c r="C113" s="187" t="e">
        <f>VLOOKUP(B113,'AP Übersicht'!$A$8:$B$36,2,FALSE)</f>
        <v>#N/A</v>
      </c>
      <c r="D113" s="187"/>
      <c r="E113" s="430"/>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6"/>
      <c r="AK113" s="104">
        <f t="shared" si="7"/>
        <v>0</v>
      </c>
    </row>
    <row r="114" spans="1:37" s="82" customFormat="1" ht="20" customHeight="1" x14ac:dyDescent="0.15">
      <c r="A114" s="859"/>
      <c r="B114" s="183"/>
      <c r="C114" s="187" t="e">
        <f>VLOOKUP(B114,'AP Übersicht'!$A$8:$B$36,2,FALSE)</f>
        <v>#N/A</v>
      </c>
      <c r="D114" s="187"/>
      <c r="E114" s="430"/>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6"/>
      <c r="AK114" s="104">
        <f t="shared" si="7"/>
        <v>0</v>
      </c>
    </row>
    <row r="115" spans="1:37" s="82" customFormat="1" ht="20" customHeight="1" x14ac:dyDescent="0.15">
      <c r="A115" s="859"/>
      <c r="B115" s="183"/>
      <c r="C115" s="187" t="e">
        <f>VLOOKUP(B115,'AP Übersicht'!$A$8:$B$36,2,FALSE)</f>
        <v>#N/A</v>
      </c>
      <c r="D115" s="187"/>
      <c r="E115" s="430"/>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6"/>
      <c r="AK115" s="104">
        <f t="shared" si="7"/>
        <v>0</v>
      </c>
    </row>
    <row r="116" spans="1:37" s="82" customFormat="1" ht="20" customHeight="1" thickBot="1" x14ac:dyDescent="0.2">
      <c r="A116" s="860"/>
      <c r="B116" s="184"/>
      <c r="C116" s="252" t="e">
        <f>VLOOKUP(B116,'AP Übersicht'!$A$8:$B$36,2,FALSE)</f>
        <v>#N/A</v>
      </c>
      <c r="D116" s="503"/>
      <c r="E116" s="438"/>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7"/>
      <c r="AJ116" s="178"/>
      <c r="AK116" s="104">
        <f t="shared" si="7"/>
        <v>0</v>
      </c>
    </row>
    <row r="117" spans="1:37" s="82" customFormat="1" ht="36" customHeight="1" thickTop="1" thickBot="1" x14ac:dyDescent="0.2">
      <c r="A117" s="522"/>
      <c r="B117" s="185"/>
      <c r="C117" s="107" t="s">
        <v>149</v>
      </c>
      <c r="D117" s="504"/>
      <c r="E117" s="437"/>
      <c r="F117" s="108">
        <f t="shared" ref="F117:AJ117" si="8">SUM(F103:F116)</f>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8">
        <f t="shared" si="8"/>
        <v>0</v>
      </c>
      <c r="AK117" s="106">
        <f>SUM(AK105:AK116)</f>
        <v>0</v>
      </c>
    </row>
    <row r="118" spans="1:37" s="82" customFormat="1" ht="20" customHeight="1" x14ac:dyDescent="0.15">
      <c r="A118" s="118" t="s">
        <v>150</v>
      </c>
      <c r="B118" s="99"/>
      <c r="C118" s="114" t="s">
        <v>164</v>
      </c>
      <c r="D118" s="187"/>
      <c r="E118" s="430"/>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9"/>
      <c r="AK118" s="110">
        <f>SUM(F118:AJ118)</f>
        <v>0</v>
      </c>
    </row>
    <row r="119" spans="1:37" s="82" customFormat="1" ht="20" customHeight="1" x14ac:dyDescent="0.15">
      <c r="A119" s="861" t="s">
        <v>152</v>
      </c>
      <c r="B119" s="95"/>
      <c r="C119" s="115" t="s">
        <v>153</v>
      </c>
      <c r="D119" s="187"/>
      <c r="E119" s="43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80"/>
      <c r="AK119" s="117">
        <f>SUM(E119:AJ119)</f>
        <v>0</v>
      </c>
    </row>
    <row r="120" spans="1:37" s="82" customFormat="1" ht="20" customHeight="1" x14ac:dyDescent="0.15">
      <c r="A120" s="862"/>
      <c r="B120" s="95"/>
      <c r="C120" s="116" t="s">
        <v>154</v>
      </c>
      <c r="D120" s="505"/>
      <c r="E120" s="430"/>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9"/>
      <c r="AK120" s="111">
        <f>SUM(F120:AJ120)</f>
        <v>0</v>
      </c>
    </row>
    <row r="121" spans="1:37" s="82" customFormat="1" ht="28" x14ac:dyDescent="0.15">
      <c r="A121" s="862"/>
      <c r="B121" s="95"/>
      <c r="C121" s="115" t="s">
        <v>155</v>
      </c>
      <c r="D121" s="187"/>
      <c r="E121" s="430"/>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9"/>
      <c r="AK121" s="111">
        <f>SUM(F121:AJ121)</f>
        <v>0</v>
      </c>
    </row>
    <row r="122" spans="1:37" s="82" customFormat="1" ht="29" thickBot="1" x14ac:dyDescent="0.2">
      <c r="A122" s="863"/>
      <c r="B122" s="105"/>
      <c r="C122" s="119" t="s">
        <v>156</v>
      </c>
      <c r="D122" s="506"/>
      <c r="E122" s="439"/>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1"/>
      <c r="AJ122" s="182"/>
      <c r="AK122" s="112">
        <f>SUM(F122:AJ122)</f>
        <v>0</v>
      </c>
    </row>
    <row r="123" spans="1:37" s="82" customFormat="1" x14ac:dyDescent="0.15">
      <c r="A123" s="123"/>
      <c r="B123" s="83"/>
      <c r="C123" s="83"/>
      <c r="D123" s="83"/>
      <c r="E123" s="427"/>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124">
        <f>SUM(AK117:AK122)</f>
        <v>0</v>
      </c>
    </row>
    <row r="124" spans="1:37" s="82" customFormat="1" ht="18" customHeight="1" x14ac:dyDescent="0.15">
      <c r="A124" s="864" t="s">
        <v>159</v>
      </c>
      <c r="B124" s="865"/>
      <c r="C124" s="865"/>
      <c r="D124" s="865"/>
      <c r="E124" s="865"/>
      <c r="F124" s="865"/>
      <c r="G124" s="865"/>
      <c r="H124" s="865"/>
      <c r="I124" s="865"/>
      <c r="J124" s="865"/>
      <c r="K124" s="865"/>
      <c r="L124" s="865"/>
      <c r="M124" s="865"/>
      <c r="N124" s="865"/>
      <c r="O124" s="90"/>
      <c r="P124" s="90"/>
      <c r="Q124" s="90"/>
      <c r="R124" s="90"/>
      <c r="S124" s="90"/>
      <c r="T124" s="90"/>
      <c r="U124" s="90"/>
      <c r="V124" s="90"/>
      <c r="W124" s="90"/>
      <c r="X124" s="90"/>
      <c r="Y124" s="90"/>
      <c r="Z124" s="90"/>
      <c r="AA124" s="90"/>
      <c r="AB124" s="90"/>
      <c r="AC124" s="90"/>
      <c r="AD124" s="90"/>
      <c r="AE124" s="90"/>
      <c r="AF124" s="90"/>
      <c r="AG124" s="90"/>
      <c r="AH124" s="90"/>
      <c r="AI124" s="90"/>
      <c r="AJ124" s="83"/>
      <c r="AK124" s="125"/>
    </row>
    <row r="125" spans="1:37" s="82" customFormat="1" ht="18" customHeight="1" thickBot="1" x14ac:dyDescent="0.2">
      <c r="A125" s="866"/>
      <c r="B125" s="865"/>
      <c r="C125" s="865"/>
      <c r="D125" s="865"/>
      <c r="E125" s="865"/>
      <c r="F125" s="865"/>
      <c r="G125" s="865"/>
      <c r="H125" s="865"/>
      <c r="I125" s="865"/>
      <c r="J125" s="865"/>
      <c r="K125" s="865"/>
      <c r="L125" s="865"/>
      <c r="M125" s="865"/>
      <c r="N125" s="865"/>
      <c r="O125" s="90"/>
      <c r="P125" s="90"/>
      <c r="Q125" s="90"/>
      <c r="R125" s="90"/>
      <c r="S125" s="90"/>
      <c r="T125" s="90"/>
      <c r="U125" s="90"/>
      <c r="V125" s="90"/>
      <c r="W125" s="90"/>
      <c r="X125" s="90"/>
      <c r="Y125" s="90"/>
      <c r="Z125" s="90"/>
      <c r="AA125" s="90"/>
      <c r="AB125" s="90"/>
      <c r="AC125" s="90"/>
      <c r="AD125" s="90"/>
      <c r="AE125" s="90"/>
      <c r="AF125" s="90"/>
      <c r="AG125" s="90"/>
      <c r="AH125" s="90"/>
      <c r="AI125" s="90"/>
      <c r="AJ125" s="83"/>
      <c r="AK125" s="125"/>
    </row>
    <row r="126" spans="1:37" s="82" customFormat="1" ht="14" customHeight="1" x14ac:dyDescent="0.15">
      <c r="A126" s="866"/>
      <c r="B126" s="865"/>
      <c r="C126" s="865"/>
      <c r="D126" s="865"/>
      <c r="E126" s="865"/>
      <c r="F126" s="865"/>
      <c r="G126" s="865"/>
      <c r="H126" s="865"/>
      <c r="I126" s="865"/>
      <c r="J126" s="865"/>
      <c r="K126" s="865"/>
      <c r="L126" s="865"/>
      <c r="M126" s="865"/>
      <c r="N126" s="865"/>
      <c r="O126" s="90"/>
      <c r="P126" s="90"/>
      <c r="Q126" s="867" t="s">
        <v>160</v>
      </c>
      <c r="R126" s="867"/>
      <c r="S126" s="867"/>
      <c r="T126" s="867"/>
      <c r="U126" s="867"/>
      <c r="V126" s="867"/>
      <c r="W126" s="867"/>
      <c r="X126" s="867"/>
      <c r="Y126" s="867"/>
      <c r="Z126" s="867"/>
      <c r="AA126" s="867"/>
      <c r="AB126" s="867"/>
      <c r="AC126" s="867"/>
      <c r="AD126" s="867"/>
      <c r="AE126" s="867"/>
      <c r="AF126" s="867"/>
      <c r="AG126" s="867"/>
      <c r="AH126" s="867"/>
      <c r="AI126" s="867"/>
      <c r="AJ126" s="867"/>
      <c r="AK126" s="125"/>
    </row>
    <row r="127" spans="1:37" s="82" customFormat="1" ht="35.25" customHeight="1" x14ac:dyDescent="0.15">
      <c r="A127" s="864" t="s">
        <v>161</v>
      </c>
      <c r="B127" s="868"/>
      <c r="C127" s="868"/>
      <c r="D127" s="868"/>
      <c r="E127" s="868"/>
      <c r="F127" s="868"/>
      <c r="G127" s="868"/>
      <c r="H127" s="868"/>
      <c r="I127" s="868"/>
      <c r="J127" s="868"/>
      <c r="K127" s="868"/>
      <c r="L127" s="868"/>
      <c r="M127" s="868"/>
      <c r="N127" s="868"/>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125"/>
    </row>
    <row r="128" spans="1:37" s="82" customFormat="1" ht="14" x14ac:dyDescent="0.15">
      <c r="A128" s="864"/>
      <c r="B128" s="868"/>
      <c r="C128" s="868"/>
      <c r="D128" s="868"/>
      <c r="E128" s="868"/>
      <c r="F128" s="868"/>
      <c r="G128" s="868"/>
      <c r="H128" s="868"/>
      <c r="I128" s="868"/>
      <c r="J128" s="868"/>
      <c r="K128" s="868"/>
      <c r="L128" s="868"/>
      <c r="M128" s="868"/>
      <c r="N128" s="868"/>
      <c r="O128" s="83"/>
      <c r="P128" s="83"/>
      <c r="Q128" s="867" t="s">
        <v>162</v>
      </c>
      <c r="R128" s="867"/>
      <c r="S128" s="867"/>
      <c r="T128" s="867"/>
      <c r="U128" s="867"/>
      <c r="V128" s="867"/>
      <c r="W128" s="867"/>
      <c r="X128" s="867"/>
      <c r="Y128" s="867"/>
      <c r="Z128" s="867"/>
      <c r="AA128" s="867"/>
      <c r="AB128" s="867"/>
      <c r="AC128" s="867"/>
      <c r="AD128" s="867"/>
      <c r="AE128" s="867"/>
      <c r="AF128" s="867"/>
      <c r="AG128" s="867"/>
      <c r="AH128" s="867"/>
      <c r="AI128" s="867"/>
      <c r="AJ128" s="867"/>
      <c r="AK128" s="125"/>
    </row>
    <row r="129" spans="1:37" s="82" customFormat="1" ht="14.5" customHeight="1" thickBot="1" x14ac:dyDescent="0.2">
      <c r="A129" s="126"/>
      <c r="B129" s="127"/>
      <c r="C129" s="127"/>
      <c r="D129" s="127"/>
      <c r="E129" s="441"/>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c r="AK129" s="128"/>
    </row>
    <row r="130" spans="1:37" x14ac:dyDescent="0.15">
      <c r="A130" s="82"/>
      <c r="B130" s="82"/>
      <c r="C130" s="82"/>
      <c r="D130" s="82"/>
      <c r="E130" s="431"/>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82"/>
    </row>
    <row r="131" spans="1:37" s="60" customFormat="1" ht="30" customHeight="1" x14ac:dyDescent="0.15">
      <c r="A131" s="423"/>
      <c r="B131" s="433"/>
      <c r="C131" s="433"/>
      <c r="D131" s="433"/>
      <c r="E131" s="424"/>
      <c r="F131" s="425"/>
      <c r="G131" s="425"/>
      <c r="H131" s="425"/>
      <c r="I131" s="425"/>
      <c r="J131" s="425"/>
      <c r="K131" s="425"/>
      <c r="L131" s="425"/>
      <c r="M131" s="444"/>
      <c r="N131" s="426"/>
      <c r="O131" s="426"/>
      <c r="P131" s="426"/>
      <c r="Q131" s="426"/>
      <c r="R131" s="426"/>
      <c r="S131" s="426"/>
      <c r="T131" s="426"/>
      <c r="U131" s="426"/>
      <c r="V131" s="426"/>
      <c r="W131" s="891" t="s">
        <v>133</v>
      </c>
      <c r="X131" s="891"/>
      <c r="Y131" s="891"/>
      <c r="Z131" s="891"/>
      <c r="AA131" s="892"/>
      <c r="AB131" s="875" t="str">
        <f>Nav!$C$6</f>
        <v>DS200424</v>
      </c>
      <c r="AC131" s="876"/>
      <c r="AD131" s="876"/>
      <c r="AE131" s="876"/>
      <c r="AF131" s="876"/>
      <c r="AG131" s="876"/>
      <c r="AH131" s="876"/>
      <c r="AI131" s="877"/>
      <c r="AJ131" s="426"/>
      <c r="AK131" s="432"/>
    </row>
    <row r="132" spans="1:37" s="60" customFormat="1" ht="18" customHeight="1" x14ac:dyDescent="0.15">
      <c r="A132" s="445"/>
      <c r="B132" s="446"/>
      <c r="C132" s="446"/>
      <c r="D132" s="446"/>
      <c r="E132" s="447"/>
      <c r="F132" s="448"/>
      <c r="G132" s="448"/>
      <c r="H132" s="448"/>
      <c r="I132" s="448"/>
      <c r="J132" s="448"/>
      <c r="K132" s="448"/>
      <c r="L132" s="448"/>
      <c r="M132" s="449"/>
      <c r="AK132" s="434"/>
    </row>
    <row r="133" spans="1:37" ht="23" x14ac:dyDescent="0.25">
      <c r="A133" s="445"/>
      <c r="B133" s="446"/>
      <c r="C133" s="446"/>
      <c r="D133" s="446"/>
      <c r="E133" s="447"/>
      <c r="F133" s="448"/>
      <c r="G133" s="448"/>
      <c r="H133" s="448"/>
      <c r="I133" s="448"/>
      <c r="J133" s="448"/>
      <c r="K133" s="448"/>
      <c r="L133" s="448"/>
      <c r="M133" s="449"/>
      <c r="N133" s="443"/>
      <c r="O133" s="893" t="s">
        <v>134</v>
      </c>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4"/>
      <c r="AK133" s="895"/>
    </row>
    <row r="134" spans="1:37" ht="16" x14ac:dyDescent="0.2">
      <c r="A134" s="445"/>
      <c r="B134" s="446"/>
      <c r="C134" s="446"/>
      <c r="D134" s="446"/>
      <c r="E134" s="447"/>
      <c r="F134" s="448"/>
      <c r="G134" s="448"/>
      <c r="H134" s="448"/>
      <c r="I134" s="448"/>
      <c r="J134" s="448"/>
      <c r="K134" s="448"/>
      <c r="L134" s="448"/>
      <c r="M134" s="449"/>
      <c r="N134" s="442"/>
      <c r="O134" s="730" t="s">
        <v>165</v>
      </c>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1"/>
      <c r="AK134" s="732"/>
    </row>
    <row r="135" spans="1:37" ht="18" customHeight="1" x14ac:dyDescent="0.15">
      <c r="A135" s="885" t="s">
        <v>136</v>
      </c>
      <c r="B135" s="886"/>
      <c r="C135" s="886"/>
      <c r="D135" s="886"/>
      <c r="E135" s="886"/>
      <c r="F135" s="886"/>
      <c r="G135" s="886"/>
      <c r="H135" s="886"/>
      <c r="I135" s="886"/>
      <c r="J135" s="886"/>
      <c r="K135" s="886"/>
      <c r="L135" s="886"/>
      <c r="M135" s="887"/>
      <c r="O135" s="888" t="s">
        <v>137</v>
      </c>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89"/>
      <c r="AK135" s="890"/>
    </row>
    <row r="136" spans="1:37" ht="26.25" customHeight="1" x14ac:dyDescent="0.15">
      <c r="A136" s="84" t="s">
        <v>138</v>
      </c>
      <c r="B136" s="60"/>
      <c r="C136" s="516"/>
      <c r="D136" s="516"/>
      <c r="E136" s="516"/>
      <c r="F136" s="94"/>
      <c r="G136" s="94"/>
      <c r="H136" s="94"/>
      <c r="I136" s="94"/>
      <c r="J136" s="94"/>
      <c r="K136" s="94"/>
      <c r="L136" s="94"/>
      <c r="O136" s="869"/>
      <c r="P136" s="869"/>
      <c r="Q136" s="869"/>
      <c r="R136" s="869"/>
      <c r="S136" s="869"/>
      <c r="T136" s="869"/>
      <c r="AK136" s="91"/>
    </row>
    <row r="137" spans="1:37"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1"/>
      <c r="AK137" s="872"/>
    </row>
    <row r="138" spans="1:37" ht="18" customHeight="1" x14ac:dyDescent="0.15">
      <c r="A138" s="85"/>
      <c r="AK138" s="91"/>
    </row>
    <row r="139" spans="1:37" s="87" customFormat="1" ht="14" x14ac:dyDescent="0.15">
      <c r="A139" s="86" t="s">
        <v>139</v>
      </c>
      <c r="E139" s="428"/>
      <c r="G139" s="83"/>
      <c r="H139" s="83"/>
      <c r="I139" s="83"/>
      <c r="J139" s="83"/>
      <c r="K139" s="83"/>
      <c r="L139" s="83"/>
      <c r="M139" s="88"/>
      <c r="N139" s="87" t="s">
        <v>140</v>
      </c>
      <c r="AI139" s="83"/>
      <c r="AJ139" s="83"/>
      <c r="AK139" s="92"/>
    </row>
    <row r="140" spans="1:37" ht="27" customHeight="1" x14ac:dyDescent="0.15">
      <c r="A140" s="873">
        <f>A97+31</f>
        <v>45017</v>
      </c>
      <c r="B140" s="874"/>
      <c r="C140" s="874"/>
      <c r="D140" s="520"/>
      <c r="E140" s="429"/>
      <c r="N140" s="875" t="str">
        <f>N97</f>
        <v>MA 5</v>
      </c>
      <c r="O140" s="876"/>
      <c r="P140" s="876"/>
      <c r="Q140" s="876"/>
      <c r="R140" s="876"/>
      <c r="S140" s="876"/>
      <c r="T140" s="876"/>
      <c r="U140" s="876"/>
      <c r="V140" s="876"/>
      <c r="W140" s="877"/>
      <c r="X140" s="89"/>
      <c r="Y140" s="89"/>
      <c r="Z140" s="89"/>
      <c r="AA140" s="89"/>
      <c r="AB140" s="89"/>
      <c r="AC140" s="89"/>
      <c r="AD140" s="89"/>
      <c r="AE140" s="89"/>
      <c r="AF140" s="89"/>
      <c r="AG140" s="89"/>
      <c r="AH140" s="89"/>
      <c r="AK140" s="93"/>
    </row>
    <row r="141" spans="1:37" x14ac:dyDescent="0.15">
      <c r="A141" s="85"/>
      <c r="AK141" s="91"/>
    </row>
    <row r="142" spans="1:37"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79"/>
      <c r="AK142" s="880"/>
    </row>
    <row r="143" spans="1:37" ht="14" thickBot="1" x14ac:dyDescent="0.2">
      <c r="A143" s="85"/>
      <c r="AK143" s="91"/>
    </row>
    <row r="144" spans="1:37" ht="25" customHeight="1" x14ac:dyDescent="0.15">
      <c r="A144" s="120"/>
      <c r="B144" s="121"/>
      <c r="C144" s="121"/>
      <c r="D144" s="904" t="s">
        <v>30</v>
      </c>
      <c r="E144" s="883" t="s">
        <v>142</v>
      </c>
      <c r="F144" s="122" t="s">
        <v>143</v>
      </c>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856" t="s">
        <v>144</v>
      </c>
    </row>
    <row r="145" spans="1:37" ht="15" customHeight="1" thickBot="1" x14ac:dyDescent="0.2">
      <c r="A145" s="96" t="s">
        <v>145</v>
      </c>
      <c r="B145" s="97"/>
      <c r="C145" s="97"/>
      <c r="D145" s="905"/>
      <c r="E145" s="882"/>
      <c r="F145" s="98">
        <f>A140</f>
        <v>45017</v>
      </c>
      <c r="G145" s="98">
        <f>F145+1</f>
        <v>45018</v>
      </c>
      <c r="H145" s="98">
        <f t="shared" ref="H145:AJ145" si="9">G145+1</f>
        <v>45019</v>
      </c>
      <c r="I145" s="98">
        <f t="shared" si="9"/>
        <v>45020</v>
      </c>
      <c r="J145" s="98">
        <f t="shared" si="9"/>
        <v>45021</v>
      </c>
      <c r="K145" s="98">
        <f t="shared" si="9"/>
        <v>45022</v>
      </c>
      <c r="L145" s="98">
        <f t="shared" si="9"/>
        <v>45023</v>
      </c>
      <c r="M145" s="98">
        <f t="shared" si="9"/>
        <v>45024</v>
      </c>
      <c r="N145" s="98">
        <f t="shared" si="9"/>
        <v>45025</v>
      </c>
      <c r="O145" s="98">
        <f t="shared" si="9"/>
        <v>45026</v>
      </c>
      <c r="P145" s="98">
        <f t="shared" si="9"/>
        <v>45027</v>
      </c>
      <c r="Q145" s="98">
        <f t="shared" si="9"/>
        <v>45028</v>
      </c>
      <c r="R145" s="98">
        <f t="shared" si="9"/>
        <v>45029</v>
      </c>
      <c r="S145" s="98">
        <f t="shared" si="9"/>
        <v>45030</v>
      </c>
      <c r="T145" s="98">
        <f t="shared" si="9"/>
        <v>45031</v>
      </c>
      <c r="U145" s="98">
        <f t="shared" si="9"/>
        <v>45032</v>
      </c>
      <c r="V145" s="98">
        <f t="shared" si="9"/>
        <v>45033</v>
      </c>
      <c r="W145" s="98">
        <f t="shared" si="9"/>
        <v>45034</v>
      </c>
      <c r="X145" s="98">
        <f t="shared" si="9"/>
        <v>45035</v>
      </c>
      <c r="Y145" s="98">
        <f t="shared" si="9"/>
        <v>45036</v>
      </c>
      <c r="Z145" s="98">
        <f t="shared" si="9"/>
        <v>45037</v>
      </c>
      <c r="AA145" s="98">
        <f t="shared" si="9"/>
        <v>45038</v>
      </c>
      <c r="AB145" s="98">
        <f t="shared" si="9"/>
        <v>45039</v>
      </c>
      <c r="AC145" s="98">
        <f t="shared" si="9"/>
        <v>45040</v>
      </c>
      <c r="AD145" s="98">
        <f t="shared" si="9"/>
        <v>45041</v>
      </c>
      <c r="AE145" s="98">
        <f t="shared" si="9"/>
        <v>45042</v>
      </c>
      <c r="AF145" s="98">
        <f t="shared" si="9"/>
        <v>45043</v>
      </c>
      <c r="AG145" s="98">
        <f t="shared" si="9"/>
        <v>45044</v>
      </c>
      <c r="AH145" s="98">
        <f t="shared" si="9"/>
        <v>45045</v>
      </c>
      <c r="AI145" s="98">
        <f t="shared" si="9"/>
        <v>45046</v>
      </c>
      <c r="AJ145" s="98">
        <f t="shared" si="9"/>
        <v>45047</v>
      </c>
      <c r="AK145" s="857"/>
    </row>
    <row r="146" spans="1:37" s="82" customFormat="1" ht="21" customHeight="1" thickBot="1" x14ac:dyDescent="0.2">
      <c r="A146" s="100" t="s">
        <v>146</v>
      </c>
      <c r="B146" s="101" t="s">
        <v>109</v>
      </c>
      <c r="C146" s="102" t="s">
        <v>147</v>
      </c>
      <c r="D146" s="102"/>
      <c r="E146" s="101"/>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03"/>
    </row>
    <row r="147" spans="1:37" s="82" customFormat="1" ht="20" customHeight="1" thickBot="1" x14ac:dyDescent="0.2">
      <c r="A147" s="858"/>
      <c r="B147" s="109" t="s">
        <v>66</v>
      </c>
      <c r="C147" s="186" t="s">
        <v>148</v>
      </c>
      <c r="D147" s="186"/>
      <c r="E147" s="435"/>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04"/>
    </row>
    <row r="148" spans="1:37" s="82" customFormat="1" ht="14" x14ac:dyDescent="0.15">
      <c r="A148" s="859"/>
      <c r="B148" s="183"/>
      <c r="C148" s="187" t="e">
        <f>VLOOKUP(B148,'AP Übersicht'!$A$8:$B$36,2,FALSE)</f>
        <v>#N/A</v>
      </c>
      <c r="D148" s="187"/>
      <c r="E148" s="430"/>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04">
        <f t="shared" ref="AK148:AK159" si="10">SUM(F148:AJ148)</f>
        <v>0</v>
      </c>
    </row>
    <row r="149" spans="1:37" s="82" customFormat="1" ht="20" customHeight="1" x14ac:dyDescent="0.15">
      <c r="A149" s="859"/>
      <c r="B149" s="183"/>
      <c r="C149" s="187" t="e">
        <f>VLOOKUP(B149,'AP Übersicht'!$A$8:$B$36,2,FALSE)</f>
        <v>#N/A</v>
      </c>
      <c r="D149" s="187"/>
      <c r="E149" s="430"/>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6"/>
      <c r="AK149" s="104">
        <f t="shared" si="10"/>
        <v>0</v>
      </c>
    </row>
    <row r="150" spans="1:37" s="82" customFormat="1" ht="20" customHeight="1" x14ac:dyDescent="0.15">
      <c r="A150" s="859"/>
      <c r="B150" s="183"/>
      <c r="C150" s="187" t="e">
        <f>VLOOKUP(B150,'AP Übersicht'!$A$8:$B$36,2,FALSE)</f>
        <v>#N/A</v>
      </c>
      <c r="D150" s="187"/>
      <c r="E150" s="430"/>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6"/>
      <c r="AK150" s="104">
        <f t="shared" si="10"/>
        <v>0</v>
      </c>
    </row>
    <row r="151" spans="1:37" s="82" customFormat="1" ht="20" customHeight="1" x14ac:dyDescent="0.15">
      <c r="A151" s="859"/>
      <c r="B151" s="183"/>
      <c r="C151" s="187" t="e">
        <f>VLOOKUP(B151,'AP Übersicht'!$A$8:$B$36,2,FALSE)</f>
        <v>#N/A</v>
      </c>
      <c r="D151" s="187"/>
      <c r="E151" s="430"/>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6"/>
      <c r="AK151" s="104">
        <f t="shared" si="10"/>
        <v>0</v>
      </c>
    </row>
    <row r="152" spans="1:37" s="82" customFormat="1" ht="20" customHeight="1" x14ac:dyDescent="0.15">
      <c r="A152" s="859"/>
      <c r="B152" s="183"/>
      <c r="C152" s="187" t="e">
        <f>VLOOKUP(B152,'AP Übersicht'!$A$8:$B$36,2,FALSE)</f>
        <v>#N/A</v>
      </c>
      <c r="D152" s="187"/>
      <c r="E152" s="430"/>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6"/>
      <c r="AK152" s="104">
        <f t="shared" si="10"/>
        <v>0</v>
      </c>
    </row>
    <row r="153" spans="1:37" s="82" customFormat="1" ht="20" customHeight="1" x14ac:dyDescent="0.15">
      <c r="A153" s="859"/>
      <c r="B153" s="183"/>
      <c r="C153" s="187" t="e">
        <f>VLOOKUP(B153,'AP Übersicht'!$A$8:$B$36,2,FALSE)</f>
        <v>#N/A</v>
      </c>
      <c r="D153" s="187"/>
      <c r="E153" s="430"/>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6"/>
      <c r="AK153" s="104">
        <f t="shared" si="10"/>
        <v>0</v>
      </c>
    </row>
    <row r="154" spans="1:37" s="82" customFormat="1" ht="20" customHeight="1" x14ac:dyDescent="0.15">
      <c r="A154" s="859"/>
      <c r="B154" s="183"/>
      <c r="C154" s="187" t="e">
        <f>VLOOKUP(B154,'AP Übersicht'!$A$8:$B$36,2,FALSE)</f>
        <v>#N/A</v>
      </c>
      <c r="D154" s="187"/>
      <c r="E154" s="430"/>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6"/>
      <c r="AK154" s="104">
        <f t="shared" si="10"/>
        <v>0</v>
      </c>
    </row>
    <row r="155" spans="1:37" s="82" customFormat="1" ht="20" customHeight="1" x14ac:dyDescent="0.15">
      <c r="A155" s="859"/>
      <c r="B155" s="183"/>
      <c r="C155" s="187" t="e">
        <f>VLOOKUP(B155,'AP Übersicht'!$A$8:$B$36,2,FALSE)</f>
        <v>#N/A</v>
      </c>
      <c r="D155" s="187"/>
      <c r="E155" s="430"/>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6"/>
      <c r="AK155" s="104">
        <f t="shared" si="10"/>
        <v>0</v>
      </c>
    </row>
    <row r="156" spans="1:37" s="82" customFormat="1" ht="20" customHeight="1" x14ac:dyDescent="0.15">
      <c r="A156" s="859"/>
      <c r="B156" s="183"/>
      <c r="C156" s="187" t="e">
        <f>VLOOKUP(B156,'AP Übersicht'!$A$8:$B$36,2,FALSE)</f>
        <v>#N/A</v>
      </c>
      <c r="D156" s="187"/>
      <c r="E156" s="430"/>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6"/>
      <c r="AK156" s="104">
        <f t="shared" si="10"/>
        <v>0</v>
      </c>
    </row>
    <row r="157" spans="1:37" s="82" customFormat="1" ht="20" customHeight="1" x14ac:dyDescent="0.15">
      <c r="A157" s="859"/>
      <c r="B157" s="183"/>
      <c r="C157" s="187" t="e">
        <f>VLOOKUP(B157,'AP Übersicht'!$A$8:$B$36,2,FALSE)</f>
        <v>#N/A</v>
      </c>
      <c r="D157" s="187"/>
      <c r="E157" s="430"/>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6"/>
      <c r="AK157" s="104">
        <f t="shared" si="10"/>
        <v>0</v>
      </c>
    </row>
    <row r="158" spans="1:37" s="82" customFormat="1" ht="20" customHeight="1" x14ac:dyDescent="0.15">
      <c r="A158" s="859"/>
      <c r="B158" s="183"/>
      <c r="C158" s="187" t="e">
        <f>VLOOKUP(B158,'AP Übersicht'!$A$8:$B$36,2,FALSE)</f>
        <v>#N/A</v>
      </c>
      <c r="D158" s="187"/>
      <c r="E158" s="430"/>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6"/>
      <c r="AK158" s="104">
        <f t="shared" si="10"/>
        <v>0</v>
      </c>
    </row>
    <row r="159" spans="1:37" s="82" customFormat="1" ht="20" customHeight="1" thickBot="1" x14ac:dyDescent="0.2">
      <c r="A159" s="860"/>
      <c r="B159" s="184"/>
      <c r="C159" s="252" t="e">
        <f>VLOOKUP(B159,'AP Übersicht'!$A$8:$B$36,2,FALSE)</f>
        <v>#N/A</v>
      </c>
      <c r="D159" s="503"/>
      <c r="E159" s="438"/>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7"/>
      <c r="AJ159" s="178"/>
      <c r="AK159" s="104">
        <f t="shared" si="10"/>
        <v>0</v>
      </c>
    </row>
    <row r="160" spans="1:37" s="82" customFormat="1" ht="36" customHeight="1" thickTop="1" thickBot="1" x14ac:dyDescent="0.2">
      <c r="A160" s="522"/>
      <c r="B160" s="185"/>
      <c r="C160" s="107" t="s">
        <v>149</v>
      </c>
      <c r="D160" s="504"/>
      <c r="E160" s="437"/>
      <c r="F160" s="108">
        <f t="shared" ref="F160:AJ160" si="11">SUM(F146:F159)</f>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8">
        <f t="shared" si="11"/>
        <v>0</v>
      </c>
      <c r="AK160" s="106">
        <f>SUM(AK148:AK159)</f>
        <v>0</v>
      </c>
    </row>
    <row r="161" spans="1:37" s="82" customFormat="1" ht="20" customHeight="1" x14ac:dyDescent="0.15">
      <c r="A161" s="118" t="s">
        <v>150</v>
      </c>
      <c r="B161" s="99"/>
      <c r="C161" s="114" t="s">
        <v>164</v>
      </c>
      <c r="D161" s="187"/>
      <c r="E161" s="430"/>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9"/>
      <c r="AK161" s="110">
        <f>SUM(F161:AJ161)</f>
        <v>0</v>
      </c>
    </row>
    <row r="162" spans="1:37" s="82" customFormat="1" ht="20" customHeight="1" x14ac:dyDescent="0.15">
      <c r="A162" s="861" t="s">
        <v>152</v>
      </c>
      <c r="B162" s="95"/>
      <c r="C162" s="115" t="s">
        <v>153</v>
      </c>
      <c r="D162" s="187"/>
      <c r="E162" s="43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80"/>
      <c r="AK162" s="117">
        <f>SUM(E162:AJ162)</f>
        <v>0</v>
      </c>
    </row>
    <row r="163" spans="1:37" s="82" customFormat="1" ht="20" customHeight="1" x14ac:dyDescent="0.15">
      <c r="A163" s="862"/>
      <c r="B163" s="95"/>
      <c r="C163" s="116" t="s">
        <v>154</v>
      </c>
      <c r="D163" s="505"/>
      <c r="E163" s="430"/>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9"/>
      <c r="AK163" s="111">
        <f>SUM(F163:AJ163)</f>
        <v>0</v>
      </c>
    </row>
    <row r="164" spans="1:37" s="82" customFormat="1" ht="28" x14ac:dyDescent="0.15">
      <c r="A164" s="862"/>
      <c r="B164" s="95"/>
      <c r="C164" s="115" t="s">
        <v>155</v>
      </c>
      <c r="D164" s="187"/>
      <c r="E164" s="430"/>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9"/>
      <c r="AK164" s="111">
        <f>SUM(F164:AJ164)</f>
        <v>0</v>
      </c>
    </row>
    <row r="165" spans="1:37" s="82" customFormat="1" ht="29" thickBot="1" x14ac:dyDescent="0.2">
      <c r="A165" s="863"/>
      <c r="B165" s="105"/>
      <c r="C165" s="119" t="s">
        <v>156</v>
      </c>
      <c r="D165" s="506"/>
      <c r="E165" s="439"/>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1"/>
      <c r="AJ165" s="182"/>
      <c r="AK165" s="112">
        <f>SUM(F165:AJ165)</f>
        <v>0</v>
      </c>
    </row>
    <row r="166" spans="1:37" s="82" customFormat="1" x14ac:dyDescent="0.15">
      <c r="A166" s="123"/>
      <c r="B166" s="83"/>
      <c r="C166" s="83"/>
      <c r="D166" s="83"/>
      <c r="E166" s="427"/>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124">
        <f>SUM(AK160:AK165)</f>
        <v>0</v>
      </c>
    </row>
    <row r="167" spans="1:37" s="82" customFormat="1" ht="18" customHeight="1" x14ac:dyDescent="0.15">
      <c r="A167" s="864" t="s">
        <v>159</v>
      </c>
      <c r="B167" s="865"/>
      <c r="C167" s="865"/>
      <c r="D167" s="865"/>
      <c r="E167" s="865"/>
      <c r="F167" s="865"/>
      <c r="G167" s="865"/>
      <c r="H167" s="865"/>
      <c r="I167" s="865"/>
      <c r="J167" s="865"/>
      <c r="K167" s="865"/>
      <c r="L167" s="865"/>
      <c r="M167" s="865"/>
      <c r="N167" s="865"/>
      <c r="O167" s="90"/>
      <c r="P167" s="90"/>
      <c r="Q167" s="90"/>
      <c r="R167" s="90"/>
      <c r="S167" s="90"/>
      <c r="T167" s="90"/>
      <c r="U167" s="90"/>
      <c r="V167" s="90"/>
      <c r="W167" s="90"/>
      <c r="X167" s="90"/>
      <c r="Y167" s="90"/>
      <c r="Z167" s="90"/>
      <c r="AA167" s="90"/>
      <c r="AB167" s="90"/>
      <c r="AC167" s="90"/>
      <c r="AD167" s="90"/>
      <c r="AE167" s="90"/>
      <c r="AF167" s="90"/>
      <c r="AG167" s="90"/>
      <c r="AH167" s="90"/>
      <c r="AI167" s="90"/>
      <c r="AJ167" s="83"/>
      <c r="AK167" s="125"/>
    </row>
    <row r="168" spans="1:37" s="82" customFormat="1" ht="18" customHeight="1" thickBot="1" x14ac:dyDescent="0.2">
      <c r="A168" s="866"/>
      <c r="B168" s="865"/>
      <c r="C168" s="865"/>
      <c r="D168" s="865"/>
      <c r="E168" s="865"/>
      <c r="F168" s="865"/>
      <c r="G168" s="865"/>
      <c r="H168" s="865"/>
      <c r="I168" s="865"/>
      <c r="J168" s="865"/>
      <c r="K168" s="865"/>
      <c r="L168" s="865"/>
      <c r="M168" s="865"/>
      <c r="N168" s="865"/>
      <c r="O168" s="90"/>
      <c r="P168" s="90"/>
      <c r="Q168" s="90"/>
      <c r="R168" s="90"/>
      <c r="S168" s="90"/>
      <c r="T168" s="90"/>
      <c r="U168" s="90"/>
      <c r="V168" s="90"/>
      <c r="W168" s="90"/>
      <c r="X168" s="90"/>
      <c r="Y168" s="90"/>
      <c r="Z168" s="90"/>
      <c r="AA168" s="90"/>
      <c r="AB168" s="90"/>
      <c r="AC168" s="90"/>
      <c r="AD168" s="90"/>
      <c r="AE168" s="90"/>
      <c r="AF168" s="90"/>
      <c r="AG168" s="90"/>
      <c r="AH168" s="90"/>
      <c r="AI168" s="90"/>
      <c r="AJ168" s="83"/>
      <c r="AK168" s="125"/>
    </row>
    <row r="169" spans="1:37" s="82" customFormat="1" ht="14" customHeight="1" x14ac:dyDescent="0.15">
      <c r="A169" s="866"/>
      <c r="B169" s="865"/>
      <c r="C169" s="865"/>
      <c r="D169" s="865"/>
      <c r="E169" s="865"/>
      <c r="F169" s="865"/>
      <c r="G169" s="865"/>
      <c r="H169" s="865"/>
      <c r="I169" s="865"/>
      <c r="J169" s="865"/>
      <c r="K169" s="865"/>
      <c r="L169" s="865"/>
      <c r="M169" s="865"/>
      <c r="N169" s="865"/>
      <c r="O169" s="90"/>
      <c r="P169" s="90"/>
      <c r="Q169" s="867" t="s">
        <v>160</v>
      </c>
      <c r="R169" s="867"/>
      <c r="S169" s="867"/>
      <c r="T169" s="867"/>
      <c r="U169" s="867"/>
      <c r="V169" s="867"/>
      <c r="W169" s="867"/>
      <c r="X169" s="867"/>
      <c r="Y169" s="867"/>
      <c r="Z169" s="867"/>
      <c r="AA169" s="867"/>
      <c r="AB169" s="867"/>
      <c r="AC169" s="867"/>
      <c r="AD169" s="867"/>
      <c r="AE169" s="867"/>
      <c r="AF169" s="867"/>
      <c r="AG169" s="867"/>
      <c r="AH169" s="867"/>
      <c r="AI169" s="867"/>
      <c r="AJ169" s="867"/>
      <c r="AK169" s="125"/>
    </row>
    <row r="170" spans="1:37" s="82" customFormat="1" ht="35.25" customHeight="1" x14ac:dyDescent="0.15">
      <c r="A170" s="864" t="s">
        <v>161</v>
      </c>
      <c r="B170" s="868"/>
      <c r="C170" s="868"/>
      <c r="D170" s="868"/>
      <c r="E170" s="868"/>
      <c r="F170" s="868"/>
      <c r="G170" s="868"/>
      <c r="H170" s="868"/>
      <c r="I170" s="868"/>
      <c r="J170" s="868"/>
      <c r="K170" s="868"/>
      <c r="L170" s="868"/>
      <c r="M170" s="868"/>
      <c r="N170" s="868"/>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125"/>
    </row>
    <row r="171" spans="1:37" s="82" customFormat="1" ht="14" x14ac:dyDescent="0.15">
      <c r="A171" s="864"/>
      <c r="B171" s="868"/>
      <c r="C171" s="868"/>
      <c r="D171" s="868"/>
      <c r="E171" s="868"/>
      <c r="F171" s="868"/>
      <c r="G171" s="868"/>
      <c r="H171" s="868"/>
      <c r="I171" s="868"/>
      <c r="J171" s="868"/>
      <c r="K171" s="868"/>
      <c r="L171" s="868"/>
      <c r="M171" s="868"/>
      <c r="N171" s="868"/>
      <c r="O171" s="83"/>
      <c r="P171" s="83"/>
      <c r="Q171" s="867" t="s">
        <v>162</v>
      </c>
      <c r="R171" s="867"/>
      <c r="S171" s="867"/>
      <c r="T171" s="867"/>
      <c r="U171" s="867"/>
      <c r="V171" s="867"/>
      <c r="W171" s="867"/>
      <c r="X171" s="867"/>
      <c r="Y171" s="867"/>
      <c r="Z171" s="867"/>
      <c r="AA171" s="867"/>
      <c r="AB171" s="867"/>
      <c r="AC171" s="867"/>
      <c r="AD171" s="867"/>
      <c r="AE171" s="867"/>
      <c r="AF171" s="867"/>
      <c r="AG171" s="867"/>
      <c r="AH171" s="867"/>
      <c r="AI171" s="867"/>
      <c r="AJ171" s="867"/>
      <c r="AK171" s="125"/>
    </row>
    <row r="172" spans="1:37" s="82" customFormat="1" ht="14.5" customHeight="1" thickBot="1" x14ac:dyDescent="0.2">
      <c r="A172" s="126"/>
      <c r="B172" s="127"/>
      <c r="C172" s="127"/>
      <c r="D172" s="127"/>
      <c r="E172" s="441"/>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7"/>
      <c r="AK172" s="128"/>
    </row>
    <row r="173" spans="1:37" x14ac:dyDescent="0.15">
      <c r="A173" s="82"/>
      <c r="B173" s="82"/>
      <c r="C173" s="82"/>
      <c r="D173" s="82"/>
      <c r="E173" s="431"/>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c r="AK173" s="82"/>
    </row>
    <row r="174" spans="1:37" s="60" customFormat="1" ht="30" customHeight="1" x14ac:dyDescent="0.15">
      <c r="A174" s="423"/>
      <c r="B174" s="433"/>
      <c r="C174" s="433"/>
      <c r="D174" s="433"/>
      <c r="E174" s="424"/>
      <c r="F174" s="425"/>
      <c r="G174" s="425"/>
      <c r="H174" s="425"/>
      <c r="I174" s="425"/>
      <c r="J174" s="425"/>
      <c r="K174" s="425"/>
      <c r="L174" s="425"/>
      <c r="M174" s="444"/>
      <c r="N174" s="426"/>
      <c r="O174" s="426"/>
      <c r="P174" s="426"/>
      <c r="Q174" s="426"/>
      <c r="R174" s="426"/>
      <c r="S174" s="426"/>
      <c r="T174" s="426"/>
      <c r="U174" s="426"/>
      <c r="V174" s="426"/>
      <c r="W174" s="891" t="s">
        <v>133</v>
      </c>
      <c r="X174" s="891"/>
      <c r="Y174" s="891"/>
      <c r="Z174" s="891"/>
      <c r="AA174" s="892"/>
      <c r="AB174" s="875" t="str">
        <f>Nav!$C$6</f>
        <v>DS200424</v>
      </c>
      <c r="AC174" s="876"/>
      <c r="AD174" s="876"/>
      <c r="AE174" s="876"/>
      <c r="AF174" s="876"/>
      <c r="AG174" s="876"/>
      <c r="AH174" s="876"/>
      <c r="AI174" s="877"/>
      <c r="AJ174" s="426"/>
      <c r="AK174" s="432"/>
    </row>
    <row r="175" spans="1:37" s="60" customFormat="1" ht="18" customHeight="1" x14ac:dyDescent="0.15">
      <c r="A175" s="445"/>
      <c r="B175" s="446"/>
      <c r="C175" s="446"/>
      <c r="D175" s="446"/>
      <c r="E175" s="447"/>
      <c r="F175" s="448"/>
      <c r="G175" s="448"/>
      <c r="H175" s="448"/>
      <c r="I175" s="448"/>
      <c r="J175" s="448"/>
      <c r="K175" s="448"/>
      <c r="L175" s="448"/>
      <c r="M175" s="449"/>
      <c r="AK175" s="434"/>
    </row>
    <row r="176" spans="1:37" ht="23" x14ac:dyDescent="0.25">
      <c r="A176" s="445"/>
      <c r="B176" s="446"/>
      <c r="C176" s="446"/>
      <c r="D176" s="446"/>
      <c r="E176" s="447"/>
      <c r="F176" s="448"/>
      <c r="G176" s="448"/>
      <c r="H176" s="448"/>
      <c r="I176" s="448"/>
      <c r="J176" s="448"/>
      <c r="K176" s="448"/>
      <c r="L176" s="448"/>
      <c r="M176" s="449"/>
      <c r="N176" s="443"/>
      <c r="O176" s="893" t="s">
        <v>134</v>
      </c>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4"/>
      <c r="AK176" s="895"/>
    </row>
    <row r="177" spans="1:37" ht="16" x14ac:dyDescent="0.2">
      <c r="A177" s="445"/>
      <c r="B177" s="446"/>
      <c r="C177" s="446"/>
      <c r="D177" s="446"/>
      <c r="E177" s="447"/>
      <c r="F177" s="448"/>
      <c r="G177" s="448"/>
      <c r="H177" s="448"/>
      <c r="I177" s="448"/>
      <c r="J177" s="448"/>
      <c r="K177" s="448"/>
      <c r="L177" s="448"/>
      <c r="M177" s="449"/>
      <c r="N177" s="442"/>
      <c r="O177" s="730" t="s">
        <v>165</v>
      </c>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1"/>
      <c r="AK177" s="732"/>
    </row>
    <row r="178" spans="1:37" ht="18" customHeight="1" x14ac:dyDescent="0.15">
      <c r="A178" s="885" t="s">
        <v>136</v>
      </c>
      <c r="B178" s="886"/>
      <c r="C178" s="886"/>
      <c r="D178" s="886"/>
      <c r="E178" s="886"/>
      <c r="F178" s="886"/>
      <c r="G178" s="886"/>
      <c r="H178" s="886"/>
      <c r="I178" s="886"/>
      <c r="J178" s="886"/>
      <c r="K178" s="886"/>
      <c r="L178" s="886"/>
      <c r="M178" s="887"/>
      <c r="O178" s="888" t="s">
        <v>137</v>
      </c>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89"/>
      <c r="AK178" s="890"/>
    </row>
    <row r="179" spans="1:37" ht="26.25" customHeight="1" x14ac:dyDescent="0.15">
      <c r="A179" s="84" t="s">
        <v>138</v>
      </c>
      <c r="B179" s="60"/>
      <c r="C179" s="516"/>
      <c r="D179" s="516"/>
      <c r="E179" s="516"/>
      <c r="F179" s="94"/>
      <c r="G179" s="94"/>
      <c r="H179" s="94"/>
      <c r="I179" s="94"/>
      <c r="J179" s="94"/>
      <c r="K179" s="94"/>
      <c r="L179" s="94"/>
      <c r="O179" s="869"/>
      <c r="P179" s="869"/>
      <c r="Q179" s="869"/>
      <c r="R179" s="869"/>
      <c r="S179" s="869"/>
      <c r="T179" s="869"/>
      <c r="AK179" s="91"/>
    </row>
    <row r="180" spans="1:37"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1"/>
      <c r="AK180" s="872"/>
    </row>
    <row r="181" spans="1:37" ht="18" customHeight="1" x14ac:dyDescent="0.15">
      <c r="A181" s="85"/>
      <c r="AK181" s="91"/>
    </row>
    <row r="182" spans="1:37" s="87" customFormat="1" ht="14" x14ac:dyDescent="0.15">
      <c r="A182" s="86" t="s">
        <v>139</v>
      </c>
      <c r="E182" s="428"/>
      <c r="G182" s="83"/>
      <c r="H182" s="83"/>
      <c r="I182" s="83"/>
      <c r="J182" s="83"/>
      <c r="K182" s="83"/>
      <c r="L182" s="83"/>
      <c r="M182" s="88"/>
      <c r="N182" s="87" t="s">
        <v>140</v>
      </c>
      <c r="AI182" s="83"/>
      <c r="AJ182" s="83"/>
      <c r="AK182" s="92"/>
    </row>
    <row r="183" spans="1:37" ht="27" customHeight="1" x14ac:dyDescent="0.15">
      <c r="A183" s="873">
        <f>A140+30</f>
        <v>45047</v>
      </c>
      <c r="B183" s="874"/>
      <c r="C183" s="874"/>
      <c r="D183" s="520"/>
      <c r="E183" s="429"/>
      <c r="N183" s="875" t="str">
        <f>N140</f>
        <v>MA 5</v>
      </c>
      <c r="O183" s="876"/>
      <c r="P183" s="876"/>
      <c r="Q183" s="876"/>
      <c r="R183" s="876"/>
      <c r="S183" s="876"/>
      <c r="T183" s="876"/>
      <c r="U183" s="876"/>
      <c r="V183" s="876"/>
      <c r="W183" s="877"/>
      <c r="X183" s="89"/>
      <c r="Y183" s="89"/>
      <c r="Z183" s="89"/>
      <c r="AA183" s="89"/>
      <c r="AB183" s="89"/>
      <c r="AC183" s="89"/>
      <c r="AD183" s="89"/>
      <c r="AE183" s="89"/>
      <c r="AF183" s="89"/>
      <c r="AG183" s="89"/>
      <c r="AH183" s="89"/>
      <c r="AK183" s="93"/>
    </row>
    <row r="184" spans="1:37" x14ac:dyDescent="0.15">
      <c r="A184" s="85"/>
      <c r="AK184" s="91"/>
    </row>
    <row r="185" spans="1:37"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79"/>
      <c r="AK185" s="880"/>
    </row>
    <row r="186" spans="1:37" ht="14" thickBot="1" x14ac:dyDescent="0.2">
      <c r="A186" s="85"/>
      <c r="AK186" s="91"/>
    </row>
    <row r="187" spans="1:37" ht="25" customHeight="1" x14ac:dyDescent="0.15">
      <c r="A187" s="120"/>
      <c r="B187" s="121"/>
      <c r="C187" s="121"/>
      <c r="D187" s="904" t="s">
        <v>30</v>
      </c>
      <c r="E187" s="883" t="s">
        <v>142</v>
      </c>
      <c r="F187" s="122" t="s">
        <v>143</v>
      </c>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856" t="s">
        <v>144</v>
      </c>
    </row>
    <row r="188" spans="1:37" ht="15" customHeight="1" thickBot="1" x14ac:dyDescent="0.2">
      <c r="A188" s="96" t="s">
        <v>145</v>
      </c>
      <c r="B188" s="97"/>
      <c r="C188" s="97"/>
      <c r="D188" s="905"/>
      <c r="E188" s="882"/>
      <c r="F188" s="98">
        <f>A183</f>
        <v>45047</v>
      </c>
      <c r="G188" s="98">
        <f>F188+1</f>
        <v>45048</v>
      </c>
      <c r="H188" s="98">
        <f t="shared" ref="H188:AJ188" si="12">G188+1</f>
        <v>45049</v>
      </c>
      <c r="I188" s="98">
        <f t="shared" si="12"/>
        <v>45050</v>
      </c>
      <c r="J188" s="98">
        <f t="shared" si="12"/>
        <v>45051</v>
      </c>
      <c r="K188" s="98">
        <f t="shared" si="12"/>
        <v>45052</v>
      </c>
      <c r="L188" s="98">
        <f t="shared" si="12"/>
        <v>45053</v>
      </c>
      <c r="M188" s="98">
        <f t="shared" si="12"/>
        <v>45054</v>
      </c>
      <c r="N188" s="98">
        <f t="shared" si="12"/>
        <v>45055</v>
      </c>
      <c r="O188" s="98">
        <f t="shared" si="12"/>
        <v>45056</v>
      </c>
      <c r="P188" s="98">
        <f t="shared" si="12"/>
        <v>45057</v>
      </c>
      <c r="Q188" s="98">
        <f t="shared" si="12"/>
        <v>45058</v>
      </c>
      <c r="R188" s="98">
        <f t="shared" si="12"/>
        <v>45059</v>
      </c>
      <c r="S188" s="98">
        <f t="shared" si="12"/>
        <v>45060</v>
      </c>
      <c r="T188" s="98">
        <f t="shared" si="12"/>
        <v>45061</v>
      </c>
      <c r="U188" s="98">
        <f t="shared" si="12"/>
        <v>45062</v>
      </c>
      <c r="V188" s="98">
        <f t="shared" si="12"/>
        <v>45063</v>
      </c>
      <c r="W188" s="98">
        <f t="shared" si="12"/>
        <v>45064</v>
      </c>
      <c r="X188" s="98">
        <f t="shared" si="12"/>
        <v>45065</v>
      </c>
      <c r="Y188" s="98">
        <f t="shared" si="12"/>
        <v>45066</v>
      </c>
      <c r="Z188" s="98">
        <f t="shared" si="12"/>
        <v>45067</v>
      </c>
      <c r="AA188" s="98">
        <f t="shared" si="12"/>
        <v>45068</v>
      </c>
      <c r="AB188" s="98">
        <f t="shared" si="12"/>
        <v>45069</v>
      </c>
      <c r="AC188" s="98">
        <f t="shared" si="12"/>
        <v>45070</v>
      </c>
      <c r="AD188" s="98">
        <f t="shared" si="12"/>
        <v>45071</v>
      </c>
      <c r="AE188" s="98">
        <f t="shared" si="12"/>
        <v>45072</v>
      </c>
      <c r="AF188" s="98">
        <f t="shared" si="12"/>
        <v>45073</v>
      </c>
      <c r="AG188" s="98">
        <f t="shared" si="12"/>
        <v>45074</v>
      </c>
      <c r="AH188" s="98">
        <f t="shared" si="12"/>
        <v>45075</v>
      </c>
      <c r="AI188" s="98">
        <f t="shared" si="12"/>
        <v>45076</v>
      </c>
      <c r="AJ188" s="98">
        <f t="shared" si="12"/>
        <v>45077</v>
      </c>
      <c r="AK188" s="857"/>
    </row>
    <row r="189" spans="1:37" s="82" customFormat="1" ht="21" customHeight="1" thickBot="1" x14ac:dyDescent="0.2">
      <c r="A189" s="100" t="s">
        <v>146</v>
      </c>
      <c r="B189" s="101" t="s">
        <v>109</v>
      </c>
      <c r="C189" s="102" t="s">
        <v>147</v>
      </c>
      <c r="D189" s="102"/>
      <c r="E189" s="101"/>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03"/>
    </row>
    <row r="190" spans="1:37" s="82" customFormat="1" ht="20" customHeight="1" thickBot="1" x14ac:dyDescent="0.2">
      <c r="A190" s="858"/>
      <c r="B190" s="109" t="s">
        <v>66</v>
      </c>
      <c r="C190" s="186" t="s">
        <v>148</v>
      </c>
      <c r="D190" s="186"/>
      <c r="E190" s="435"/>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04"/>
    </row>
    <row r="191" spans="1:37" s="82" customFormat="1" ht="14" x14ac:dyDescent="0.15">
      <c r="A191" s="859"/>
      <c r="B191" s="183"/>
      <c r="C191" s="187" t="e">
        <f>VLOOKUP(B191,'AP Übersicht'!$A$8:$B$36,2,FALSE)</f>
        <v>#N/A</v>
      </c>
      <c r="D191" s="187"/>
      <c r="E191" s="430"/>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04">
        <f t="shared" ref="AK191:AK202" si="13">SUM(F191:AJ191)</f>
        <v>0</v>
      </c>
    </row>
    <row r="192" spans="1:37" s="82" customFormat="1" ht="20" customHeight="1" x14ac:dyDescent="0.15">
      <c r="A192" s="859"/>
      <c r="B192" s="183"/>
      <c r="C192" s="187" t="e">
        <f>VLOOKUP(B192,'AP Übersicht'!$A$8:$B$36,2,FALSE)</f>
        <v>#N/A</v>
      </c>
      <c r="D192" s="187"/>
      <c r="E192" s="430"/>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6"/>
      <c r="AK192" s="104">
        <f t="shared" si="13"/>
        <v>0</v>
      </c>
    </row>
    <row r="193" spans="1:37" s="82" customFormat="1" ht="20" customHeight="1" x14ac:dyDescent="0.15">
      <c r="A193" s="859"/>
      <c r="B193" s="183"/>
      <c r="C193" s="187" t="e">
        <f>VLOOKUP(B193,'AP Übersicht'!$A$8:$B$36,2,FALSE)</f>
        <v>#N/A</v>
      </c>
      <c r="D193" s="187"/>
      <c r="E193" s="430"/>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6"/>
      <c r="AK193" s="104">
        <f t="shared" si="13"/>
        <v>0</v>
      </c>
    </row>
    <row r="194" spans="1:37" s="82" customFormat="1" ht="20" customHeight="1" x14ac:dyDescent="0.15">
      <c r="A194" s="859"/>
      <c r="B194" s="183"/>
      <c r="C194" s="187" t="e">
        <f>VLOOKUP(B194,'AP Übersicht'!$A$8:$B$36,2,FALSE)</f>
        <v>#N/A</v>
      </c>
      <c r="D194" s="187"/>
      <c r="E194" s="430"/>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6"/>
      <c r="AK194" s="104">
        <f t="shared" si="13"/>
        <v>0</v>
      </c>
    </row>
    <row r="195" spans="1:37" s="82" customFormat="1" ht="20" customHeight="1" x14ac:dyDescent="0.15">
      <c r="A195" s="859"/>
      <c r="B195" s="183"/>
      <c r="C195" s="187" t="e">
        <f>VLOOKUP(B195,'AP Übersicht'!$A$8:$B$36,2,FALSE)</f>
        <v>#N/A</v>
      </c>
      <c r="D195" s="187"/>
      <c r="E195" s="430"/>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6"/>
      <c r="AK195" s="104">
        <f t="shared" si="13"/>
        <v>0</v>
      </c>
    </row>
    <row r="196" spans="1:37" s="82" customFormat="1" ht="20" customHeight="1" x14ac:dyDescent="0.15">
      <c r="A196" s="859"/>
      <c r="B196" s="183"/>
      <c r="C196" s="187" t="e">
        <f>VLOOKUP(B196,'AP Übersicht'!$A$8:$B$36,2,FALSE)</f>
        <v>#N/A</v>
      </c>
      <c r="D196" s="187"/>
      <c r="E196" s="430"/>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6"/>
      <c r="AK196" s="104">
        <f t="shared" si="13"/>
        <v>0</v>
      </c>
    </row>
    <row r="197" spans="1:37" s="82" customFormat="1" ht="20" customHeight="1" x14ac:dyDescent="0.15">
      <c r="A197" s="859"/>
      <c r="B197" s="183"/>
      <c r="C197" s="187" t="e">
        <f>VLOOKUP(B197,'AP Übersicht'!$A$8:$B$36,2,FALSE)</f>
        <v>#N/A</v>
      </c>
      <c r="D197" s="187"/>
      <c r="E197" s="430"/>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6"/>
      <c r="AK197" s="104">
        <f t="shared" si="13"/>
        <v>0</v>
      </c>
    </row>
    <row r="198" spans="1:37" s="82" customFormat="1" ht="20" customHeight="1" x14ac:dyDescent="0.15">
      <c r="A198" s="859"/>
      <c r="B198" s="183"/>
      <c r="C198" s="187" t="e">
        <f>VLOOKUP(B198,'AP Übersicht'!$A$8:$B$36,2,FALSE)</f>
        <v>#N/A</v>
      </c>
      <c r="D198" s="187"/>
      <c r="E198" s="430"/>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6"/>
      <c r="AK198" s="104">
        <f t="shared" si="13"/>
        <v>0</v>
      </c>
    </row>
    <row r="199" spans="1:37" s="82" customFormat="1" ht="20" customHeight="1" x14ac:dyDescent="0.15">
      <c r="A199" s="859"/>
      <c r="B199" s="183"/>
      <c r="C199" s="187" t="e">
        <f>VLOOKUP(B199,'AP Übersicht'!$A$8:$B$36,2,FALSE)</f>
        <v>#N/A</v>
      </c>
      <c r="D199" s="187"/>
      <c r="E199" s="430"/>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6"/>
      <c r="AK199" s="104">
        <f t="shared" si="13"/>
        <v>0</v>
      </c>
    </row>
    <row r="200" spans="1:37" s="82" customFormat="1" ht="20" customHeight="1" x14ac:dyDescent="0.15">
      <c r="A200" s="859"/>
      <c r="B200" s="183"/>
      <c r="C200" s="187" t="e">
        <f>VLOOKUP(B200,'AP Übersicht'!$A$8:$B$36,2,FALSE)</f>
        <v>#N/A</v>
      </c>
      <c r="D200" s="187"/>
      <c r="E200" s="430"/>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6"/>
      <c r="AK200" s="104">
        <f t="shared" si="13"/>
        <v>0</v>
      </c>
    </row>
    <row r="201" spans="1:37" s="82" customFormat="1" ht="20" customHeight="1" x14ac:dyDescent="0.15">
      <c r="A201" s="859"/>
      <c r="B201" s="183"/>
      <c r="C201" s="187" t="e">
        <f>VLOOKUP(B201,'AP Übersicht'!$A$8:$B$36,2,FALSE)</f>
        <v>#N/A</v>
      </c>
      <c r="D201" s="187"/>
      <c r="E201" s="430"/>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6"/>
      <c r="AK201" s="104">
        <f t="shared" si="13"/>
        <v>0</v>
      </c>
    </row>
    <row r="202" spans="1:37" s="82" customFormat="1" ht="20" customHeight="1" thickBot="1" x14ac:dyDescent="0.2">
      <c r="A202" s="860"/>
      <c r="B202" s="184"/>
      <c r="C202" s="252" t="e">
        <f>VLOOKUP(B202,'AP Übersicht'!$A$8:$B$36,2,FALSE)</f>
        <v>#N/A</v>
      </c>
      <c r="D202" s="503"/>
      <c r="E202" s="438"/>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7"/>
      <c r="AJ202" s="178"/>
      <c r="AK202" s="104">
        <f t="shared" si="13"/>
        <v>0</v>
      </c>
    </row>
    <row r="203" spans="1:37" s="82" customFormat="1" ht="36" customHeight="1" thickTop="1" thickBot="1" x14ac:dyDescent="0.2">
      <c r="A203" s="522"/>
      <c r="B203" s="185"/>
      <c r="C203" s="107" t="s">
        <v>149</v>
      </c>
      <c r="D203" s="504"/>
      <c r="E203" s="437"/>
      <c r="F203" s="108">
        <f t="shared" ref="F203:AJ203" si="14">SUM(F189:F202)</f>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8">
        <f t="shared" si="14"/>
        <v>0</v>
      </c>
      <c r="AK203" s="106">
        <f>SUM(AK191:AK202)</f>
        <v>0</v>
      </c>
    </row>
    <row r="204" spans="1:37" s="82" customFormat="1" ht="20" customHeight="1" x14ac:dyDescent="0.15">
      <c r="A204" s="118" t="s">
        <v>150</v>
      </c>
      <c r="B204" s="99"/>
      <c r="C204" s="114" t="s">
        <v>164</v>
      </c>
      <c r="D204" s="187"/>
      <c r="E204" s="430"/>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9"/>
      <c r="AK204" s="110">
        <f>SUM(F204:AJ204)</f>
        <v>0</v>
      </c>
    </row>
    <row r="205" spans="1:37" s="82" customFormat="1" ht="20" customHeight="1" x14ac:dyDescent="0.15">
      <c r="A205" s="861" t="s">
        <v>152</v>
      </c>
      <c r="B205" s="95"/>
      <c r="C205" s="115" t="s">
        <v>153</v>
      </c>
      <c r="D205" s="187"/>
      <c r="E205" s="43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80"/>
      <c r="AK205" s="117">
        <f>SUM(E205:AJ205)</f>
        <v>0</v>
      </c>
    </row>
    <row r="206" spans="1:37" s="82" customFormat="1" ht="20" customHeight="1" x14ac:dyDescent="0.15">
      <c r="A206" s="862"/>
      <c r="B206" s="95"/>
      <c r="C206" s="116" t="s">
        <v>154</v>
      </c>
      <c r="D206" s="505"/>
      <c r="E206" s="430"/>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9"/>
      <c r="AK206" s="111">
        <f>SUM(F206:AJ206)</f>
        <v>0</v>
      </c>
    </row>
    <row r="207" spans="1:37" s="82" customFormat="1" ht="28" x14ac:dyDescent="0.15">
      <c r="A207" s="862"/>
      <c r="B207" s="95"/>
      <c r="C207" s="115" t="s">
        <v>155</v>
      </c>
      <c r="D207" s="187"/>
      <c r="E207" s="430"/>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9"/>
      <c r="AK207" s="111">
        <f>SUM(F207:AJ207)</f>
        <v>0</v>
      </c>
    </row>
    <row r="208" spans="1:37" s="82" customFormat="1" ht="29" thickBot="1" x14ac:dyDescent="0.2">
      <c r="A208" s="863"/>
      <c r="B208" s="105"/>
      <c r="C208" s="119" t="s">
        <v>156</v>
      </c>
      <c r="D208" s="506"/>
      <c r="E208" s="439"/>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1"/>
      <c r="AJ208" s="182"/>
      <c r="AK208" s="112">
        <f>SUM(F208:AJ208)</f>
        <v>0</v>
      </c>
    </row>
    <row r="209" spans="1:37" s="82" customFormat="1" x14ac:dyDescent="0.15">
      <c r="A209" s="123"/>
      <c r="B209" s="83"/>
      <c r="C209" s="83"/>
      <c r="D209" s="83"/>
      <c r="E209" s="427"/>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124">
        <f>SUM(AK203:AK208)</f>
        <v>0</v>
      </c>
    </row>
    <row r="210" spans="1:37" s="82" customFormat="1" ht="18" customHeight="1" x14ac:dyDescent="0.15">
      <c r="A210" s="864" t="s">
        <v>159</v>
      </c>
      <c r="B210" s="865"/>
      <c r="C210" s="865"/>
      <c r="D210" s="865"/>
      <c r="E210" s="865"/>
      <c r="F210" s="865"/>
      <c r="G210" s="865"/>
      <c r="H210" s="865"/>
      <c r="I210" s="865"/>
      <c r="J210" s="865"/>
      <c r="K210" s="865"/>
      <c r="L210" s="865"/>
      <c r="M210" s="865"/>
      <c r="N210" s="865"/>
      <c r="O210" s="90"/>
      <c r="P210" s="90"/>
      <c r="Q210" s="90"/>
      <c r="R210" s="90"/>
      <c r="S210" s="90"/>
      <c r="T210" s="90"/>
      <c r="U210" s="90"/>
      <c r="V210" s="90"/>
      <c r="W210" s="90"/>
      <c r="X210" s="90"/>
      <c r="Y210" s="90"/>
      <c r="Z210" s="90"/>
      <c r="AA210" s="90"/>
      <c r="AB210" s="90"/>
      <c r="AC210" s="90"/>
      <c r="AD210" s="90"/>
      <c r="AE210" s="90"/>
      <c r="AF210" s="90"/>
      <c r="AG210" s="90"/>
      <c r="AH210" s="90"/>
      <c r="AI210" s="90"/>
      <c r="AJ210" s="83"/>
      <c r="AK210" s="125"/>
    </row>
    <row r="211" spans="1:37" s="82" customFormat="1" ht="18" customHeight="1" thickBot="1" x14ac:dyDescent="0.2">
      <c r="A211" s="866"/>
      <c r="B211" s="865"/>
      <c r="C211" s="865"/>
      <c r="D211" s="865"/>
      <c r="E211" s="865"/>
      <c r="F211" s="865"/>
      <c r="G211" s="865"/>
      <c r="H211" s="865"/>
      <c r="I211" s="865"/>
      <c r="J211" s="865"/>
      <c r="K211" s="865"/>
      <c r="L211" s="865"/>
      <c r="M211" s="865"/>
      <c r="N211" s="865"/>
      <c r="O211" s="90"/>
      <c r="P211" s="90"/>
      <c r="Q211" s="90"/>
      <c r="R211" s="90"/>
      <c r="S211" s="90"/>
      <c r="T211" s="90"/>
      <c r="U211" s="90"/>
      <c r="V211" s="90"/>
      <c r="W211" s="90"/>
      <c r="X211" s="90"/>
      <c r="Y211" s="90"/>
      <c r="Z211" s="90"/>
      <c r="AA211" s="90"/>
      <c r="AB211" s="90"/>
      <c r="AC211" s="90"/>
      <c r="AD211" s="90"/>
      <c r="AE211" s="90"/>
      <c r="AF211" s="90"/>
      <c r="AG211" s="90"/>
      <c r="AH211" s="90"/>
      <c r="AI211" s="90"/>
      <c r="AJ211" s="83"/>
      <c r="AK211" s="125"/>
    </row>
    <row r="212" spans="1:37" s="82" customFormat="1" ht="14" customHeight="1" x14ac:dyDescent="0.15">
      <c r="A212" s="866"/>
      <c r="B212" s="865"/>
      <c r="C212" s="865"/>
      <c r="D212" s="865"/>
      <c r="E212" s="865"/>
      <c r="F212" s="865"/>
      <c r="G212" s="865"/>
      <c r="H212" s="865"/>
      <c r="I212" s="865"/>
      <c r="J212" s="865"/>
      <c r="K212" s="865"/>
      <c r="L212" s="865"/>
      <c r="M212" s="865"/>
      <c r="N212" s="865"/>
      <c r="O212" s="90"/>
      <c r="P212" s="90"/>
      <c r="Q212" s="867" t="s">
        <v>160</v>
      </c>
      <c r="R212" s="867"/>
      <c r="S212" s="867"/>
      <c r="T212" s="867"/>
      <c r="U212" s="867"/>
      <c r="V212" s="867"/>
      <c r="W212" s="867"/>
      <c r="X212" s="867"/>
      <c r="Y212" s="867"/>
      <c r="Z212" s="867"/>
      <c r="AA212" s="867"/>
      <c r="AB212" s="867"/>
      <c r="AC212" s="867"/>
      <c r="AD212" s="867"/>
      <c r="AE212" s="867"/>
      <c r="AF212" s="867"/>
      <c r="AG212" s="867"/>
      <c r="AH212" s="867"/>
      <c r="AI212" s="867"/>
      <c r="AJ212" s="867"/>
      <c r="AK212" s="125"/>
    </row>
    <row r="213" spans="1:37" s="82" customFormat="1" ht="35.25" customHeight="1" x14ac:dyDescent="0.15">
      <c r="A213" s="864" t="s">
        <v>161</v>
      </c>
      <c r="B213" s="868"/>
      <c r="C213" s="868"/>
      <c r="D213" s="868"/>
      <c r="E213" s="868"/>
      <c r="F213" s="868"/>
      <c r="G213" s="868"/>
      <c r="H213" s="868"/>
      <c r="I213" s="868"/>
      <c r="J213" s="868"/>
      <c r="K213" s="868"/>
      <c r="L213" s="868"/>
      <c r="M213" s="868"/>
      <c r="N213" s="868"/>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125"/>
    </row>
    <row r="214" spans="1:37" s="82" customFormat="1" ht="14" x14ac:dyDescent="0.15">
      <c r="A214" s="864"/>
      <c r="B214" s="868"/>
      <c r="C214" s="868"/>
      <c r="D214" s="868"/>
      <c r="E214" s="868"/>
      <c r="F214" s="868"/>
      <c r="G214" s="868"/>
      <c r="H214" s="868"/>
      <c r="I214" s="868"/>
      <c r="J214" s="868"/>
      <c r="K214" s="868"/>
      <c r="L214" s="868"/>
      <c r="M214" s="868"/>
      <c r="N214" s="868"/>
      <c r="O214" s="83"/>
      <c r="P214" s="83"/>
      <c r="Q214" s="867" t="s">
        <v>162</v>
      </c>
      <c r="R214" s="867"/>
      <c r="S214" s="867"/>
      <c r="T214" s="867"/>
      <c r="U214" s="867"/>
      <c r="V214" s="867"/>
      <c r="W214" s="867"/>
      <c r="X214" s="867"/>
      <c r="Y214" s="867"/>
      <c r="Z214" s="867"/>
      <c r="AA214" s="867"/>
      <c r="AB214" s="867"/>
      <c r="AC214" s="867"/>
      <c r="AD214" s="867"/>
      <c r="AE214" s="867"/>
      <c r="AF214" s="867"/>
      <c r="AG214" s="867"/>
      <c r="AH214" s="867"/>
      <c r="AI214" s="867"/>
      <c r="AJ214" s="867"/>
      <c r="AK214" s="125"/>
    </row>
    <row r="215" spans="1:37" s="82" customFormat="1" ht="14.5" customHeight="1" thickBot="1" x14ac:dyDescent="0.2">
      <c r="A215" s="126"/>
      <c r="B215" s="127"/>
      <c r="C215" s="127"/>
      <c r="D215" s="127"/>
      <c r="E215" s="441"/>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8"/>
    </row>
    <row r="216" spans="1:37" x14ac:dyDescent="0.15">
      <c r="A216" s="82"/>
      <c r="B216" s="82"/>
      <c r="C216" s="82"/>
      <c r="D216" s="82"/>
      <c r="E216" s="431"/>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c r="AK216" s="82"/>
    </row>
    <row r="217" spans="1:37" s="60" customFormat="1" ht="30" customHeight="1" x14ac:dyDescent="0.15">
      <c r="A217" s="423"/>
      <c r="B217" s="433"/>
      <c r="C217" s="433"/>
      <c r="D217" s="433"/>
      <c r="E217" s="424"/>
      <c r="F217" s="425"/>
      <c r="G217" s="425"/>
      <c r="H217" s="425"/>
      <c r="I217" s="425"/>
      <c r="J217" s="425"/>
      <c r="K217" s="425"/>
      <c r="L217" s="425"/>
      <c r="M217" s="444"/>
      <c r="N217" s="426"/>
      <c r="O217" s="426"/>
      <c r="P217" s="426"/>
      <c r="Q217" s="426"/>
      <c r="R217" s="426"/>
      <c r="S217" s="426"/>
      <c r="T217" s="426"/>
      <c r="U217" s="426"/>
      <c r="V217" s="426"/>
      <c r="W217" s="891" t="s">
        <v>133</v>
      </c>
      <c r="X217" s="891"/>
      <c r="Y217" s="891"/>
      <c r="Z217" s="891"/>
      <c r="AA217" s="892"/>
      <c r="AB217" s="875" t="str">
        <f>Nav!$C$6</f>
        <v>DS200424</v>
      </c>
      <c r="AC217" s="876"/>
      <c r="AD217" s="876"/>
      <c r="AE217" s="876"/>
      <c r="AF217" s="876"/>
      <c r="AG217" s="876"/>
      <c r="AH217" s="876"/>
      <c r="AI217" s="877"/>
      <c r="AJ217" s="426"/>
      <c r="AK217" s="432"/>
    </row>
    <row r="218" spans="1:37" s="60" customFormat="1" ht="18" customHeight="1" x14ac:dyDescent="0.15">
      <c r="A218" s="445"/>
      <c r="B218" s="446"/>
      <c r="C218" s="446"/>
      <c r="D218" s="446"/>
      <c r="E218" s="447"/>
      <c r="F218" s="448"/>
      <c r="G218" s="448"/>
      <c r="H218" s="448"/>
      <c r="I218" s="448"/>
      <c r="J218" s="448"/>
      <c r="K218" s="448"/>
      <c r="L218" s="448"/>
      <c r="M218" s="449"/>
      <c r="AK218" s="434"/>
    </row>
    <row r="219" spans="1:37" ht="23" x14ac:dyDescent="0.25">
      <c r="A219" s="445"/>
      <c r="B219" s="446"/>
      <c r="C219" s="446"/>
      <c r="D219" s="446"/>
      <c r="E219" s="447"/>
      <c r="F219" s="448"/>
      <c r="G219" s="448"/>
      <c r="H219" s="448"/>
      <c r="I219" s="448"/>
      <c r="J219" s="448"/>
      <c r="K219" s="448"/>
      <c r="L219" s="448"/>
      <c r="M219" s="449"/>
      <c r="N219" s="443"/>
      <c r="O219" s="893" t="s">
        <v>134</v>
      </c>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4"/>
      <c r="AK219" s="895"/>
    </row>
    <row r="220" spans="1:37" ht="16" x14ac:dyDescent="0.2">
      <c r="A220" s="445"/>
      <c r="B220" s="446"/>
      <c r="C220" s="446"/>
      <c r="D220" s="446"/>
      <c r="E220" s="447"/>
      <c r="F220" s="448"/>
      <c r="G220" s="448"/>
      <c r="H220" s="448"/>
      <c r="I220" s="448"/>
      <c r="J220" s="448"/>
      <c r="K220" s="448"/>
      <c r="L220" s="448"/>
      <c r="M220" s="449"/>
      <c r="N220" s="442"/>
      <c r="O220" s="730" t="s">
        <v>165</v>
      </c>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1"/>
      <c r="AK220" s="732"/>
    </row>
    <row r="221" spans="1:37" ht="18" customHeight="1" x14ac:dyDescent="0.15">
      <c r="A221" s="885" t="s">
        <v>136</v>
      </c>
      <c r="B221" s="886"/>
      <c r="C221" s="886"/>
      <c r="D221" s="886"/>
      <c r="E221" s="886"/>
      <c r="F221" s="886"/>
      <c r="G221" s="886"/>
      <c r="H221" s="886"/>
      <c r="I221" s="886"/>
      <c r="J221" s="886"/>
      <c r="K221" s="886"/>
      <c r="L221" s="886"/>
      <c r="M221" s="887"/>
      <c r="O221" s="888" t="s">
        <v>137</v>
      </c>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89"/>
      <c r="AK221" s="890"/>
    </row>
    <row r="222" spans="1:37" ht="26.25" customHeight="1" x14ac:dyDescent="0.15">
      <c r="A222" s="84" t="s">
        <v>138</v>
      </c>
      <c r="B222" s="60"/>
      <c r="C222" s="516"/>
      <c r="D222" s="516"/>
      <c r="E222" s="516"/>
      <c r="F222" s="94"/>
      <c r="G222" s="94"/>
      <c r="H222" s="94"/>
      <c r="I222" s="94"/>
      <c r="J222" s="94"/>
      <c r="K222" s="94"/>
      <c r="L222" s="94"/>
      <c r="O222" s="869"/>
      <c r="P222" s="869"/>
      <c r="Q222" s="869"/>
      <c r="R222" s="869"/>
      <c r="S222" s="869"/>
      <c r="T222" s="869"/>
      <c r="AK222" s="91"/>
    </row>
    <row r="223" spans="1:37"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1"/>
      <c r="AK223" s="872"/>
    </row>
    <row r="224" spans="1:37" ht="18" customHeight="1" x14ac:dyDescent="0.15">
      <c r="A224" s="85"/>
      <c r="AK224" s="91"/>
    </row>
    <row r="225" spans="1:37" s="87" customFormat="1" ht="14" x14ac:dyDescent="0.15">
      <c r="A225" s="86" t="s">
        <v>139</v>
      </c>
      <c r="E225" s="428"/>
      <c r="G225" s="83"/>
      <c r="H225" s="83"/>
      <c r="I225" s="83"/>
      <c r="J225" s="83"/>
      <c r="K225" s="83"/>
      <c r="L225" s="83"/>
      <c r="M225" s="88"/>
      <c r="N225" s="87" t="s">
        <v>140</v>
      </c>
      <c r="AI225" s="83"/>
      <c r="AJ225" s="83"/>
      <c r="AK225" s="92"/>
    </row>
    <row r="226" spans="1:37" ht="27" customHeight="1" x14ac:dyDescent="0.15">
      <c r="A226" s="873">
        <f>A183+31</f>
        <v>45078</v>
      </c>
      <c r="B226" s="874"/>
      <c r="C226" s="874"/>
      <c r="D226" s="520"/>
      <c r="E226" s="429"/>
      <c r="N226" s="875" t="str">
        <f>N183</f>
        <v>MA 5</v>
      </c>
      <c r="O226" s="876"/>
      <c r="P226" s="876"/>
      <c r="Q226" s="876"/>
      <c r="R226" s="876"/>
      <c r="S226" s="876"/>
      <c r="T226" s="876"/>
      <c r="U226" s="876"/>
      <c r="V226" s="876"/>
      <c r="W226" s="877"/>
      <c r="X226" s="89"/>
      <c r="Y226" s="89"/>
      <c r="Z226" s="89"/>
      <c r="AA226" s="89"/>
      <c r="AB226" s="89"/>
      <c r="AC226" s="89"/>
      <c r="AD226" s="89"/>
      <c r="AE226" s="89"/>
      <c r="AF226" s="89"/>
      <c r="AG226" s="89"/>
      <c r="AH226" s="89"/>
      <c r="AK226" s="93"/>
    </row>
    <row r="227" spans="1:37" x14ac:dyDescent="0.15">
      <c r="A227" s="85"/>
      <c r="AK227" s="91"/>
    </row>
    <row r="228" spans="1:37"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79"/>
      <c r="AK228" s="880"/>
    </row>
    <row r="229" spans="1:37" ht="14" thickBot="1" x14ac:dyDescent="0.2">
      <c r="A229" s="85"/>
      <c r="AK229" s="91"/>
    </row>
    <row r="230" spans="1:37" ht="25" customHeight="1" x14ac:dyDescent="0.15">
      <c r="A230" s="120"/>
      <c r="B230" s="121"/>
      <c r="C230" s="121"/>
      <c r="D230" s="904" t="s">
        <v>30</v>
      </c>
      <c r="E230" s="883" t="s">
        <v>142</v>
      </c>
      <c r="F230" s="122" t="s">
        <v>143</v>
      </c>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856" t="s">
        <v>144</v>
      </c>
    </row>
    <row r="231" spans="1:37" ht="15" customHeight="1" thickBot="1" x14ac:dyDescent="0.2">
      <c r="A231" s="96" t="s">
        <v>145</v>
      </c>
      <c r="B231" s="97"/>
      <c r="C231" s="97"/>
      <c r="D231" s="905"/>
      <c r="E231" s="882"/>
      <c r="F231" s="98">
        <f>A226</f>
        <v>45078</v>
      </c>
      <c r="G231" s="98">
        <f>F231+1</f>
        <v>45079</v>
      </c>
      <c r="H231" s="98">
        <f t="shared" ref="H231:AJ231" si="15">G231+1</f>
        <v>45080</v>
      </c>
      <c r="I231" s="98">
        <f t="shared" si="15"/>
        <v>45081</v>
      </c>
      <c r="J231" s="98">
        <f t="shared" si="15"/>
        <v>45082</v>
      </c>
      <c r="K231" s="98">
        <f t="shared" si="15"/>
        <v>45083</v>
      </c>
      <c r="L231" s="98">
        <f t="shared" si="15"/>
        <v>45084</v>
      </c>
      <c r="M231" s="98">
        <f t="shared" si="15"/>
        <v>45085</v>
      </c>
      <c r="N231" s="98">
        <f t="shared" si="15"/>
        <v>45086</v>
      </c>
      <c r="O231" s="98">
        <f t="shared" si="15"/>
        <v>45087</v>
      </c>
      <c r="P231" s="98">
        <f t="shared" si="15"/>
        <v>45088</v>
      </c>
      <c r="Q231" s="98">
        <f t="shared" si="15"/>
        <v>45089</v>
      </c>
      <c r="R231" s="98">
        <f t="shared" si="15"/>
        <v>45090</v>
      </c>
      <c r="S231" s="98">
        <f t="shared" si="15"/>
        <v>45091</v>
      </c>
      <c r="T231" s="98">
        <f t="shared" si="15"/>
        <v>45092</v>
      </c>
      <c r="U231" s="98">
        <f t="shared" si="15"/>
        <v>45093</v>
      </c>
      <c r="V231" s="98">
        <f t="shared" si="15"/>
        <v>45094</v>
      </c>
      <c r="W231" s="98">
        <f t="shared" si="15"/>
        <v>45095</v>
      </c>
      <c r="X231" s="98">
        <f t="shared" si="15"/>
        <v>45096</v>
      </c>
      <c r="Y231" s="98">
        <f t="shared" si="15"/>
        <v>45097</v>
      </c>
      <c r="Z231" s="98">
        <f t="shared" si="15"/>
        <v>45098</v>
      </c>
      <c r="AA231" s="98">
        <f t="shared" si="15"/>
        <v>45099</v>
      </c>
      <c r="AB231" s="98">
        <f t="shared" si="15"/>
        <v>45100</v>
      </c>
      <c r="AC231" s="98">
        <f t="shared" si="15"/>
        <v>45101</v>
      </c>
      <c r="AD231" s="98">
        <f t="shared" si="15"/>
        <v>45102</v>
      </c>
      <c r="AE231" s="98">
        <f t="shared" si="15"/>
        <v>45103</v>
      </c>
      <c r="AF231" s="98">
        <f t="shared" si="15"/>
        <v>45104</v>
      </c>
      <c r="AG231" s="98">
        <f t="shared" si="15"/>
        <v>45105</v>
      </c>
      <c r="AH231" s="98">
        <f t="shared" si="15"/>
        <v>45106</v>
      </c>
      <c r="AI231" s="98">
        <f t="shared" si="15"/>
        <v>45107</v>
      </c>
      <c r="AJ231" s="98">
        <f t="shared" si="15"/>
        <v>45108</v>
      </c>
      <c r="AK231" s="857"/>
    </row>
    <row r="232" spans="1:37" s="82" customFormat="1" ht="21" customHeight="1" thickBot="1" x14ac:dyDescent="0.2">
      <c r="A232" s="100" t="s">
        <v>146</v>
      </c>
      <c r="B232" s="101" t="s">
        <v>109</v>
      </c>
      <c r="C232" s="102" t="s">
        <v>147</v>
      </c>
      <c r="D232" s="102"/>
      <c r="E232" s="101"/>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03"/>
    </row>
    <row r="233" spans="1:37" s="82" customFormat="1" ht="20" customHeight="1" thickBot="1" x14ac:dyDescent="0.2">
      <c r="A233" s="858"/>
      <c r="B233" s="109" t="s">
        <v>66</v>
      </c>
      <c r="C233" s="186" t="s">
        <v>148</v>
      </c>
      <c r="D233" s="186"/>
      <c r="E233" s="435"/>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04"/>
    </row>
    <row r="234" spans="1:37" s="82" customFormat="1" ht="14" x14ac:dyDescent="0.15">
      <c r="A234" s="859"/>
      <c r="B234" s="183"/>
      <c r="C234" s="187" t="e">
        <f>VLOOKUP(B234,'AP Übersicht'!$A$8:$B$36,2,FALSE)</f>
        <v>#N/A</v>
      </c>
      <c r="D234" s="187"/>
      <c r="E234" s="430"/>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04">
        <f t="shared" ref="AK234:AK245" si="16">SUM(F234:AJ234)</f>
        <v>0</v>
      </c>
    </row>
    <row r="235" spans="1:37" s="82" customFormat="1" ht="20" customHeight="1" x14ac:dyDescent="0.15">
      <c r="A235" s="859"/>
      <c r="B235" s="183"/>
      <c r="C235" s="187" t="e">
        <f>VLOOKUP(B235,'AP Übersicht'!$A$8:$B$36,2,FALSE)</f>
        <v>#N/A</v>
      </c>
      <c r="D235" s="187"/>
      <c r="E235" s="430"/>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6"/>
      <c r="AK235" s="104">
        <f t="shared" si="16"/>
        <v>0</v>
      </c>
    </row>
    <row r="236" spans="1:37" s="82" customFormat="1" ht="20" customHeight="1" x14ac:dyDescent="0.15">
      <c r="A236" s="859"/>
      <c r="B236" s="183"/>
      <c r="C236" s="187" t="e">
        <f>VLOOKUP(B236,'AP Übersicht'!$A$8:$B$36,2,FALSE)</f>
        <v>#N/A</v>
      </c>
      <c r="D236" s="187"/>
      <c r="E236" s="430"/>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6"/>
      <c r="AK236" s="104">
        <f t="shared" si="16"/>
        <v>0</v>
      </c>
    </row>
    <row r="237" spans="1:37" s="82" customFormat="1" ht="20" customHeight="1" x14ac:dyDescent="0.15">
      <c r="A237" s="859"/>
      <c r="B237" s="183"/>
      <c r="C237" s="187" t="e">
        <f>VLOOKUP(B237,'AP Übersicht'!$A$8:$B$36,2,FALSE)</f>
        <v>#N/A</v>
      </c>
      <c r="D237" s="187"/>
      <c r="E237" s="430"/>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6"/>
      <c r="AK237" s="104">
        <f t="shared" si="16"/>
        <v>0</v>
      </c>
    </row>
    <row r="238" spans="1:37" s="82" customFormat="1" ht="20" customHeight="1" x14ac:dyDescent="0.15">
      <c r="A238" s="859"/>
      <c r="B238" s="183"/>
      <c r="C238" s="187" t="e">
        <f>VLOOKUP(B238,'AP Übersicht'!$A$8:$B$36,2,FALSE)</f>
        <v>#N/A</v>
      </c>
      <c r="D238" s="187"/>
      <c r="E238" s="430"/>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6"/>
      <c r="AK238" s="104">
        <f t="shared" si="16"/>
        <v>0</v>
      </c>
    </row>
    <row r="239" spans="1:37" s="82" customFormat="1" ht="20" customHeight="1" x14ac:dyDescent="0.15">
      <c r="A239" s="859"/>
      <c r="B239" s="183"/>
      <c r="C239" s="187" t="e">
        <f>VLOOKUP(B239,'AP Übersicht'!$A$8:$B$36,2,FALSE)</f>
        <v>#N/A</v>
      </c>
      <c r="D239" s="187"/>
      <c r="E239" s="430"/>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6"/>
      <c r="AK239" s="104">
        <f t="shared" si="16"/>
        <v>0</v>
      </c>
    </row>
    <row r="240" spans="1:37" s="82" customFormat="1" ht="20" customHeight="1" x14ac:dyDescent="0.15">
      <c r="A240" s="859"/>
      <c r="B240" s="183"/>
      <c r="C240" s="187" t="e">
        <f>VLOOKUP(B240,'AP Übersicht'!$A$8:$B$36,2,FALSE)</f>
        <v>#N/A</v>
      </c>
      <c r="D240" s="187"/>
      <c r="E240" s="430"/>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6"/>
      <c r="AK240" s="104">
        <f t="shared" si="16"/>
        <v>0</v>
      </c>
    </row>
    <row r="241" spans="1:37" s="82" customFormat="1" ht="20" customHeight="1" x14ac:dyDescent="0.15">
      <c r="A241" s="859"/>
      <c r="B241" s="183"/>
      <c r="C241" s="187" t="e">
        <f>VLOOKUP(B241,'AP Übersicht'!$A$8:$B$36,2,FALSE)</f>
        <v>#N/A</v>
      </c>
      <c r="D241" s="187"/>
      <c r="E241" s="430"/>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6"/>
      <c r="AK241" s="104">
        <f t="shared" si="16"/>
        <v>0</v>
      </c>
    </row>
    <row r="242" spans="1:37" s="82" customFormat="1" ht="20" customHeight="1" x14ac:dyDescent="0.15">
      <c r="A242" s="859"/>
      <c r="B242" s="183"/>
      <c r="C242" s="187" t="e">
        <f>VLOOKUP(B242,'AP Übersicht'!$A$8:$B$36,2,FALSE)</f>
        <v>#N/A</v>
      </c>
      <c r="D242" s="187"/>
      <c r="E242" s="430"/>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6"/>
      <c r="AK242" s="104">
        <f t="shared" si="16"/>
        <v>0</v>
      </c>
    </row>
    <row r="243" spans="1:37" s="82" customFormat="1" ht="20" customHeight="1" x14ac:dyDescent="0.15">
      <c r="A243" s="859"/>
      <c r="B243" s="183"/>
      <c r="C243" s="187" t="e">
        <f>VLOOKUP(B243,'AP Übersicht'!$A$8:$B$36,2,FALSE)</f>
        <v>#N/A</v>
      </c>
      <c r="D243" s="187"/>
      <c r="E243" s="430"/>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6"/>
      <c r="AK243" s="104">
        <f t="shared" si="16"/>
        <v>0</v>
      </c>
    </row>
    <row r="244" spans="1:37" s="82" customFormat="1" ht="20" customHeight="1" x14ac:dyDescent="0.15">
      <c r="A244" s="859"/>
      <c r="B244" s="183"/>
      <c r="C244" s="187" t="e">
        <f>VLOOKUP(B244,'AP Übersicht'!$A$8:$B$36,2,FALSE)</f>
        <v>#N/A</v>
      </c>
      <c r="D244" s="187"/>
      <c r="E244" s="430"/>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6"/>
      <c r="AK244" s="104">
        <f t="shared" si="16"/>
        <v>0</v>
      </c>
    </row>
    <row r="245" spans="1:37" s="82" customFormat="1" ht="20" customHeight="1" thickBot="1" x14ac:dyDescent="0.2">
      <c r="A245" s="860"/>
      <c r="B245" s="184"/>
      <c r="C245" s="252" t="e">
        <f>VLOOKUP(B245,'AP Übersicht'!$A$8:$B$36,2,FALSE)</f>
        <v>#N/A</v>
      </c>
      <c r="D245" s="503"/>
      <c r="E245" s="438"/>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7"/>
      <c r="AJ245" s="178"/>
      <c r="AK245" s="104">
        <f t="shared" si="16"/>
        <v>0</v>
      </c>
    </row>
    <row r="246" spans="1:37" s="82" customFormat="1" ht="36" customHeight="1" thickTop="1" thickBot="1" x14ac:dyDescent="0.2">
      <c r="A246" s="522"/>
      <c r="B246" s="185"/>
      <c r="C246" s="107" t="s">
        <v>149</v>
      </c>
      <c r="D246" s="504"/>
      <c r="E246" s="437"/>
      <c r="F246" s="108">
        <f t="shared" ref="F246:AJ246" si="17">SUM(F232:F245)</f>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8">
        <f t="shared" si="17"/>
        <v>0</v>
      </c>
      <c r="AK246" s="106">
        <f>SUM(AK234:AK245)</f>
        <v>0</v>
      </c>
    </row>
    <row r="247" spans="1:37" s="82" customFormat="1" ht="20" customHeight="1" x14ac:dyDescent="0.15">
      <c r="A247" s="118" t="s">
        <v>150</v>
      </c>
      <c r="B247" s="99"/>
      <c r="C247" s="114" t="s">
        <v>164</v>
      </c>
      <c r="D247" s="187"/>
      <c r="E247" s="430"/>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9"/>
      <c r="AK247" s="110">
        <f>SUM(F247:AJ247)</f>
        <v>0</v>
      </c>
    </row>
    <row r="248" spans="1:37" s="82" customFormat="1" ht="20" customHeight="1" x14ac:dyDescent="0.15">
      <c r="A248" s="861" t="s">
        <v>152</v>
      </c>
      <c r="B248" s="95"/>
      <c r="C248" s="115" t="s">
        <v>153</v>
      </c>
      <c r="D248" s="187"/>
      <c r="E248" s="43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80"/>
      <c r="AK248" s="117">
        <f>SUM(E248:AJ248)</f>
        <v>0</v>
      </c>
    </row>
    <row r="249" spans="1:37" s="82" customFormat="1" ht="20" customHeight="1" x14ac:dyDescent="0.15">
      <c r="A249" s="862"/>
      <c r="B249" s="95"/>
      <c r="C249" s="116" t="s">
        <v>154</v>
      </c>
      <c r="D249" s="505"/>
      <c r="E249" s="430"/>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9"/>
      <c r="AK249" s="111">
        <f>SUM(F249:AJ249)</f>
        <v>0</v>
      </c>
    </row>
    <row r="250" spans="1:37" s="82" customFormat="1" ht="28" x14ac:dyDescent="0.15">
      <c r="A250" s="862"/>
      <c r="B250" s="95"/>
      <c r="C250" s="115" t="s">
        <v>155</v>
      </c>
      <c r="D250" s="187"/>
      <c r="E250" s="430"/>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9"/>
      <c r="AK250" s="111">
        <f>SUM(F250:AJ250)</f>
        <v>0</v>
      </c>
    </row>
    <row r="251" spans="1:37" s="82" customFormat="1" ht="29" thickBot="1" x14ac:dyDescent="0.2">
      <c r="A251" s="863"/>
      <c r="B251" s="105"/>
      <c r="C251" s="119" t="s">
        <v>156</v>
      </c>
      <c r="D251" s="506"/>
      <c r="E251" s="439"/>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1"/>
      <c r="AJ251" s="182"/>
      <c r="AK251" s="112">
        <f>SUM(F251:AJ251)</f>
        <v>0</v>
      </c>
    </row>
    <row r="252" spans="1:37" s="82" customFormat="1" x14ac:dyDescent="0.15">
      <c r="A252" s="123"/>
      <c r="B252" s="83"/>
      <c r="C252" s="83"/>
      <c r="D252" s="83"/>
      <c r="E252" s="427"/>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124">
        <f>SUM(AK246:AK251)</f>
        <v>0</v>
      </c>
    </row>
    <row r="253" spans="1:37" s="82" customFormat="1" ht="18" customHeight="1" x14ac:dyDescent="0.15">
      <c r="A253" s="864" t="s">
        <v>159</v>
      </c>
      <c r="B253" s="865"/>
      <c r="C253" s="865"/>
      <c r="D253" s="865"/>
      <c r="E253" s="865"/>
      <c r="F253" s="865"/>
      <c r="G253" s="865"/>
      <c r="H253" s="865"/>
      <c r="I253" s="865"/>
      <c r="J253" s="865"/>
      <c r="K253" s="865"/>
      <c r="L253" s="865"/>
      <c r="M253" s="865"/>
      <c r="N253" s="865"/>
      <c r="O253" s="90"/>
      <c r="P253" s="90"/>
      <c r="Q253" s="90"/>
      <c r="R253" s="90"/>
      <c r="S253" s="90"/>
      <c r="T253" s="90"/>
      <c r="U253" s="90"/>
      <c r="V253" s="90"/>
      <c r="W253" s="90"/>
      <c r="X253" s="90"/>
      <c r="Y253" s="90"/>
      <c r="Z253" s="90"/>
      <c r="AA253" s="90"/>
      <c r="AB253" s="90"/>
      <c r="AC253" s="90"/>
      <c r="AD253" s="90"/>
      <c r="AE253" s="90"/>
      <c r="AF253" s="90"/>
      <c r="AG253" s="90"/>
      <c r="AH253" s="90"/>
      <c r="AI253" s="90"/>
      <c r="AJ253" s="83"/>
      <c r="AK253" s="125"/>
    </row>
    <row r="254" spans="1:37" s="82" customFormat="1" ht="18" customHeight="1" thickBot="1" x14ac:dyDescent="0.2">
      <c r="A254" s="866"/>
      <c r="B254" s="865"/>
      <c r="C254" s="865"/>
      <c r="D254" s="865"/>
      <c r="E254" s="865"/>
      <c r="F254" s="865"/>
      <c r="G254" s="865"/>
      <c r="H254" s="865"/>
      <c r="I254" s="865"/>
      <c r="J254" s="865"/>
      <c r="K254" s="865"/>
      <c r="L254" s="865"/>
      <c r="M254" s="865"/>
      <c r="N254" s="865"/>
      <c r="O254" s="90"/>
      <c r="P254" s="90"/>
      <c r="Q254" s="90"/>
      <c r="R254" s="90"/>
      <c r="S254" s="90"/>
      <c r="T254" s="90"/>
      <c r="U254" s="90"/>
      <c r="V254" s="90"/>
      <c r="W254" s="90"/>
      <c r="X254" s="90"/>
      <c r="Y254" s="90"/>
      <c r="Z254" s="90"/>
      <c r="AA254" s="90"/>
      <c r="AB254" s="90"/>
      <c r="AC254" s="90"/>
      <c r="AD254" s="90"/>
      <c r="AE254" s="90"/>
      <c r="AF254" s="90"/>
      <c r="AG254" s="90"/>
      <c r="AH254" s="90"/>
      <c r="AI254" s="90"/>
      <c r="AJ254" s="83"/>
      <c r="AK254" s="125"/>
    </row>
    <row r="255" spans="1:37" s="82" customFormat="1" ht="14" customHeight="1" x14ac:dyDescent="0.15">
      <c r="A255" s="866"/>
      <c r="B255" s="865"/>
      <c r="C255" s="865"/>
      <c r="D255" s="865"/>
      <c r="E255" s="865"/>
      <c r="F255" s="865"/>
      <c r="G255" s="865"/>
      <c r="H255" s="865"/>
      <c r="I255" s="865"/>
      <c r="J255" s="865"/>
      <c r="K255" s="865"/>
      <c r="L255" s="865"/>
      <c r="M255" s="865"/>
      <c r="N255" s="865"/>
      <c r="O255" s="90"/>
      <c r="P255" s="90"/>
      <c r="Q255" s="867" t="s">
        <v>160</v>
      </c>
      <c r="R255" s="867"/>
      <c r="S255" s="867"/>
      <c r="T255" s="867"/>
      <c r="U255" s="867"/>
      <c r="V255" s="867"/>
      <c r="W255" s="867"/>
      <c r="X255" s="867"/>
      <c r="Y255" s="867"/>
      <c r="Z255" s="867"/>
      <c r="AA255" s="867"/>
      <c r="AB255" s="867"/>
      <c r="AC255" s="867"/>
      <c r="AD255" s="867"/>
      <c r="AE255" s="867"/>
      <c r="AF255" s="867"/>
      <c r="AG255" s="867"/>
      <c r="AH255" s="867"/>
      <c r="AI255" s="867"/>
      <c r="AJ255" s="867"/>
      <c r="AK255" s="125"/>
    </row>
    <row r="256" spans="1:37" s="82" customFormat="1" ht="35.25" customHeight="1" x14ac:dyDescent="0.15">
      <c r="A256" s="864" t="s">
        <v>161</v>
      </c>
      <c r="B256" s="868"/>
      <c r="C256" s="868"/>
      <c r="D256" s="868"/>
      <c r="E256" s="868"/>
      <c r="F256" s="868"/>
      <c r="G256" s="868"/>
      <c r="H256" s="868"/>
      <c r="I256" s="868"/>
      <c r="J256" s="868"/>
      <c r="K256" s="868"/>
      <c r="L256" s="868"/>
      <c r="M256" s="868"/>
      <c r="N256" s="868"/>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125"/>
    </row>
    <row r="257" spans="1:37" s="82" customFormat="1" ht="14" x14ac:dyDescent="0.15">
      <c r="A257" s="864"/>
      <c r="B257" s="868"/>
      <c r="C257" s="868"/>
      <c r="D257" s="868"/>
      <c r="E257" s="868"/>
      <c r="F257" s="868"/>
      <c r="G257" s="868"/>
      <c r="H257" s="868"/>
      <c r="I257" s="868"/>
      <c r="J257" s="868"/>
      <c r="K257" s="868"/>
      <c r="L257" s="868"/>
      <c r="M257" s="868"/>
      <c r="N257" s="868"/>
      <c r="O257" s="83"/>
      <c r="P257" s="83"/>
      <c r="Q257" s="867" t="s">
        <v>162</v>
      </c>
      <c r="R257" s="867"/>
      <c r="S257" s="867"/>
      <c r="T257" s="867"/>
      <c r="U257" s="867"/>
      <c r="V257" s="867"/>
      <c r="W257" s="867"/>
      <c r="X257" s="867"/>
      <c r="Y257" s="867"/>
      <c r="Z257" s="867"/>
      <c r="AA257" s="867"/>
      <c r="AB257" s="867"/>
      <c r="AC257" s="867"/>
      <c r="AD257" s="867"/>
      <c r="AE257" s="867"/>
      <c r="AF257" s="867"/>
      <c r="AG257" s="867"/>
      <c r="AH257" s="867"/>
      <c r="AI257" s="867"/>
      <c r="AJ257" s="867"/>
      <c r="AK257" s="125"/>
    </row>
    <row r="258" spans="1:37" s="82" customFormat="1" ht="14.5" customHeight="1" thickBot="1" x14ac:dyDescent="0.2">
      <c r="A258" s="126"/>
      <c r="B258" s="127"/>
      <c r="C258" s="127"/>
      <c r="D258" s="127"/>
      <c r="E258" s="441"/>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7"/>
      <c r="AK258" s="128"/>
    </row>
    <row r="259" spans="1:37" x14ac:dyDescent="0.15">
      <c r="A259" s="82"/>
      <c r="B259" s="82"/>
      <c r="C259" s="82"/>
      <c r="D259" s="82"/>
      <c r="E259" s="431"/>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82"/>
    </row>
    <row r="260" spans="1:37" s="60" customFormat="1" ht="30" customHeight="1" x14ac:dyDescent="0.15">
      <c r="A260" s="423"/>
      <c r="B260" s="433"/>
      <c r="C260" s="433"/>
      <c r="D260" s="433"/>
      <c r="E260" s="424"/>
      <c r="F260" s="425"/>
      <c r="G260" s="425"/>
      <c r="H260" s="425"/>
      <c r="I260" s="425"/>
      <c r="J260" s="425"/>
      <c r="K260" s="425"/>
      <c r="L260" s="425"/>
      <c r="M260" s="444"/>
      <c r="N260" s="426"/>
      <c r="O260" s="426"/>
      <c r="P260" s="426"/>
      <c r="Q260" s="426"/>
      <c r="R260" s="426"/>
      <c r="S260" s="426"/>
      <c r="T260" s="426"/>
      <c r="U260" s="426"/>
      <c r="V260" s="426"/>
      <c r="W260" s="891" t="s">
        <v>133</v>
      </c>
      <c r="X260" s="891"/>
      <c r="Y260" s="891"/>
      <c r="Z260" s="891"/>
      <c r="AA260" s="892"/>
      <c r="AB260" s="875" t="str">
        <f>Nav!$C$6</f>
        <v>DS200424</v>
      </c>
      <c r="AC260" s="876"/>
      <c r="AD260" s="876"/>
      <c r="AE260" s="876"/>
      <c r="AF260" s="876"/>
      <c r="AG260" s="876"/>
      <c r="AH260" s="876"/>
      <c r="AI260" s="877"/>
      <c r="AJ260" s="426"/>
      <c r="AK260" s="432"/>
    </row>
    <row r="261" spans="1:37" s="60" customFormat="1" ht="18" customHeight="1" x14ac:dyDescent="0.15">
      <c r="A261" s="445"/>
      <c r="B261" s="446"/>
      <c r="C261" s="446"/>
      <c r="D261" s="446"/>
      <c r="E261" s="447"/>
      <c r="F261" s="448"/>
      <c r="G261" s="448"/>
      <c r="H261" s="448"/>
      <c r="I261" s="448"/>
      <c r="J261" s="448"/>
      <c r="K261" s="448"/>
      <c r="L261" s="448"/>
      <c r="M261" s="449"/>
      <c r="AK261" s="434"/>
    </row>
    <row r="262" spans="1:37" ht="23" x14ac:dyDescent="0.25">
      <c r="A262" s="445"/>
      <c r="B262" s="446"/>
      <c r="C262" s="446"/>
      <c r="D262" s="446"/>
      <c r="E262" s="447"/>
      <c r="F262" s="448"/>
      <c r="G262" s="448"/>
      <c r="H262" s="448"/>
      <c r="I262" s="448"/>
      <c r="J262" s="448"/>
      <c r="K262" s="448"/>
      <c r="L262" s="448"/>
      <c r="M262" s="449"/>
      <c r="N262" s="443"/>
      <c r="O262" s="893" t="s">
        <v>134</v>
      </c>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4"/>
      <c r="AK262" s="895"/>
    </row>
    <row r="263" spans="1:37" ht="16" x14ac:dyDescent="0.2">
      <c r="A263" s="445"/>
      <c r="B263" s="446"/>
      <c r="C263" s="446"/>
      <c r="D263" s="446"/>
      <c r="E263" s="447"/>
      <c r="F263" s="448"/>
      <c r="G263" s="448"/>
      <c r="H263" s="448"/>
      <c r="I263" s="448"/>
      <c r="J263" s="448"/>
      <c r="K263" s="448"/>
      <c r="L263" s="448"/>
      <c r="M263" s="449"/>
      <c r="N263" s="442"/>
      <c r="O263" s="730" t="s">
        <v>165</v>
      </c>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1"/>
      <c r="AK263" s="732"/>
    </row>
    <row r="264" spans="1:37" ht="18" customHeight="1" x14ac:dyDescent="0.15">
      <c r="A264" s="885" t="s">
        <v>136</v>
      </c>
      <c r="B264" s="886"/>
      <c r="C264" s="886"/>
      <c r="D264" s="886"/>
      <c r="E264" s="886"/>
      <c r="F264" s="886"/>
      <c r="G264" s="886"/>
      <c r="H264" s="886"/>
      <c r="I264" s="886"/>
      <c r="J264" s="886"/>
      <c r="K264" s="886"/>
      <c r="L264" s="886"/>
      <c r="M264" s="887"/>
      <c r="O264" s="888" t="s">
        <v>137</v>
      </c>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89"/>
      <c r="AK264" s="890"/>
    </row>
    <row r="265" spans="1:37" ht="26.25" customHeight="1" x14ac:dyDescent="0.15">
      <c r="A265" s="84" t="s">
        <v>138</v>
      </c>
      <c r="B265" s="60"/>
      <c r="C265" s="516"/>
      <c r="D265" s="516"/>
      <c r="E265" s="516"/>
      <c r="F265" s="94"/>
      <c r="G265" s="94"/>
      <c r="H265" s="94"/>
      <c r="I265" s="94"/>
      <c r="J265" s="94"/>
      <c r="K265" s="94"/>
      <c r="L265" s="94"/>
      <c r="O265" s="869"/>
      <c r="P265" s="869"/>
      <c r="Q265" s="869"/>
      <c r="R265" s="869"/>
      <c r="S265" s="869"/>
      <c r="T265" s="869"/>
      <c r="AK265" s="91"/>
    </row>
    <row r="266" spans="1:37"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1"/>
      <c r="AK266" s="872"/>
    </row>
    <row r="267" spans="1:37" ht="18" customHeight="1" x14ac:dyDescent="0.15">
      <c r="A267" s="85"/>
      <c r="AK267" s="91"/>
    </row>
    <row r="268" spans="1:37" s="87" customFormat="1" ht="14" x14ac:dyDescent="0.15">
      <c r="A268" s="86" t="s">
        <v>139</v>
      </c>
      <c r="E268" s="428"/>
      <c r="G268" s="83"/>
      <c r="H268" s="83"/>
      <c r="I268" s="83"/>
      <c r="J268" s="83"/>
      <c r="K268" s="83"/>
      <c r="L268" s="83"/>
      <c r="M268" s="88"/>
      <c r="N268" s="87" t="s">
        <v>140</v>
      </c>
      <c r="AI268" s="83"/>
      <c r="AJ268" s="83"/>
      <c r="AK268" s="92"/>
    </row>
    <row r="269" spans="1:37" ht="27" customHeight="1" x14ac:dyDescent="0.15">
      <c r="A269" s="873">
        <f>A226+30</f>
        <v>45108</v>
      </c>
      <c r="B269" s="874"/>
      <c r="C269" s="874"/>
      <c r="D269" s="520"/>
      <c r="E269" s="429"/>
      <c r="N269" s="875" t="str">
        <f>N226</f>
        <v>MA 5</v>
      </c>
      <c r="O269" s="876"/>
      <c r="P269" s="876"/>
      <c r="Q269" s="876"/>
      <c r="R269" s="876"/>
      <c r="S269" s="876"/>
      <c r="T269" s="876"/>
      <c r="U269" s="876"/>
      <c r="V269" s="876"/>
      <c r="W269" s="877"/>
      <c r="X269" s="89"/>
      <c r="Y269" s="89"/>
      <c r="Z269" s="89"/>
      <c r="AA269" s="89"/>
      <c r="AB269" s="89"/>
      <c r="AC269" s="89"/>
      <c r="AD269" s="89"/>
      <c r="AE269" s="89"/>
      <c r="AF269" s="89"/>
      <c r="AG269" s="89"/>
      <c r="AH269" s="89"/>
      <c r="AK269" s="93"/>
    </row>
    <row r="270" spans="1:37" x14ac:dyDescent="0.15">
      <c r="A270" s="85"/>
      <c r="AK270" s="91"/>
    </row>
    <row r="271" spans="1:37"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79"/>
      <c r="AK271" s="880"/>
    </row>
    <row r="272" spans="1:37" ht="14" thickBot="1" x14ac:dyDescent="0.2">
      <c r="A272" s="85"/>
      <c r="AK272" s="91"/>
    </row>
    <row r="273" spans="1:37" ht="25" customHeight="1" x14ac:dyDescent="0.15">
      <c r="A273" s="120"/>
      <c r="B273" s="121"/>
      <c r="C273" s="121"/>
      <c r="D273" s="904" t="s">
        <v>30</v>
      </c>
      <c r="E273" s="883" t="s">
        <v>142</v>
      </c>
      <c r="F273" s="122" t="s">
        <v>143</v>
      </c>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856" t="s">
        <v>144</v>
      </c>
    </row>
    <row r="274" spans="1:37" ht="15" customHeight="1" thickBot="1" x14ac:dyDescent="0.2">
      <c r="A274" s="96" t="s">
        <v>145</v>
      </c>
      <c r="B274" s="97"/>
      <c r="C274" s="97"/>
      <c r="D274" s="905"/>
      <c r="E274" s="882"/>
      <c r="F274" s="98">
        <f>A269</f>
        <v>45108</v>
      </c>
      <c r="G274" s="98">
        <f>F274+1</f>
        <v>45109</v>
      </c>
      <c r="H274" s="98">
        <f t="shared" ref="H274:AJ274" si="18">G274+1</f>
        <v>45110</v>
      </c>
      <c r="I274" s="98">
        <f t="shared" si="18"/>
        <v>45111</v>
      </c>
      <c r="J274" s="98">
        <f t="shared" si="18"/>
        <v>45112</v>
      </c>
      <c r="K274" s="98">
        <f t="shared" si="18"/>
        <v>45113</v>
      </c>
      <c r="L274" s="98">
        <f t="shared" si="18"/>
        <v>45114</v>
      </c>
      <c r="M274" s="98">
        <f t="shared" si="18"/>
        <v>45115</v>
      </c>
      <c r="N274" s="98">
        <f t="shared" si="18"/>
        <v>45116</v>
      </c>
      <c r="O274" s="98">
        <f t="shared" si="18"/>
        <v>45117</v>
      </c>
      <c r="P274" s="98">
        <f t="shared" si="18"/>
        <v>45118</v>
      </c>
      <c r="Q274" s="98">
        <f t="shared" si="18"/>
        <v>45119</v>
      </c>
      <c r="R274" s="98">
        <f t="shared" si="18"/>
        <v>45120</v>
      </c>
      <c r="S274" s="98">
        <f t="shared" si="18"/>
        <v>45121</v>
      </c>
      <c r="T274" s="98">
        <f t="shared" si="18"/>
        <v>45122</v>
      </c>
      <c r="U274" s="98">
        <f t="shared" si="18"/>
        <v>45123</v>
      </c>
      <c r="V274" s="98">
        <f t="shared" si="18"/>
        <v>45124</v>
      </c>
      <c r="W274" s="98">
        <f t="shared" si="18"/>
        <v>45125</v>
      </c>
      <c r="X274" s="98">
        <f t="shared" si="18"/>
        <v>45126</v>
      </c>
      <c r="Y274" s="98">
        <f t="shared" si="18"/>
        <v>45127</v>
      </c>
      <c r="Z274" s="98">
        <f t="shared" si="18"/>
        <v>45128</v>
      </c>
      <c r="AA274" s="98">
        <f t="shared" si="18"/>
        <v>45129</v>
      </c>
      <c r="AB274" s="98">
        <f t="shared" si="18"/>
        <v>45130</v>
      </c>
      <c r="AC274" s="98">
        <f t="shared" si="18"/>
        <v>45131</v>
      </c>
      <c r="AD274" s="98">
        <f t="shared" si="18"/>
        <v>45132</v>
      </c>
      <c r="AE274" s="98">
        <f t="shared" si="18"/>
        <v>45133</v>
      </c>
      <c r="AF274" s="98">
        <f t="shared" si="18"/>
        <v>45134</v>
      </c>
      <c r="AG274" s="98">
        <f t="shared" si="18"/>
        <v>45135</v>
      </c>
      <c r="AH274" s="98">
        <f t="shared" si="18"/>
        <v>45136</v>
      </c>
      <c r="AI274" s="98">
        <f t="shared" si="18"/>
        <v>45137</v>
      </c>
      <c r="AJ274" s="98">
        <f t="shared" si="18"/>
        <v>45138</v>
      </c>
      <c r="AK274" s="857"/>
    </row>
    <row r="275" spans="1:37" s="82" customFormat="1" ht="21" customHeight="1" thickBot="1" x14ac:dyDescent="0.2">
      <c r="A275" s="100" t="s">
        <v>146</v>
      </c>
      <c r="B275" s="101" t="s">
        <v>109</v>
      </c>
      <c r="C275" s="102" t="s">
        <v>147</v>
      </c>
      <c r="D275" s="102"/>
      <c r="E275" s="101"/>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03"/>
    </row>
    <row r="276" spans="1:37" s="82" customFormat="1" ht="20" customHeight="1" thickBot="1" x14ac:dyDescent="0.2">
      <c r="A276" s="858"/>
      <c r="B276" s="109" t="s">
        <v>66</v>
      </c>
      <c r="C276" s="186" t="s">
        <v>148</v>
      </c>
      <c r="D276" s="186"/>
      <c r="E276" s="435"/>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04"/>
    </row>
    <row r="277" spans="1:37" s="82" customFormat="1" ht="14" x14ac:dyDescent="0.15">
      <c r="A277" s="859"/>
      <c r="B277" s="183"/>
      <c r="C277" s="187" t="e">
        <f>VLOOKUP(B277,'AP Übersicht'!$A$8:$B$36,2,FALSE)</f>
        <v>#N/A</v>
      </c>
      <c r="D277" s="187"/>
      <c r="E277" s="430"/>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04">
        <f t="shared" ref="AK277:AK288" si="19">SUM(F277:AJ277)</f>
        <v>0</v>
      </c>
    </row>
    <row r="278" spans="1:37" s="82" customFormat="1" ht="20" customHeight="1" x14ac:dyDescent="0.15">
      <c r="A278" s="859"/>
      <c r="B278" s="183"/>
      <c r="C278" s="187" t="e">
        <f>VLOOKUP(B278,'AP Übersicht'!$A$8:$B$36,2,FALSE)</f>
        <v>#N/A</v>
      </c>
      <c r="D278" s="187"/>
      <c r="E278" s="430"/>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6"/>
      <c r="AK278" s="104">
        <f t="shared" si="19"/>
        <v>0</v>
      </c>
    </row>
    <row r="279" spans="1:37" s="82" customFormat="1" ht="20" customHeight="1" x14ac:dyDescent="0.15">
      <c r="A279" s="859"/>
      <c r="B279" s="183"/>
      <c r="C279" s="187" t="e">
        <f>VLOOKUP(B279,'AP Übersicht'!$A$8:$B$36,2,FALSE)</f>
        <v>#N/A</v>
      </c>
      <c r="D279" s="187"/>
      <c r="E279" s="430"/>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6"/>
      <c r="AK279" s="104">
        <f t="shared" si="19"/>
        <v>0</v>
      </c>
    </row>
    <row r="280" spans="1:37" s="82" customFormat="1" ht="20" customHeight="1" x14ac:dyDescent="0.15">
      <c r="A280" s="859"/>
      <c r="B280" s="183"/>
      <c r="C280" s="187" t="e">
        <f>VLOOKUP(B280,'AP Übersicht'!$A$8:$B$36,2,FALSE)</f>
        <v>#N/A</v>
      </c>
      <c r="D280" s="187"/>
      <c r="E280" s="430"/>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6"/>
      <c r="AK280" s="104">
        <f t="shared" si="19"/>
        <v>0</v>
      </c>
    </row>
    <row r="281" spans="1:37" s="82" customFormat="1" ht="20" customHeight="1" x14ac:dyDescent="0.15">
      <c r="A281" s="859"/>
      <c r="B281" s="183"/>
      <c r="C281" s="187" t="e">
        <f>VLOOKUP(B281,'AP Übersicht'!$A$8:$B$36,2,FALSE)</f>
        <v>#N/A</v>
      </c>
      <c r="D281" s="187"/>
      <c r="E281" s="430"/>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6"/>
      <c r="AK281" s="104">
        <f t="shared" si="19"/>
        <v>0</v>
      </c>
    </row>
    <row r="282" spans="1:37" s="82" customFormat="1" ht="20" customHeight="1" x14ac:dyDescent="0.15">
      <c r="A282" s="859"/>
      <c r="B282" s="183"/>
      <c r="C282" s="187" t="e">
        <f>VLOOKUP(B282,'AP Übersicht'!$A$8:$B$36,2,FALSE)</f>
        <v>#N/A</v>
      </c>
      <c r="D282" s="187"/>
      <c r="E282" s="430"/>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6"/>
      <c r="AK282" s="104">
        <f t="shared" si="19"/>
        <v>0</v>
      </c>
    </row>
    <row r="283" spans="1:37" s="82" customFormat="1" ht="20" customHeight="1" x14ac:dyDescent="0.15">
      <c r="A283" s="859"/>
      <c r="B283" s="183"/>
      <c r="C283" s="187" t="e">
        <f>VLOOKUP(B283,'AP Übersicht'!$A$8:$B$36,2,FALSE)</f>
        <v>#N/A</v>
      </c>
      <c r="D283" s="187"/>
      <c r="E283" s="430"/>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6"/>
      <c r="AK283" s="104">
        <f t="shared" si="19"/>
        <v>0</v>
      </c>
    </row>
    <row r="284" spans="1:37" s="82" customFormat="1" ht="20" customHeight="1" x14ac:dyDescent="0.15">
      <c r="A284" s="859"/>
      <c r="B284" s="183"/>
      <c r="C284" s="187" t="e">
        <f>VLOOKUP(B284,'AP Übersicht'!$A$8:$B$36,2,FALSE)</f>
        <v>#N/A</v>
      </c>
      <c r="D284" s="187"/>
      <c r="E284" s="430"/>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6"/>
      <c r="AK284" s="104">
        <f t="shared" si="19"/>
        <v>0</v>
      </c>
    </row>
    <row r="285" spans="1:37" s="82" customFormat="1" ht="20" customHeight="1" x14ac:dyDescent="0.15">
      <c r="A285" s="859"/>
      <c r="B285" s="183"/>
      <c r="C285" s="187" t="e">
        <f>VLOOKUP(B285,'AP Übersicht'!$A$8:$B$36,2,FALSE)</f>
        <v>#N/A</v>
      </c>
      <c r="D285" s="187"/>
      <c r="E285" s="430"/>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6"/>
      <c r="AK285" s="104">
        <f t="shared" si="19"/>
        <v>0</v>
      </c>
    </row>
    <row r="286" spans="1:37" s="82" customFormat="1" ht="20" customHeight="1" x14ac:dyDescent="0.15">
      <c r="A286" s="859"/>
      <c r="B286" s="183"/>
      <c r="C286" s="187" t="e">
        <f>VLOOKUP(B286,'AP Übersicht'!$A$8:$B$36,2,FALSE)</f>
        <v>#N/A</v>
      </c>
      <c r="D286" s="187"/>
      <c r="E286" s="430"/>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6"/>
      <c r="AK286" s="104">
        <f t="shared" si="19"/>
        <v>0</v>
      </c>
    </row>
    <row r="287" spans="1:37" s="82" customFormat="1" ht="20" customHeight="1" x14ac:dyDescent="0.15">
      <c r="A287" s="859"/>
      <c r="B287" s="183"/>
      <c r="C287" s="187" t="e">
        <f>VLOOKUP(B287,'AP Übersicht'!$A$8:$B$36,2,FALSE)</f>
        <v>#N/A</v>
      </c>
      <c r="D287" s="187"/>
      <c r="E287" s="430"/>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6"/>
      <c r="AK287" s="104">
        <f t="shared" si="19"/>
        <v>0</v>
      </c>
    </row>
    <row r="288" spans="1:37" s="82" customFormat="1" ht="20" customHeight="1" thickBot="1" x14ac:dyDescent="0.2">
      <c r="A288" s="860"/>
      <c r="B288" s="184"/>
      <c r="C288" s="252" t="e">
        <f>VLOOKUP(B288,'AP Übersicht'!$A$8:$B$36,2,FALSE)</f>
        <v>#N/A</v>
      </c>
      <c r="D288" s="503"/>
      <c r="E288" s="438"/>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7"/>
      <c r="AJ288" s="178"/>
      <c r="AK288" s="104">
        <f t="shared" si="19"/>
        <v>0</v>
      </c>
    </row>
    <row r="289" spans="1:37" s="82" customFormat="1" ht="36" customHeight="1" thickTop="1" thickBot="1" x14ac:dyDescent="0.2">
      <c r="A289" s="522"/>
      <c r="B289" s="185"/>
      <c r="C289" s="107" t="s">
        <v>149</v>
      </c>
      <c r="D289" s="504"/>
      <c r="E289" s="437"/>
      <c r="F289" s="108">
        <f t="shared" ref="F289:AJ289" si="20">SUM(F275:F288)</f>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8">
        <f t="shared" si="20"/>
        <v>0</v>
      </c>
      <c r="AK289" s="106">
        <f>SUM(AK277:AK288)</f>
        <v>0</v>
      </c>
    </row>
    <row r="290" spans="1:37" s="82" customFormat="1" ht="20" customHeight="1" x14ac:dyDescent="0.15">
      <c r="A290" s="118" t="s">
        <v>150</v>
      </c>
      <c r="B290" s="99"/>
      <c r="C290" s="114" t="s">
        <v>164</v>
      </c>
      <c r="D290" s="187"/>
      <c r="E290" s="430"/>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9"/>
      <c r="AK290" s="110">
        <f>SUM(F290:AJ290)</f>
        <v>0</v>
      </c>
    </row>
    <row r="291" spans="1:37" s="82" customFormat="1" ht="20" customHeight="1" x14ac:dyDescent="0.15">
      <c r="A291" s="861" t="s">
        <v>152</v>
      </c>
      <c r="B291" s="95"/>
      <c r="C291" s="115" t="s">
        <v>153</v>
      </c>
      <c r="D291" s="187"/>
      <c r="E291" s="43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80"/>
      <c r="AK291" s="117">
        <f>SUM(E291:AJ291)</f>
        <v>0</v>
      </c>
    </row>
    <row r="292" spans="1:37" s="82" customFormat="1" ht="20" customHeight="1" x14ac:dyDescent="0.15">
      <c r="A292" s="862"/>
      <c r="B292" s="95"/>
      <c r="C292" s="116" t="s">
        <v>154</v>
      </c>
      <c r="D292" s="505"/>
      <c r="E292" s="430"/>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9"/>
      <c r="AK292" s="111">
        <f>SUM(F292:AJ292)</f>
        <v>0</v>
      </c>
    </row>
    <row r="293" spans="1:37" s="82" customFormat="1" ht="28" x14ac:dyDescent="0.15">
      <c r="A293" s="862"/>
      <c r="B293" s="95"/>
      <c r="C293" s="115" t="s">
        <v>155</v>
      </c>
      <c r="D293" s="187"/>
      <c r="E293" s="430"/>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9"/>
      <c r="AK293" s="111">
        <f>SUM(F293:AJ293)</f>
        <v>0</v>
      </c>
    </row>
    <row r="294" spans="1:37" s="82" customFormat="1" ht="29" thickBot="1" x14ac:dyDescent="0.2">
      <c r="A294" s="863"/>
      <c r="B294" s="105"/>
      <c r="C294" s="119" t="s">
        <v>156</v>
      </c>
      <c r="D294" s="506"/>
      <c r="E294" s="439"/>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1"/>
      <c r="AJ294" s="182"/>
      <c r="AK294" s="112">
        <f>SUM(F294:AJ294)</f>
        <v>0</v>
      </c>
    </row>
    <row r="295" spans="1:37" s="82" customFormat="1" x14ac:dyDescent="0.15">
      <c r="A295" s="123"/>
      <c r="B295" s="83"/>
      <c r="C295" s="83"/>
      <c r="D295" s="83"/>
      <c r="E295" s="427"/>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124">
        <f>SUM(AK289:AK294)</f>
        <v>0</v>
      </c>
    </row>
    <row r="296" spans="1:37" s="82" customFormat="1" ht="18" customHeight="1" x14ac:dyDescent="0.15">
      <c r="A296" s="864" t="s">
        <v>159</v>
      </c>
      <c r="B296" s="865"/>
      <c r="C296" s="865"/>
      <c r="D296" s="865"/>
      <c r="E296" s="865"/>
      <c r="F296" s="865"/>
      <c r="G296" s="865"/>
      <c r="H296" s="865"/>
      <c r="I296" s="865"/>
      <c r="J296" s="865"/>
      <c r="K296" s="865"/>
      <c r="L296" s="865"/>
      <c r="M296" s="865"/>
      <c r="N296" s="865"/>
      <c r="O296" s="90"/>
      <c r="P296" s="90"/>
      <c r="Q296" s="90"/>
      <c r="R296" s="90"/>
      <c r="S296" s="90"/>
      <c r="T296" s="90"/>
      <c r="U296" s="90"/>
      <c r="V296" s="90"/>
      <c r="W296" s="90"/>
      <c r="X296" s="90"/>
      <c r="Y296" s="90"/>
      <c r="Z296" s="90"/>
      <c r="AA296" s="90"/>
      <c r="AB296" s="90"/>
      <c r="AC296" s="90"/>
      <c r="AD296" s="90"/>
      <c r="AE296" s="90"/>
      <c r="AF296" s="90"/>
      <c r="AG296" s="90"/>
      <c r="AH296" s="90"/>
      <c r="AI296" s="90"/>
      <c r="AJ296" s="83"/>
      <c r="AK296" s="125"/>
    </row>
    <row r="297" spans="1:37" s="82" customFormat="1" ht="18" customHeight="1" thickBot="1" x14ac:dyDescent="0.2">
      <c r="A297" s="866"/>
      <c r="B297" s="865"/>
      <c r="C297" s="865"/>
      <c r="D297" s="865"/>
      <c r="E297" s="865"/>
      <c r="F297" s="865"/>
      <c r="G297" s="865"/>
      <c r="H297" s="865"/>
      <c r="I297" s="865"/>
      <c r="J297" s="865"/>
      <c r="K297" s="865"/>
      <c r="L297" s="865"/>
      <c r="M297" s="865"/>
      <c r="N297" s="865"/>
      <c r="O297" s="90"/>
      <c r="P297" s="90"/>
      <c r="Q297" s="90"/>
      <c r="R297" s="90"/>
      <c r="S297" s="90"/>
      <c r="T297" s="90"/>
      <c r="U297" s="90"/>
      <c r="V297" s="90"/>
      <c r="W297" s="90"/>
      <c r="X297" s="90"/>
      <c r="Y297" s="90"/>
      <c r="Z297" s="90"/>
      <c r="AA297" s="90"/>
      <c r="AB297" s="90"/>
      <c r="AC297" s="90"/>
      <c r="AD297" s="90"/>
      <c r="AE297" s="90"/>
      <c r="AF297" s="90"/>
      <c r="AG297" s="90"/>
      <c r="AH297" s="90"/>
      <c r="AI297" s="90"/>
      <c r="AJ297" s="83"/>
      <c r="AK297" s="125"/>
    </row>
    <row r="298" spans="1:37" s="82" customFormat="1" ht="14" customHeight="1" x14ac:dyDescent="0.15">
      <c r="A298" s="866"/>
      <c r="B298" s="865"/>
      <c r="C298" s="865"/>
      <c r="D298" s="865"/>
      <c r="E298" s="865"/>
      <c r="F298" s="865"/>
      <c r="G298" s="865"/>
      <c r="H298" s="865"/>
      <c r="I298" s="865"/>
      <c r="J298" s="865"/>
      <c r="K298" s="865"/>
      <c r="L298" s="865"/>
      <c r="M298" s="865"/>
      <c r="N298" s="865"/>
      <c r="O298" s="90"/>
      <c r="P298" s="90"/>
      <c r="Q298" s="867" t="s">
        <v>160</v>
      </c>
      <c r="R298" s="867"/>
      <c r="S298" s="867"/>
      <c r="T298" s="867"/>
      <c r="U298" s="867"/>
      <c r="V298" s="867"/>
      <c r="W298" s="867"/>
      <c r="X298" s="867"/>
      <c r="Y298" s="867"/>
      <c r="Z298" s="867"/>
      <c r="AA298" s="867"/>
      <c r="AB298" s="867"/>
      <c r="AC298" s="867"/>
      <c r="AD298" s="867"/>
      <c r="AE298" s="867"/>
      <c r="AF298" s="867"/>
      <c r="AG298" s="867"/>
      <c r="AH298" s="867"/>
      <c r="AI298" s="867"/>
      <c r="AJ298" s="867"/>
      <c r="AK298" s="125"/>
    </row>
    <row r="299" spans="1:37" s="82" customFormat="1" ht="35.25" customHeight="1" x14ac:dyDescent="0.15">
      <c r="A299" s="864" t="s">
        <v>161</v>
      </c>
      <c r="B299" s="868"/>
      <c r="C299" s="868"/>
      <c r="D299" s="868"/>
      <c r="E299" s="868"/>
      <c r="F299" s="868"/>
      <c r="G299" s="868"/>
      <c r="H299" s="868"/>
      <c r="I299" s="868"/>
      <c r="J299" s="868"/>
      <c r="K299" s="868"/>
      <c r="L299" s="868"/>
      <c r="M299" s="868"/>
      <c r="N299" s="868"/>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125"/>
    </row>
    <row r="300" spans="1:37" s="82" customFormat="1" ht="14" x14ac:dyDescent="0.15">
      <c r="A300" s="864"/>
      <c r="B300" s="868"/>
      <c r="C300" s="868"/>
      <c r="D300" s="868"/>
      <c r="E300" s="868"/>
      <c r="F300" s="868"/>
      <c r="G300" s="868"/>
      <c r="H300" s="868"/>
      <c r="I300" s="868"/>
      <c r="J300" s="868"/>
      <c r="K300" s="868"/>
      <c r="L300" s="868"/>
      <c r="M300" s="868"/>
      <c r="N300" s="868"/>
      <c r="O300" s="83"/>
      <c r="P300" s="83"/>
      <c r="Q300" s="867" t="s">
        <v>162</v>
      </c>
      <c r="R300" s="867"/>
      <c r="S300" s="867"/>
      <c r="T300" s="867"/>
      <c r="U300" s="867"/>
      <c r="V300" s="867"/>
      <c r="W300" s="867"/>
      <c r="X300" s="867"/>
      <c r="Y300" s="867"/>
      <c r="Z300" s="867"/>
      <c r="AA300" s="867"/>
      <c r="AB300" s="867"/>
      <c r="AC300" s="867"/>
      <c r="AD300" s="867"/>
      <c r="AE300" s="867"/>
      <c r="AF300" s="867"/>
      <c r="AG300" s="867"/>
      <c r="AH300" s="867"/>
      <c r="AI300" s="867"/>
      <c r="AJ300" s="867"/>
      <c r="AK300" s="125"/>
    </row>
    <row r="301" spans="1:37" s="82" customFormat="1" ht="14.5" customHeight="1" thickBot="1" x14ac:dyDescent="0.2">
      <c r="A301" s="126"/>
      <c r="B301" s="127"/>
      <c r="C301" s="127"/>
      <c r="D301" s="127"/>
      <c r="E301" s="441"/>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7"/>
      <c r="AK301" s="128"/>
    </row>
    <row r="302" spans="1:37" x14ac:dyDescent="0.15">
      <c r="A302" s="82"/>
      <c r="B302" s="82"/>
      <c r="C302" s="82"/>
      <c r="D302" s="82"/>
      <c r="E302" s="431"/>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row>
    <row r="303" spans="1:37" s="60" customFormat="1" ht="30" customHeight="1" x14ac:dyDescent="0.15">
      <c r="A303" s="423"/>
      <c r="B303" s="433"/>
      <c r="C303" s="433"/>
      <c r="D303" s="433"/>
      <c r="E303" s="424"/>
      <c r="F303" s="425"/>
      <c r="G303" s="425"/>
      <c r="H303" s="425"/>
      <c r="I303" s="425"/>
      <c r="J303" s="425"/>
      <c r="K303" s="425"/>
      <c r="L303" s="425"/>
      <c r="M303" s="444"/>
      <c r="N303" s="426"/>
      <c r="O303" s="426"/>
      <c r="P303" s="426"/>
      <c r="Q303" s="426"/>
      <c r="R303" s="426"/>
      <c r="S303" s="426"/>
      <c r="T303" s="426"/>
      <c r="U303" s="426"/>
      <c r="V303" s="426"/>
      <c r="W303" s="891" t="s">
        <v>133</v>
      </c>
      <c r="X303" s="891"/>
      <c r="Y303" s="891"/>
      <c r="Z303" s="891"/>
      <c r="AA303" s="892"/>
      <c r="AB303" s="875" t="str">
        <f>Nav!$C$6</f>
        <v>DS200424</v>
      </c>
      <c r="AC303" s="876"/>
      <c r="AD303" s="876"/>
      <c r="AE303" s="876"/>
      <c r="AF303" s="876"/>
      <c r="AG303" s="876"/>
      <c r="AH303" s="876"/>
      <c r="AI303" s="877"/>
      <c r="AJ303" s="426"/>
      <c r="AK303" s="432"/>
    </row>
    <row r="304" spans="1:37" s="60" customFormat="1" ht="18" customHeight="1" x14ac:dyDescent="0.15">
      <c r="A304" s="445"/>
      <c r="B304" s="446"/>
      <c r="C304" s="446"/>
      <c r="D304" s="446"/>
      <c r="E304" s="447"/>
      <c r="F304" s="448"/>
      <c r="G304" s="448"/>
      <c r="H304" s="448"/>
      <c r="I304" s="448"/>
      <c r="J304" s="448"/>
      <c r="K304" s="448"/>
      <c r="L304" s="448"/>
      <c r="M304" s="449"/>
      <c r="AK304" s="434"/>
    </row>
    <row r="305" spans="1:37" ht="23" x14ac:dyDescent="0.25">
      <c r="A305" s="445"/>
      <c r="B305" s="446"/>
      <c r="C305" s="446"/>
      <c r="D305" s="446"/>
      <c r="E305" s="447"/>
      <c r="F305" s="448"/>
      <c r="G305" s="448"/>
      <c r="H305" s="448"/>
      <c r="I305" s="448"/>
      <c r="J305" s="448"/>
      <c r="K305" s="448"/>
      <c r="L305" s="448"/>
      <c r="M305" s="449"/>
      <c r="N305" s="443"/>
      <c r="O305" s="893" t="s">
        <v>134</v>
      </c>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4"/>
      <c r="AK305" s="895"/>
    </row>
    <row r="306" spans="1:37" ht="16" x14ac:dyDescent="0.2">
      <c r="A306" s="445"/>
      <c r="B306" s="446"/>
      <c r="C306" s="446"/>
      <c r="D306" s="446"/>
      <c r="E306" s="447"/>
      <c r="F306" s="448"/>
      <c r="G306" s="448"/>
      <c r="H306" s="448"/>
      <c r="I306" s="448"/>
      <c r="J306" s="448"/>
      <c r="K306" s="448"/>
      <c r="L306" s="448"/>
      <c r="M306" s="449"/>
      <c r="N306" s="442"/>
      <c r="O306" s="730" t="s">
        <v>165</v>
      </c>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1"/>
      <c r="AK306" s="732"/>
    </row>
    <row r="307" spans="1:37" ht="18" customHeight="1" x14ac:dyDescent="0.15">
      <c r="A307" s="885" t="s">
        <v>136</v>
      </c>
      <c r="B307" s="886"/>
      <c r="C307" s="886"/>
      <c r="D307" s="886"/>
      <c r="E307" s="886"/>
      <c r="F307" s="886"/>
      <c r="G307" s="886"/>
      <c r="H307" s="886"/>
      <c r="I307" s="886"/>
      <c r="J307" s="886"/>
      <c r="K307" s="886"/>
      <c r="L307" s="886"/>
      <c r="M307" s="887"/>
      <c r="O307" s="888" t="s">
        <v>137</v>
      </c>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89"/>
      <c r="AK307" s="890"/>
    </row>
    <row r="308" spans="1:37" ht="26.25" customHeight="1" x14ac:dyDescent="0.15">
      <c r="A308" s="84" t="s">
        <v>138</v>
      </c>
      <c r="B308" s="60"/>
      <c r="C308" s="516"/>
      <c r="D308" s="516"/>
      <c r="E308" s="516"/>
      <c r="F308" s="94"/>
      <c r="G308" s="94"/>
      <c r="H308" s="94"/>
      <c r="I308" s="94"/>
      <c r="J308" s="94"/>
      <c r="K308" s="94"/>
      <c r="L308" s="94"/>
      <c r="O308" s="869"/>
      <c r="P308" s="869"/>
      <c r="Q308" s="869"/>
      <c r="R308" s="869"/>
      <c r="S308" s="869"/>
      <c r="T308" s="869"/>
      <c r="AK308" s="91"/>
    </row>
    <row r="309" spans="1:37"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1"/>
      <c r="AK309" s="872"/>
    </row>
    <row r="310" spans="1:37" ht="18" customHeight="1" x14ac:dyDescent="0.15">
      <c r="A310" s="85"/>
      <c r="AK310" s="91"/>
    </row>
    <row r="311" spans="1:37" s="87" customFormat="1" ht="14" x14ac:dyDescent="0.15">
      <c r="A311" s="86" t="s">
        <v>139</v>
      </c>
      <c r="E311" s="428"/>
      <c r="G311" s="83"/>
      <c r="H311" s="83"/>
      <c r="I311" s="83"/>
      <c r="J311" s="83"/>
      <c r="K311" s="83"/>
      <c r="L311" s="83"/>
      <c r="M311" s="88"/>
      <c r="N311" s="87" t="s">
        <v>140</v>
      </c>
      <c r="AI311" s="83"/>
      <c r="AJ311" s="83"/>
      <c r="AK311" s="92"/>
    </row>
    <row r="312" spans="1:37" ht="27" customHeight="1" x14ac:dyDescent="0.15">
      <c r="A312" s="873">
        <f>A269+31</f>
        <v>45139</v>
      </c>
      <c r="B312" s="874"/>
      <c r="C312" s="874"/>
      <c r="D312" s="520"/>
      <c r="E312" s="429"/>
      <c r="N312" s="875" t="str">
        <f>N269</f>
        <v>MA 5</v>
      </c>
      <c r="O312" s="876"/>
      <c r="P312" s="876"/>
      <c r="Q312" s="876"/>
      <c r="R312" s="876"/>
      <c r="S312" s="876"/>
      <c r="T312" s="876"/>
      <c r="U312" s="876"/>
      <c r="V312" s="876"/>
      <c r="W312" s="877"/>
      <c r="X312" s="89"/>
      <c r="Y312" s="89"/>
      <c r="Z312" s="89"/>
      <c r="AA312" s="89"/>
      <c r="AB312" s="89"/>
      <c r="AC312" s="89"/>
      <c r="AD312" s="89"/>
      <c r="AE312" s="89"/>
      <c r="AF312" s="89"/>
      <c r="AG312" s="89"/>
      <c r="AH312" s="89"/>
      <c r="AK312" s="93"/>
    </row>
    <row r="313" spans="1:37" x14ac:dyDescent="0.15">
      <c r="A313" s="85"/>
      <c r="AK313" s="91"/>
    </row>
    <row r="314" spans="1:37"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79"/>
      <c r="AK314" s="880"/>
    </row>
    <row r="315" spans="1:37" ht="14" thickBot="1" x14ac:dyDescent="0.2">
      <c r="A315" s="85"/>
      <c r="AK315" s="91"/>
    </row>
    <row r="316" spans="1:37" ht="25" customHeight="1" x14ac:dyDescent="0.15">
      <c r="A316" s="120"/>
      <c r="B316" s="121"/>
      <c r="C316" s="121"/>
      <c r="D316" s="904" t="s">
        <v>30</v>
      </c>
      <c r="E316" s="883" t="s">
        <v>142</v>
      </c>
      <c r="F316" s="122" t="s">
        <v>143</v>
      </c>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856" t="s">
        <v>144</v>
      </c>
    </row>
    <row r="317" spans="1:37" ht="15" customHeight="1" thickBot="1" x14ac:dyDescent="0.2">
      <c r="A317" s="96" t="s">
        <v>145</v>
      </c>
      <c r="B317" s="97"/>
      <c r="C317" s="97"/>
      <c r="D317" s="905"/>
      <c r="E317" s="882"/>
      <c r="F317" s="98">
        <f>A312</f>
        <v>45139</v>
      </c>
      <c r="G317" s="98">
        <f>F317+1</f>
        <v>45140</v>
      </c>
      <c r="H317" s="98">
        <f t="shared" ref="H317:AJ317" si="21">G317+1</f>
        <v>45141</v>
      </c>
      <c r="I317" s="98">
        <f t="shared" si="21"/>
        <v>45142</v>
      </c>
      <c r="J317" s="98">
        <f t="shared" si="21"/>
        <v>45143</v>
      </c>
      <c r="K317" s="98">
        <f t="shared" si="21"/>
        <v>45144</v>
      </c>
      <c r="L317" s="98">
        <f t="shared" si="21"/>
        <v>45145</v>
      </c>
      <c r="M317" s="98">
        <f t="shared" si="21"/>
        <v>45146</v>
      </c>
      <c r="N317" s="98">
        <f t="shared" si="21"/>
        <v>45147</v>
      </c>
      <c r="O317" s="98">
        <f t="shared" si="21"/>
        <v>45148</v>
      </c>
      <c r="P317" s="98">
        <f t="shared" si="21"/>
        <v>45149</v>
      </c>
      <c r="Q317" s="98">
        <f t="shared" si="21"/>
        <v>45150</v>
      </c>
      <c r="R317" s="98">
        <f t="shared" si="21"/>
        <v>45151</v>
      </c>
      <c r="S317" s="98">
        <f t="shared" si="21"/>
        <v>45152</v>
      </c>
      <c r="T317" s="98">
        <f t="shared" si="21"/>
        <v>45153</v>
      </c>
      <c r="U317" s="98">
        <f t="shared" si="21"/>
        <v>45154</v>
      </c>
      <c r="V317" s="98">
        <f t="shared" si="21"/>
        <v>45155</v>
      </c>
      <c r="W317" s="98">
        <f t="shared" si="21"/>
        <v>45156</v>
      </c>
      <c r="X317" s="98">
        <f t="shared" si="21"/>
        <v>45157</v>
      </c>
      <c r="Y317" s="98">
        <f t="shared" si="21"/>
        <v>45158</v>
      </c>
      <c r="Z317" s="98">
        <f t="shared" si="21"/>
        <v>45159</v>
      </c>
      <c r="AA317" s="98">
        <f t="shared" si="21"/>
        <v>45160</v>
      </c>
      <c r="AB317" s="98">
        <f t="shared" si="21"/>
        <v>45161</v>
      </c>
      <c r="AC317" s="98">
        <f t="shared" si="21"/>
        <v>45162</v>
      </c>
      <c r="AD317" s="98">
        <f t="shared" si="21"/>
        <v>45163</v>
      </c>
      <c r="AE317" s="98">
        <f t="shared" si="21"/>
        <v>45164</v>
      </c>
      <c r="AF317" s="98">
        <f t="shared" si="21"/>
        <v>45165</v>
      </c>
      <c r="AG317" s="98">
        <f t="shared" si="21"/>
        <v>45166</v>
      </c>
      <c r="AH317" s="98">
        <f t="shared" si="21"/>
        <v>45167</v>
      </c>
      <c r="AI317" s="98">
        <f t="shared" si="21"/>
        <v>45168</v>
      </c>
      <c r="AJ317" s="98">
        <f t="shared" si="21"/>
        <v>45169</v>
      </c>
      <c r="AK317" s="857"/>
    </row>
    <row r="318" spans="1:37" s="82" customFormat="1" ht="21" customHeight="1" thickBot="1" x14ac:dyDescent="0.2">
      <c r="A318" s="100" t="s">
        <v>146</v>
      </c>
      <c r="B318" s="101" t="s">
        <v>109</v>
      </c>
      <c r="C318" s="102" t="s">
        <v>147</v>
      </c>
      <c r="D318" s="102"/>
      <c r="E318" s="101"/>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03"/>
    </row>
    <row r="319" spans="1:37" s="82" customFormat="1" ht="20" customHeight="1" thickBot="1" x14ac:dyDescent="0.2">
      <c r="A319" s="858"/>
      <c r="B319" s="109" t="s">
        <v>66</v>
      </c>
      <c r="C319" s="186" t="s">
        <v>148</v>
      </c>
      <c r="D319" s="186"/>
      <c r="E319" s="435"/>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04"/>
    </row>
    <row r="320" spans="1:37" s="82" customFormat="1" ht="20" customHeight="1" x14ac:dyDescent="0.15">
      <c r="A320" s="859"/>
      <c r="B320" s="183"/>
      <c r="C320" s="187" t="e">
        <f>VLOOKUP(B320,'AP Übersicht'!$A$8:$B$36,2,FALSE)</f>
        <v>#N/A</v>
      </c>
      <c r="D320" s="187"/>
      <c r="E320" s="430"/>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04">
        <f t="shared" ref="AK320:AK331" si="22">SUM(F320:AJ320)</f>
        <v>0</v>
      </c>
    </row>
    <row r="321" spans="1:37" s="82" customFormat="1" ht="20" customHeight="1" x14ac:dyDescent="0.15">
      <c r="A321" s="859"/>
      <c r="B321" s="183"/>
      <c r="C321" s="187" t="e">
        <f>VLOOKUP(B321,'AP Übersicht'!$A$8:$B$36,2,FALSE)</f>
        <v>#N/A</v>
      </c>
      <c r="D321" s="187"/>
      <c r="E321" s="430"/>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6"/>
      <c r="AK321" s="104">
        <f t="shared" si="22"/>
        <v>0</v>
      </c>
    </row>
    <row r="322" spans="1:37" s="82" customFormat="1" ht="20" customHeight="1" x14ac:dyDescent="0.15">
      <c r="A322" s="859"/>
      <c r="B322" s="183"/>
      <c r="C322" s="187" t="e">
        <f>VLOOKUP(B322,'AP Übersicht'!$A$8:$B$36,2,FALSE)</f>
        <v>#N/A</v>
      </c>
      <c r="D322" s="187"/>
      <c r="E322" s="430"/>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6"/>
      <c r="AK322" s="104">
        <f t="shared" si="22"/>
        <v>0</v>
      </c>
    </row>
    <row r="323" spans="1:37" s="82" customFormat="1" ht="20" customHeight="1" x14ac:dyDescent="0.15">
      <c r="A323" s="859"/>
      <c r="B323" s="183"/>
      <c r="C323" s="187" t="e">
        <f>VLOOKUP(B323,'AP Übersicht'!$A$8:$B$36,2,FALSE)</f>
        <v>#N/A</v>
      </c>
      <c r="D323" s="187"/>
      <c r="E323" s="430"/>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c r="AJ323" s="176"/>
      <c r="AK323" s="104">
        <f t="shared" si="22"/>
        <v>0</v>
      </c>
    </row>
    <row r="324" spans="1:37" s="82" customFormat="1" ht="20" customHeight="1" x14ac:dyDescent="0.15">
      <c r="A324" s="859"/>
      <c r="B324" s="183"/>
      <c r="C324" s="187" t="e">
        <f>VLOOKUP(B324,'AP Übersicht'!$A$8:$B$36,2,FALSE)</f>
        <v>#N/A</v>
      </c>
      <c r="D324" s="187"/>
      <c r="E324" s="430"/>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c r="AJ324" s="176"/>
      <c r="AK324" s="104">
        <f t="shared" si="22"/>
        <v>0</v>
      </c>
    </row>
    <row r="325" spans="1:37" s="82" customFormat="1" ht="20" customHeight="1" x14ac:dyDescent="0.15">
      <c r="A325" s="859"/>
      <c r="B325" s="183"/>
      <c r="C325" s="187" t="e">
        <f>VLOOKUP(B325,'AP Übersicht'!$A$8:$B$36,2,FALSE)</f>
        <v>#N/A</v>
      </c>
      <c r="D325" s="187"/>
      <c r="E325" s="430"/>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c r="AJ325" s="176"/>
      <c r="AK325" s="104">
        <f t="shared" si="22"/>
        <v>0</v>
      </c>
    </row>
    <row r="326" spans="1:37" s="82" customFormat="1" ht="20" customHeight="1" x14ac:dyDescent="0.15">
      <c r="A326" s="859"/>
      <c r="B326" s="183"/>
      <c r="C326" s="187" t="e">
        <f>VLOOKUP(B326,'AP Übersicht'!$A$8:$B$36,2,FALSE)</f>
        <v>#N/A</v>
      </c>
      <c r="D326" s="187"/>
      <c r="E326" s="430"/>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6"/>
      <c r="AK326" s="104">
        <f t="shared" si="22"/>
        <v>0</v>
      </c>
    </row>
    <row r="327" spans="1:37" s="82" customFormat="1" ht="20" customHeight="1" x14ac:dyDescent="0.15">
      <c r="A327" s="859"/>
      <c r="B327" s="183"/>
      <c r="C327" s="187" t="e">
        <f>VLOOKUP(B327,'AP Übersicht'!$A$8:$B$36,2,FALSE)</f>
        <v>#N/A</v>
      </c>
      <c r="D327" s="187"/>
      <c r="E327" s="430"/>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c r="AJ327" s="176"/>
      <c r="AK327" s="104">
        <f t="shared" si="22"/>
        <v>0</v>
      </c>
    </row>
    <row r="328" spans="1:37" s="82" customFormat="1" ht="20" customHeight="1" x14ac:dyDescent="0.15">
      <c r="A328" s="859"/>
      <c r="B328" s="183"/>
      <c r="C328" s="187" t="e">
        <f>VLOOKUP(B328,'AP Übersicht'!$A$8:$B$36,2,FALSE)</f>
        <v>#N/A</v>
      </c>
      <c r="D328" s="187"/>
      <c r="E328" s="430"/>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6"/>
      <c r="AK328" s="104">
        <f t="shared" si="22"/>
        <v>0</v>
      </c>
    </row>
    <row r="329" spans="1:37" s="82" customFormat="1" ht="20" customHeight="1" x14ac:dyDescent="0.15">
      <c r="A329" s="859"/>
      <c r="B329" s="183"/>
      <c r="C329" s="187" t="e">
        <f>VLOOKUP(B329,'AP Übersicht'!$A$8:$B$36,2,FALSE)</f>
        <v>#N/A</v>
      </c>
      <c r="D329" s="187"/>
      <c r="E329" s="430"/>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6"/>
      <c r="AK329" s="104">
        <f t="shared" si="22"/>
        <v>0</v>
      </c>
    </row>
    <row r="330" spans="1:37" s="82" customFormat="1" ht="20" customHeight="1" x14ac:dyDescent="0.15">
      <c r="A330" s="859"/>
      <c r="B330" s="183"/>
      <c r="C330" s="187" t="e">
        <f>VLOOKUP(B330,'AP Übersicht'!$A$8:$B$36,2,FALSE)</f>
        <v>#N/A</v>
      </c>
      <c r="D330" s="187"/>
      <c r="E330" s="430"/>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6"/>
      <c r="AK330" s="104">
        <f t="shared" si="22"/>
        <v>0</v>
      </c>
    </row>
    <row r="331" spans="1:37" s="82" customFormat="1" ht="20" customHeight="1" thickBot="1" x14ac:dyDescent="0.2">
      <c r="A331" s="860"/>
      <c r="B331" s="184"/>
      <c r="C331" s="252" t="e">
        <f>VLOOKUP(B331,'AP Übersicht'!$A$8:$B$36,2,FALSE)</f>
        <v>#N/A</v>
      </c>
      <c r="D331" s="503"/>
      <c r="E331" s="438"/>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7"/>
      <c r="AJ331" s="178"/>
      <c r="AK331" s="104">
        <f t="shared" si="22"/>
        <v>0</v>
      </c>
    </row>
    <row r="332" spans="1:37" s="82" customFormat="1" ht="36" customHeight="1" thickTop="1" thickBot="1" x14ac:dyDescent="0.2">
      <c r="A332" s="522"/>
      <c r="B332" s="185"/>
      <c r="C332" s="107" t="s">
        <v>149</v>
      </c>
      <c r="D332" s="504"/>
      <c r="E332" s="437"/>
      <c r="F332" s="108">
        <f t="shared" ref="F332:AJ332" si="23">SUM(F318:F331)</f>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8">
        <f t="shared" si="23"/>
        <v>0</v>
      </c>
      <c r="AK332" s="106">
        <f>SUM(AK320:AK331)</f>
        <v>0</v>
      </c>
    </row>
    <row r="333" spans="1:37" s="82" customFormat="1" ht="20" customHeight="1" x14ac:dyDescent="0.15">
      <c r="A333" s="118" t="s">
        <v>150</v>
      </c>
      <c r="B333" s="99"/>
      <c r="C333" s="114" t="s">
        <v>164</v>
      </c>
      <c r="D333" s="187"/>
      <c r="E333" s="430"/>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9"/>
      <c r="AK333" s="110">
        <f>SUM(F333:AJ333)</f>
        <v>0</v>
      </c>
    </row>
    <row r="334" spans="1:37" s="82" customFormat="1" ht="20" customHeight="1" x14ac:dyDescent="0.15">
      <c r="A334" s="861" t="s">
        <v>152</v>
      </c>
      <c r="B334" s="95"/>
      <c r="C334" s="115" t="s">
        <v>153</v>
      </c>
      <c r="D334" s="187"/>
      <c r="E334" s="43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80"/>
      <c r="AK334" s="117">
        <f>SUM(E334:AJ334)</f>
        <v>0</v>
      </c>
    </row>
    <row r="335" spans="1:37" s="82" customFormat="1" ht="20" customHeight="1" x14ac:dyDescent="0.15">
      <c r="A335" s="862"/>
      <c r="B335" s="95"/>
      <c r="C335" s="116" t="s">
        <v>154</v>
      </c>
      <c r="D335" s="505"/>
      <c r="E335" s="430"/>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9"/>
      <c r="AK335" s="111">
        <f>SUM(F335:AJ335)</f>
        <v>0</v>
      </c>
    </row>
    <row r="336" spans="1:37" s="82" customFormat="1" ht="28" x14ac:dyDescent="0.15">
      <c r="A336" s="862"/>
      <c r="B336" s="95"/>
      <c r="C336" s="115" t="s">
        <v>155</v>
      </c>
      <c r="D336" s="187"/>
      <c r="E336" s="430"/>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9"/>
      <c r="AK336" s="111">
        <f>SUM(F336:AJ336)</f>
        <v>0</v>
      </c>
    </row>
    <row r="337" spans="1:37" s="82" customFormat="1" ht="29" thickBot="1" x14ac:dyDescent="0.2">
      <c r="A337" s="863"/>
      <c r="B337" s="105"/>
      <c r="C337" s="119" t="s">
        <v>156</v>
      </c>
      <c r="D337" s="506"/>
      <c r="E337" s="439"/>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1"/>
      <c r="AJ337" s="182"/>
      <c r="AK337" s="112">
        <f>SUM(F337:AJ337)</f>
        <v>0</v>
      </c>
    </row>
    <row r="338" spans="1:37" s="82" customFormat="1" x14ac:dyDescent="0.15">
      <c r="A338" s="123"/>
      <c r="B338" s="83"/>
      <c r="C338" s="83"/>
      <c r="D338" s="83"/>
      <c r="E338" s="427"/>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124">
        <f>SUM(AK332:AK337)</f>
        <v>0</v>
      </c>
    </row>
    <row r="339" spans="1:37" s="82" customFormat="1" ht="18" customHeight="1" x14ac:dyDescent="0.15">
      <c r="A339" s="864" t="s">
        <v>159</v>
      </c>
      <c r="B339" s="865"/>
      <c r="C339" s="865"/>
      <c r="D339" s="865"/>
      <c r="E339" s="865"/>
      <c r="F339" s="865"/>
      <c r="G339" s="865"/>
      <c r="H339" s="865"/>
      <c r="I339" s="865"/>
      <c r="J339" s="865"/>
      <c r="K339" s="865"/>
      <c r="L339" s="865"/>
      <c r="M339" s="865"/>
      <c r="N339" s="865"/>
      <c r="O339" s="90"/>
      <c r="P339" s="90"/>
      <c r="Q339" s="90"/>
      <c r="R339" s="90"/>
      <c r="S339" s="90"/>
      <c r="T339" s="90"/>
      <c r="U339" s="90"/>
      <c r="V339" s="90"/>
      <c r="W339" s="90"/>
      <c r="X339" s="90"/>
      <c r="Y339" s="90"/>
      <c r="Z339" s="90"/>
      <c r="AA339" s="90"/>
      <c r="AB339" s="90"/>
      <c r="AC339" s="90"/>
      <c r="AD339" s="90"/>
      <c r="AE339" s="90"/>
      <c r="AF339" s="90"/>
      <c r="AG339" s="90"/>
      <c r="AH339" s="90"/>
      <c r="AI339" s="90"/>
      <c r="AJ339" s="83"/>
      <c r="AK339" s="125"/>
    </row>
    <row r="340" spans="1:37" s="82" customFormat="1" ht="18" customHeight="1" thickBot="1" x14ac:dyDescent="0.2">
      <c r="A340" s="866"/>
      <c r="B340" s="865"/>
      <c r="C340" s="865"/>
      <c r="D340" s="865"/>
      <c r="E340" s="865"/>
      <c r="F340" s="865"/>
      <c r="G340" s="865"/>
      <c r="H340" s="865"/>
      <c r="I340" s="865"/>
      <c r="J340" s="865"/>
      <c r="K340" s="865"/>
      <c r="L340" s="865"/>
      <c r="M340" s="865"/>
      <c r="N340" s="865"/>
      <c r="O340" s="90"/>
      <c r="P340" s="90"/>
      <c r="Q340" s="90"/>
      <c r="R340" s="90"/>
      <c r="S340" s="90"/>
      <c r="T340" s="90"/>
      <c r="U340" s="90"/>
      <c r="V340" s="90"/>
      <c r="W340" s="90"/>
      <c r="X340" s="90"/>
      <c r="Y340" s="90"/>
      <c r="Z340" s="90"/>
      <c r="AA340" s="90"/>
      <c r="AB340" s="90"/>
      <c r="AC340" s="90"/>
      <c r="AD340" s="90"/>
      <c r="AE340" s="90"/>
      <c r="AF340" s="90"/>
      <c r="AG340" s="90"/>
      <c r="AH340" s="90"/>
      <c r="AI340" s="90"/>
      <c r="AJ340" s="83"/>
      <c r="AK340" s="125"/>
    </row>
    <row r="341" spans="1:37" s="82" customFormat="1" ht="14" customHeight="1" x14ac:dyDescent="0.15">
      <c r="A341" s="866"/>
      <c r="B341" s="865"/>
      <c r="C341" s="865"/>
      <c r="D341" s="865"/>
      <c r="E341" s="865"/>
      <c r="F341" s="865"/>
      <c r="G341" s="865"/>
      <c r="H341" s="865"/>
      <c r="I341" s="865"/>
      <c r="J341" s="865"/>
      <c r="K341" s="865"/>
      <c r="L341" s="865"/>
      <c r="M341" s="865"/>
      <c r="N341" s="865"/>
      <c r="O341" s="90"/>
      <c r="P341" s="90"/>
      <c r="Q341" s="867" t="s">
        <v>160</v>
      </c>
      <c r="R341" s="867"/>
      <c r="S341" s="867"/>
      <c r="T341" s="867"/>
      <c r="U341" s="867"/>
      <c r="V341" s="867"/>
      <c r="W341" s="867"/>
      <c r="X341" s="867"/>
      <c r="Y341" s="867"/>
      <c r="Z341" s="867"/>
      <c r="AA341" s="867"/>
      <c r="AB341" s="867"/>
      <c r="AC341" s="867"/>
      <c r="AD341" s="867"/>
      <c r="AE341" s="867"/>
      <c r="AF341" s="867"/>
      <c r="AG341" s="867"/>
      <c r="AH341" s="867"/>
      <c r="AI341" s="867"/>
      <c r="AJ341" s="867"/>
      <c r="AK341" s="125"/>
    </row>
    <row r="342" spans="1:37" s="82" customFormat="1" ht="35.25" customHeight="1" x14ac:dyDescent="0.15">
      <c r="A342" s="864" t="s">
        <v>161</v>
      </c>
      <c r="B342" s="868"/>
      <c r="C342" s="868"/>
      <c r="D342" s="868"/>
      <c r="E342" s="868"/>
      <c r="F342" s="868"/>
      <c r="G342" s="868"/>
      <c r="H342" s="868"/>
      <c r="I342" s="868"/>
      <c r="J342" s="868"/>
      <c r="K342" s="868"/>
      <c r="L342" s="868"/>
      <c r="M342" s="868"/>
      <c r="N342" s="868"/>
      <c r="O342" s="90"/>
      <c r="P342" s="90"/>
      <c r="Q342" s="90"/>
      <c r="R342" s="90"/>
      <c r="S342" s="90"/>
      <c r="T342" s="90"/>
      <c r="U342" s="90"/>
      <c r="V342" s="90"/>
      <c r="W342" s="90"/>
      <c r="X342" s="90"/>
      <c r="Y342" s="90"/>
      <c r="Z342" s="90"/>
      <c r="AA342" s="90"/>
      <c r="AB342" s="90"/>
      <c r="AC342" s="90"/>
      <c r="AD342" s="90"/>
      <c r="AE342" s="90"/>
      <c r="AF342" s="90"/>
      <c r="AG342" s="90"/>
      <c r="AH342" s="90"/>
      <c r="AI342" s="90"/>
      <c r="AJ342" s="90"/>
      <c r="AK342" s="125"/>
    </row>
    <row r="343" spans="1:37" s="82" customFormat="1" ht="14" x14ac:dyDescent="0.15">
      <c r="A343" s="864"/>
      <c r="B343" s="868"/>
      <c r="C343" s="868"/>
      <c r="D343" s="868"/>
      <c r="E343" s="868"/>
      <c r="F343" s="868"/>
      <c r="G343" s="868"/>
      <c r="H343" s="868"/>
      <c r="I343" s="868"/>
      <c r="J343" s="868"/>
      <c r="K343" s="868"/>
      <c r="L343" s="868"/>
      <c r="M343" s="868"/>
      <c r="N343" s="868"/>
      <c r="O343" s="83"/>
      <c r="P343" s="83"/>
      <c r="Q343" s="867" t="s">
        <v>162</v>
      </c>
      <c r="R343" s="867"/>
      <c r="S343" s="867"/>
      <c r="T343" s="867"/>
      <c r="U343" s="867"/>
      <c r="V343" s="867"/>
      <c r="W343" s="867"/>
      <c r="X343" s="867"/>
      <c r="Y343" s="867"/>
      <c r="Z343" s="867"/>
      <c r="AA343" s="867"/>
      <c r="AB343" s="867"/>
      <c r="AC343" s="867"/>
      <c r="AD343" s="867"/>
      <c r="AE343" s="867"/>
      <c r="AF343" s="867"/>
      <c r="AG343" s="867"/>
      <c r="AH343" s="867"/>
      <c r="AI343" s="867"/>
      <c r="AJ343" s="867"/>
      <c r="AK343" s="125"/>
    </row>
    <row r="344" spans="1:37" s="82" customFormat="1" ht="14.5" customHeight="1" thickBot="1" x14ac:dyDescent="0.2">
      <c r="A344" s="126"/>
      <c r="B344" s="127"/>
      <c r="C344" s="127"/>
      <c r="D344" s="127"/>
      <c r="E344" s="441"/>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7"/>
      <c r="AK344" s="128"/>
    </row>
    <row r="345" spans="1:37" x14ac:dyDescent="0.15">
      <c r="A345" s="82"/>
      <c r="B345" s="82"/>
      <c r="C345" s="82"/>
      <c r="D345" s="82"/>
      <c r="E345" s="431"/>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82"/>
    </row>
    <row r="346" spans="1:37" s="60" customFormat="1" ht="30" customHeight="1" x14ac:dyDescent="0.15">
      <c r="A346" s="423"/>
      <c r="B346" s="433"/>
      <c r="C346" s="433"/>
      <c r="D346" s="433"/>
      <c r="E346" s="424"/>
      <c r="F346" s="425"/>
      <c r="G346" s="425"/>
      <c r="H346" s="425"/>
      <c r="I346" s="425"/>
      <c r="J346" s="425"/>
      <c r="K346" s="425"/>
      <c r="L346" s="425"/>
      <c r="M346" s="444"/>
      <c r="N346" s="426"/>
      <c r="O346" s="426"/>
      <c r="P346" s="426"/>
      <c r="Q346" s="426"/>
      <c r="R346" s="426"/>
      <c r="S346" s="426"/>
      <c r="T346" s="426"/>
      <c r="U346" s="426"/>
      <c r="V346" s="426"/>
      <c r="W346" s="891" t="s">
        <v>133</v>
      </c>
      <c r="X346" s="891"/>
      <c r="Y346" s="891"/>
      <c r="Z346" s="891"/>
      <c r="AA346" s="892"/>
      <c r="AB346" s="875" t="str">
        <f>Nav!$C$6</f>
        <v>DS200424</v>
      </c>
      <c r="AC346" s="876"/>
      <c r="AD346" s="876"/>
      <c r="AE346" s="876"/>
      <c r="AF346" s="876"/>
      <c r="AG346" s="876"/>
      <c r="AH346" s="876"/>
      <c r="AI346" s="877"/>
      <c r="AJ346" s="426"/>
      <c r="AK346" s="432"/>
    </row>
    <row r="347" spans="1:37" s="60" customFormat="1" ht="18" customHeight="1" x14ac:dyDescent="0.15">
      <c r="A347" s="445"/>
      <c r="B347" s="446"/>
      <c r="C347" s="446"/>
      <c r="D347" s="446"/>
      <c r="E347" s="447"/>
      <c r="F347" s="448"/>
      <c r="G347" s="448"/>
      <c r="H347" s="448"/>
      <c r="I347" s="448"/>
      <c r="J347" s="448"/>
      <c r="K347" s="448"/>
      <c r="L347" s="448"/>
      <c r="M347" s="449"/>
      <c r="AK347" s="434"/>
    </row>
    <row r="348" spans="1:37" ht="23" x14ac:dyDescent="0.25">
      <c r="A348" s="445"/>
      <c r="B348" s="446"/>
      <c r="C348" s="446"/>
      <c r="D348" s="446"/>
      <c r="E348" s="447"/>
      <c r="F348" s="448"/>
      <c r="G348" s="448"/>
      <c r="H348" s="448"/>
      <c r="I348" s="448"/>
      <c r="J348" s="448"/>
      <c r="K348" s="448"/>
      <c r="L348" s="448"/>
      <c r="M348" s="449"/>
      <c r="N348" s="443"/>
      <c r="O348" s="893" t="s">
        <v>134</v>
      </c>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4"/>
      <c r="AK348" s="895"/>
    </row>
    <row r="349" spans="1:37" ht="16" x14ac:dyDescent="0.2">
      <c r="A349" s="445"/>
      <c r="B349" s="446"/>
      <c r="C349" s="446"/>
      <c r="D349" s="446"/>
      <c r="E349" s="447"/>
      <c r="F349" s="448"/>
      <c r="G349" s="448"/>
      <c r="H349" s="448"/>
      <c r="I349" s="448"/>
      <c r="J349" s="448"/>
      <c r="K349" s="448"/>
      <c r="L349" s="448"/>
      <c r="M349" s="449"/>
      <c r="N349" s="442"/>
      <c r="O349" s="730" t="s">
        <v>165</v>
      </c>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1"/>
      <c r="AK349" s="732"/>
    </row>
    <row r="350" spans="1:37" ht="18" customHeight="1" x14ac:dyDescent="0.15">
      <c r="A350" s="885" t="s">
        <v>136</v>
      </c>
      <c r="B350" s="886"/>
      <c r="C350" s="886"/>
      <c r="D350" s="886"/>
      <c r="E350" s="886"/>
      <c r="F350" s="886"/>
      <c r="G350" s="886"/>
      <c r="H350" s="886"/>
      <c r="I350" s="886"/>
      <c r="J350" s="886"/>
      <c r="K350" s="886"/>
      <c r="L350" s="886"/>
      <c r="M350" s="887"/>
      <c r="O350" s="888" t="s">
        <v>137</v>
      </c>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89"/>
      <c r="AK350" s="890"/>
    </row>
    <row r="351" spans="1:37" ht="26.25" customHeight="1" x14ac:dyDescent="0.15">
      <c r="A351" s="84" t="s">
        <v>138</v>
      </c>
      <c r="B351" s="60"/>
      <c r="C351" s="516"/>
      <c r="D351" s="516"/>
      <c r="E351" s="516"/>
      <c r="F351" s="94"/>
      <c r="G351" s="94"/>
      <c r="H351" s="94"/>
      <c r="I351" s="94"/>
      <c r="J351" s="94"/>
      <c r="K351" s="94"/>
      <c r="L351" s="94"/>
      <c r="O351" s="869"/>
      <c r="P351" s="869"/>
      <c r="Q351" s="869"/>
      <c r="R351" s="869"/>
      <c r="S351" s="869"/>
      <c r="T351" s="869"/>
      <c r="AK351" s="91"/>
    </row>
    <row r="352" spans="1:37"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1"/>
      <c r="AK352" s="872"/>
    </row>
    <row r="353" spans="1:37" ht="18" customHeight="1" x14ac:dyDescent="0.15">
      <c r="A353" s="85"/>
      <c r="AK353" s="91"/>
    </row>
    <row r="354" spans="1:37" s="87" customFormat="1" ht="14" x14ac:dyDescent="0.15">
      <c r="A354" s="86" t="s">
        <v>139</v>
      </c>
      <c r="E354" s="428"/>
      <c r="G354" s="83"/>
      <c r="H354" s="83"/>
      <c r="I354" s="83"/>
      <c r="J354" s="83"/>
      <c r="K354" s="83"/>
      <c r="L354" s="83"/>
      <c r="M354" s="88"/>
      <c r="N354" s="87" t="s">
        <v>140</v>
      </c>
      <c r="AI354" s="83"/>
      <c r="AJ354" s="83"/>
      <c r="AK354" s="92"/>
    </row>
    <row r="355" spans="1:37" ht="27" customHeight="1" x14ac:dyDescent="0.15">
      <c r="A355" s="873">
        <f>A312+31</f>
        <v>45170</v>
      </c>
      <c r="B355" s="874"/>
      <c r="C355" s="874"/>
      <c r="D355" s="520"/>
      <c r="E355" s="429"/>
      <c r="N355" s="875" t="str">
        <f>N312</f>
        <v>MA 5</v>
      </c>
      <c r="O355" s="876"/>
      <c r="P355" s="876"/>
      <c r="Q355" s="876"/>
      <c r="R355" s="876"/>
      <c r="S355" s="876"/>
      <c r="T355" s="876"/>
      <c r="U355" s="876"/>
      <c r="V355" s="876"/>
      <c r="W355" s="877"/>
      <c r="X355" s="89"/>
      <c r="Y355" s="89"/>
      <c r="Z355" s="89"/>
      <c r="AA355" s="89"/>
      <c r="AB355" s="89"/>
      <c r="AC355" s="89"/>
      <c r="AD355" s="89"/>
      <c r="AE355" s="89"/>
      <c r="AF355" s="89"/>
      <c r="AG355" s="89"/>
      <c r="AH355" s="89"/>
      <c r="AK355" s="93"/>
    </row>
    <row r="356" spans="1:37" x14ac:dyDescent="0.15">
      <c r="A356" s="85"/>
      <c r="AK356" s="91"/>
    </row>
    <row r="357" spans="1:37"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79"/>
      <c r="AK357" s="880"/>
    </row>
    <row r="358" spans="1:37" ht="14" thickBot="1" x14ac:dyDescent="0.2">
      <c r="A358" s="85"/>
      <c r="AK358" s="91"/>
    </row>
    <row r="359" spans="1:37" ht="25" customHeight="1" x14ac:dyDescent="0.15">
      <c r="A359" s="120"/>
      <c r="B359" s="121"/>
      <c r="C359" s="121"/>
      <c r="D359" s="904" t="s">
        <v>30</v>
      </c>
      <c r="E359" s="883" t="s">
        <v>142</v>
      </c>
      <c r="F359" s="122" t="s">
        <v>143</v>
      </c>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856" t="s">
        <v>144</v>
      </c>
    </row>
    <row r="360" spans="1:37" ht="15" customHeight="1" thickBot="1" x14ac:dyDescent="0.2">
      <c r="A360" s="96" t="s">
        <v>145</v>
      </c>
      <c r="B360" s="97"/>
      <c r="C360" s="97"/>
      <c r="D360" s="905"/>
      <c r="E360" s="882"/>
      <c r="F360" s="98">
        <f>A355</f>
        <v>45170</v>
      </c>
      <c r="G360" s="98">
        <f>F360+1</f>
        <v>45171</v>
      </c>
      <c r="H360" s="98">
        <f t="shared" ref="H360:AI360" si="24">G360+1</f>
        <v>45172</v>
      </c>
      <c r="I360" s="98">
        <f t="shared" si="24"/>
        <v>45173</v>
      </c>
      <c r="J360" s="98">
        <f t="shared" si="24"/>
        <v>45174</v>
      </c>
      <c r="K360" s="98">
        <f t="shared" si="24"/>
        <v>45175</v>
      </c>
      <c r="L360" s="98">
        <f t="shared" si="24"/>
        <v>45176</v>
      </c>
      <c r="M360" s="98">
        <f t="shared" si="24"/>
        <v>45177</v>
      </c>
      <c r="N360" s="98">
        <f t="shared" si="24"/>
        <v>45178</v>
      </c>
      <c r="O360" s="98">
        <f t="shared" si="24"/>
        <v>45179</v>
      </c>
      <c r="P360" s="98">
        <f t="shared" si="24"/>
        <v>45180</v>
      </c>
      <c r="Q360" s="98">
        <f t="shared" si="24"/>
        <v>45181</v>
      </c>
      <c r="R360" s="98">
        <f t="shared" si="24"/>
        <v>45182</v>
      </c>
      <c r="S360" s="98">
        <f t="shared" si="24"/>
        <v>45183</v>
      </c>
      <c r="T360" s="98">
        <f t="shared" si="24"/>
        <v>45184</v>
      </c>
      <c r="U360" s="98">
        <f t="shared" si="24"/>
        <v>45185</v>
      </c>
      <c r="V360" s="98">
        <f t="shared" si="24"/>
        <v>45186</v>
      </c>
      <c r="W360" s="98">
        <f t="shared" si="24"/>
        <v>45187</v>
      </c>
      <c r="X360" s="98">
        <f t="shared" si="24"/>
        <v>45188</v>
      </c>
      <c r="Y360" s="98">
        <f t="shared" si="24"/>
        <v>45189</v>
      </c>
      <c r="Z360" s="98">
        <f t="shared" si="24"/>
        <v>45190</v>
      </c>
      <c r="AA360" s="98">
        <f t="shared" si="24"/>
        <v>45191</v>
      </c>
      <c r="AB360" s="98">
        <f t="shared" si="24"/>
        <v>45192</v>
      </c>
      <c r="AC360" s="98">
        <f t="shared" si="24"/>
        <v>45193</v>
      </c>
      <c r="AD360" s="98">
        <f t="shared" si="24"/>
        <v>45194</v>
      </c>
      <c r="AE360" s="98">
        <f t="shared" si="24"/>
        <v>45195</v>
      </c>
      <c r="AF360" s="98">
        <f t="shared" si="24"/>
        <v>45196</v>
      </c>
      <c r="AG360" s="98">
        <f t="shared" si="24"/>
        <v>45197</v>
      </c>
      <c r="AH360" s="98">
        <f t="shared" si="24"/>
        <v>45198</v>
      </c>
      <c r="AI360" s="98">
        <f t="shared" si="24"/>
        <v>45199</v>
      </c>
      <c r="AJ360" s="98"/>
      <c r="AK360" s="857"/>
    </row>
    <row r="361" spans="1:37" s="82" customFormat="1" ht="21" customHeight="1" thickBot="1" x14ac:dyDescent="0.2">
      <c r="A361" s="100" t="s">
        <v>146</v>
      </c>
      <c r="B361" s="101" t="s">
        <v>109</v>
      </c>
      <c r="C361" s="102" t="s">
        <v>147</v>
      </c>
      <c r="D361" s="102"/>
      <c r="E361" s="101"/>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03"/>
    </row>
    <row r="362" spans="1:37" s="82" customFormat="1" ht="20" customHeight="1" thickBot="1" x14ac:dyDescent="0.2">
      <c r="A362" s="858"/>
      <c r="B362" s="109" t="s">
        <v>66</v>
      </c>
      <c r="C362" s="186" t="s">
        <v>148</v>
      </c>
      <c r="D362" s="186"/>
      <c r="E362" s="435"/>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04"/>
    </row>
    <row r="363" spans="1:37" s="82" customFormat="1" ht="20" customHeight="1" x14ac:dyDescent="0.15">
      <c r="A363" s="859"/>
      <c r="B363" s="183"/>
      <c r="C363" s="187" t="e">
        <f>VLOOKUP(B363,'AP Übersicht'!$A$8:$B$36,2,FALSE)</f>
        <v>#N/A</v>
      </c>
      <c r="D363" s="187"/>
      <c r="E363" s="430"/>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04">
        <f t="shared" ref="AK363:AK374" si="25">SUM(F363:AJ363)</f>
        <v>0</v>
      </c>
    </row>
    <row r="364" spans="1:37" s="82" customFormat="1" ht="20" customHeight="1" x14ac:dyDescent="0.15">
      <c r="A364" s="859"/>
      <c r="B364" s="183"/>
      <c r="C364" s="187" t="e">
        <f>VLOOKUP(B364,'AP Übersicht'!$A$8:$B$36,2,FALSE)</f>
        <v>#N/A</v>
      </c>
      <c r="D364" s="187"/>
      <c r="E364" s="430"/>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c r="AJ364" s="176"/>
      <c r="AK364" s="104">
        <f t="shared" si="25"/>
        <v>0</v>
      </c>
    </row>
    <row r="365" spans="1:37" s="82" customFormat="1" ht="20" customHeight="1" x14ac:dyDescent="0.15">
      <c r="A365" s="859"/>
      <c r="B365" s="183"/>
      <c r="C365" s="187" t="e">
        <f>VLOOKUP(B365,'AP Übersicht'!$A$8:$B$36,2,FALSE)</f>
        <v>#N/A</v>
      </c>
      <c r="D365" s="187"/>
      <c r="E365" s="430"/>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c r="AJ365" s="176"/>
      <c r="AK365" s="104">
        <f t="shared" si="25"/>
        <v>0</v>
      </c>
    </row>
    <row r="366" spans="1:37" s="82" customFormat="1" ht="20" customHeight="1" x14ac:dyDescent="0.15">
      <c r="A366" s="859"/>
      <c r="B366" s="183"/>
      <c r="C366" s="187" t="e">
        <f>VLOOKUP(B366,'AP Übersicht'!$A$8:$B$36,2,FALSE)</f>
        <v>#N/A</v>
      </c>
      <c r="D366" s="187"/>
      <c r="E366" s="430"/>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c r="AJ366" s="176"/>
      <c r="AK366" s="104">
        <f t="shared" si="25"/>
        <v>0</v>
      </c>
    </row>
    <row r="367" spans="1:37" s="82" customFormat="1" ht="20" customHeight="1" x14ac:dyDescent="0.15">
      <c r="A367" s="859"/>
      <c r="B367" s="183"/>
      <c r="C367" s="187" t="e">
        <f>VLOOKUP(B367,'AP Übersicht'!$A$8:$B$36,2,FALSE)</f>
        <v>#N/A</v>
      </c>
      <c r="D367" s="187"/>
      <c r="E367" s="430"/>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c r="AJ367" s="176"/>
      <c r="AK367" s="104">
        <f t="shared" si="25"/>
        <v>0</v>
      </c>
    </row>
    <row r="368" spans="1:37" s="82" customFormat="1" ht="20" customHeight="1" x14ac:dyDescent="0.15">
      <c r="A368" s="859"/>
      <c r="B368" s="183"/>
      <c r="C368" s="187" t="e">
        <f>VLOOKUP(B368,'AP Übersicht'!$A$8:$B$36,2,FALSE)</f>
        <v>#N/A</v>
      </c>
      <c r="D368" s="187"/>
      <c r="E368" s="430"/>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c r="AJ368" s="176"/>
      <c r="AK368" s="104">
        <f t="shared" si="25"/>
        <v>0</v>
      </c>
    </row>
    <row r="369" spans="1:37" s="82" customFormat="1" ht="20" customHeight="1" x14ac:dyDescent="0.15">
      <c r="A369" s="859"/>
      <c r="B369" s="183"/>
      <c r="C369" s="187" t="e">
        <f>VLOOKUP(B369,'AP Übersicht'!$A$8:$B$36,2,FALSE)</f>
        <v>#N/A</v>
      </c>
      <c r="D369" s="187"/>
      <c r="E369" s="430"/>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c r="AJ369" s="176"/>
      <c r="AK369" s="104">
        <f t="shared" si="25"/>
        <v>0</v>
      </c>
    </row>
    <row r="370" spans="1:37" s="82" customFormat="1" ht="20" customHeight="1" x14ac:dyDescent="0.15">
      <c r="A370" s="859"/>
      <c r="B370" s="183"/>
      <c r="C370" s="187" t="e">
        <f>VLOOKUP(B370,'AP Übersicht'!$A$8:$B$36,2,FALSE)</f>
        <v>#N/A</v>
      </c>
      <c r="D370" s="187"/>
      <c r="E370" s="430"/>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6"/>
      <c r="AK370" s="104">
        <f t="shared" si="25"/>
        <v>0</v>
      </c>
    </row>
    <row r="371" spans="1:37" s="82" customFormat="1" ht="20" customHeight="1" x14ac:dyDescent="0.15">
      <c r="A371" s="859"/>
      <c r="B371" s="183"/>
      <c r="C371" s="187" t="e">
        <f>VLOOKUP(B371,'AP Übersicht'!$A$8:$B$36,2,FALSE)</f>
        <v>#N/A</v>
      </c>
      <c r="D371" s="187"/>
      <c r="E371" s="430"/>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c r="AJ371" s="176"/>
      <c r="AK371" s="104">
        <f t="shared" si="25"/>
        <v>0</v>
      </c>
    </row>
    <row r="372" spans="1:37" s="82" customFormat="1" ht="20" customHeight="1" x14ac:dyDescent="0.15">
      <c r="A372" s="859"/>
      <c r="B372" s="183"/>
      <c r="C372" s="187" t="e">
        <f>VLOOKUP(B372,'AP Übersicht'!$A$8:$B$36,2,FALSE)</f>
        <v>#N/A</v>
      </c>
      <c r="D372" s="187"/>
      <c r="E372" s="430"/>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6"/>
      <c r="AK372" s="104">
        <f t="shared" si="25"/>
        <v>0</v>
      </c>
    </row>
    <row r="373" spans="1:37" s="82" customFormat="1" ht="20" customHeight="1" x14ac:dyDescent="0.15">
      <c r="A373" s="859"/>
      <c r="B373" s="183"/>
      <c r="C373" s="187" t="e">
        <f>VLOOKUP(B373,'AP Übersicht'!$A$8:$B$36,2,FALSE)</f>
        <v>#N/A</v>
      </c>
      <c r="D373" s="187"/>
      <c r="E373" s="430"/>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6"/>
      <c r="AK373" s="104">
        <f t="shared" si="25"/>
        <v>0</v>
      </c>
    </row>
    <row r="374" spans="1:37" s="82" customFormat="1" ht="20" customHeight="1" thickBot="1" x14ac:dyDescent="0.2">
      <c r="A374" s="860"/>
      <c r="B374" s="184"/>
      <c r="C374" s="252" t="e">
        <f>VLOOKUP(B374,'AP Übersicht'!$A$8:$B$36,2,FALSE)</f>
        <v>#N/A</v>
      </c>
      <c r="D374" s="503"/>
      <c r="E374" s="438"/>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7"/>
      <c r="AJ374" s="178"/>
      <c r="AK374" s="104">
        <f t="shared" si="25"/>
        <v>0</v>
      </c>
    </row>
    <row r="375" spans="1:37" s="82" customFormat="1" ht="36" customHeight="1" thickTop="1" thickBot="1" x14ac:dyDescent="0.2">
      <c r="A375" s="522"/>
      <c r="B375" s="185"/>
      <c r="C375" s="107" t="s">
        <v>149</v>
      </c>
      <c r="D375" s="504"/>
      <c r="E375" s="437"/>
      <c r="F375" s="108">
        <f t="shared" ref="F375:AJ375" si="26">SUM(F361:F374)</f>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8">
        <f t="shared" si="26"/>
        <v>0</v>
      </c>
      <c r="AK375" s="106">
        <f>SUM(AK363:AK374)</f>
        <v>0</v>
      </c>
    </row>
    <row r="376" spans="1:37" s="82" customFormat="1" ht="20" customHeight="1" x14ac:dyDescent="0.15">
      <c r="A376" s="118" t="s">
        <v>150</v>
      </c>
      <c r="B376" s="99"/>
      <c r="C376" s="114" t="s">
        <v>164</v>
      </c>
      <c r="D376" s="187"/>
      <c r="E376" s="430"/>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9"/>
      <c r="AK376" s="110">
        <f>SUM(F376:AJ376)</f>
        <v>0</v>
      </c>
    </row>
    <row r="377" spans="1:37" s="82" customFormat="1" ht="20" customHeight="1" x14ac:dyDescent="0.15">
      <c r="A377" s="861" t="s">
        <v>152</v>
      </c>
      <c r="B377" s="95"/>
      <c r="C377" s="115" t="s">
        <v>153</v>
      </c>
      <c r="D377" s="187"/>
      <c r="E377" s="43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80"/>
      <c r="AK377" s="117">
        <f>SUM(E377:AJ377)</f>
        <v>0</v>
      </c>
    </row>
    <row r="378" spans="1:37" s="82" customFormat="1" ht="20" customHeight="1" x14ac:dyDescent="0.15">
      <c r="A378" s="862"/>
      <c r="B378" s="95"/>
      <c r="C378" s="116" t="s">
        <v>154</v>
      </c>
      <c r="D378" s="505"/>
      <c r="E378" s="430"/>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9"/>
      <c r="AK378" s="111">
        <f>SUM(F378:AJ378)</f>
        <v>0</v>
      </c>
    </row>
    <row r="379" spans="1:37" s="82" customFormat="1" ht="28" x14ac:dyDescent="0.15">
      <c r="A379" s="862"/>
      <c r="B379" s="95"/>
      <c r="C379" s="115" t="s">
        <v>155</v>
      </c>
      <c r="D379" s="187"/>
      <c r="E379" s="430"/>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9"/>
      <c r="AK379" s="111">
        <f>SUM(F379:AJ379)</f>
        <v>0</v>
      </c>
    </row>
    <row r="380" spans="1:37" s="82" customFormat="1" ht="29" thickBot="1" x14ac:dyDescent="0.2">
      <c r="A380" s="863"/>
      <c r="B380" s="105"/>
      <c r="C380" s="119" t="s">
        <v>156</v>
      </c>
      <c r="D380" s="506"/>
      <c r="E380" s="439"/>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1"/>
      <c r="AJ380" s="182"/>
      <c r="AK380" s="112">
        <f>SUM(F380:AJ380)</f>
        <v>0</v>
      </c>
    </row>
    <row r="381" spans="1:37" s="82" customFormat="1" x14ac:dyDescent="0.15">
      <c r="A381" s="123"/>
      <c r="B381" s="83"/>
      <c r="C381" s="83"/>
      <c r="D381" s="83"/>
      <c r="E381" s="427"/>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124">
        <f>SUM(AK375:AK380)</f>
        <v>0</v>
      </c>
    </row>
    <row r="382" spans="1:37" s="82" customFormat="1" ht="18" customHeight="1" x14ac:dyDescent="0.15">
      <c r="A382" s="864" t="s">
        <v>159</v>
      </c>
      <c r="B382" s="865"/>
      <c r="C382" s="865"/>
      <c r="D382" s="865"/>
      <c r="E382" s="865"/>
      <c r="F382" s="865"/>
      <c r="G382" s="865"/>
      <c r="H382" s="865"/>
      <c r="I382" s="865"/>
      <c r="J382" s="865"/>
      <c r="K382" s="865"/>
      <c r="L382" s="865"/>
      <c r="M382" s="865"/>
      <c r="N382" s="865"/>
      <c r="O382" s="90"/>
      <c r="P382" s="90"/>
      <c r="Q382" s="90"/>
      <c r="R382" s="90"/>
      <c r="S382" s="90"/>
      <c r="T382" s="90"/>
      <c r="U382" s="90"/>
      <c r="V382" s="90"/>
      <c r="W382" s="90"/>
      <c r="X382" s="90"/>
      <c r="Y382" s="90"/>
      <c r="Z382" s="90"/>
      <c r="AA382" s="90"/>
      <c r="AB382" s="90"/>
      <c r="AC382" s="90"/>
      <c r="AD382" s="90"/>
      <c r="AE382" s="90"/>
      <c r="AF382" s="90"/>
      <c r="AG382" s="90"/>
      <c r="AH382" s="90"/>
      <c r="AI382" s="90"/>
      <c r="AJ382" s="83"/>
      <c r="AK382" s="125"/>
    </row>
    <row r="383" spans="1:37" s="82" customFormat="1" ht="18" customHeight="1" thickBot="1" x14ac:dyDescent="0.2">
      <c r="A383" s="866"/>
      <c r="B383" s="865"/>
      <c r="C383" s="865"/>
      <c r="D383" s="865"/>
      <c r="E383" s="865"/>
      <c r="F383" s="865"/>
      <c r="G383" s="865"/>
      <c r="H383" s="865"/>
      <c r="I383" s="865"/>
      <c r="J383" s="865"/>
      <c r="K383" s="865"/>
      <c r="L383" s="865"/>
      <c r="M383" s="865"/>
      <c r="N383" s="865"/>
      <c r="O383" s="90"/>
      <c r="P383" s="90"/>
      <c r="Q383" s="90"/>
      <c r="R383" s="90"/>
      <c r="S383" s="90"/>
      <c r="T383" s="90"/>
      <c r="U383" s="90"/>
      <c r="V383" s="90"/>
      <c r="W383" s="90"/>
      <c r="X383" s="90"/>
      <c r="Y383" s="90"/>
      <c r="Z383" s="90"/>
      <c r="AA383" s="90"/>
      <c r="AB383" s="90"/>
      <c r="AC383" s="90"/>
      <c r="AD383" s="90"/>
      <c r="AE383" s="90"/>
      <c r="AF383" s="90"/>
      <c r="AG383" s="90"/>
      <c r="AH383" s="90"/>
      <c r="AI383" s="90"/>
      <c r="AJ383" s="83"/>
      <c r="AK383" s="125"/>
    </row>
    <row r="384" spans="1:37" s="82" customFormat="1" ht="14" customHeight="1" x14ac:dyDescent="0.15">
      <c r="A384" s="866"/>
      <c r="B384" s="865"/>
      <c r="C384" s="865"/>
      <c r="D384" s="865"/>
      <c r="E384" s="865"/>
      <c r="F384" s="865"/>
      <c r="G384" s="865"/>
      <c r="H384" s="865"/>
      <c r="I384" s="865"/>
      <c r="J384" s="865"/>
      <c r="K384" s="865"/>
      <c r="L384" s="865"/>
      <c r="M384" s="865"/>
      <c r="N384" s="865"/>
      <c r="O384" s="90"/>
      <c r="P384" s="90"/>
      <c r="Q384" s="867" t="s">
        <v>160</v>
      </c>
      <c r="R384" s="867"/>
      <c r="S384" s="867"/>
      <c r="T384" s="867"/>
      <c r="U384" s="867"/>
      <c r="V384" s="867"/>
      <c r="W384" s="867"/>
      <c r="X384" s="867"/>
      <c r="Y384" s="867"/>
      <c r="Z384" s="867"/>
      <c r="AA384" s="867"/>
      <c r="AB384" s="867"/>
      <c r="AC384" s="867"/>
      <c r="AD384" s="867"/>
      <c r="AE384" s="867"/>
      <c r="AF384" s="867"/>
      <c r="AG384" s="867"/>
      <c r="AH384" s="867"/>
      <c r="AI384" s="867"/>
      <c r="AJ384" s="867"/>
      <c r="AK384" s="125"/>
    </row>
    <row r="385" spans="1:37" s="82" customFormat="1" ht="35.25" customHeight="1" x14ac:dyDescent="0.15">
      <c r="A385" s="864" t="s">
        <v>161</v>
      </c>
      <c r="B385" s="868"/>
      <c r="C385" s="868"/>
      <c r="D385" s="868"/>
      <c r="E385" s="868"/>
      <c r="F385" s="868"/>
      <c r="G385" s="868"/>
      <c r="H385" s="868"/>
      <c r="I385" s="868"/>
      <c r="J385" s="868"/>
      <c r="K385" s="868"/>
      <c r="L385" s="868"/>
      <c r="M385" s="868"/>
      <c r="N385" s="868"/>
      <c r="O385" s="90"/>
      <c r="P385" s="90"/>
      <c r="Q385" s="90"/>
      <c r="R385" s="90"/>
      <c r="S385" s="90"/>
      <c r="T385" s="90"/>
      <c r="U385" s="90"/>
      <c r="V385" s="90"/>
      <c r="W385" s="90"/>
      <c r="X385" s="90"/>
      <c r="Y385" s="90"/>
      <c r="Z385" s="90"/>
      <c r="AA385" s="90"/>
      <c r="AB385" s="90"/>
      <c r="AC385" s="90"/>
      <c r="AD385" s="90"/>
      <c r="AE385" s="90"/>
      <c r="AF385" s="90"/>
      <c r="AG385" s="90"/>
      <c r="AH385" s="90"/>
      <c r="AI385" s="90"/>
      <c r="AJ385" s="90"/>
      <c r="AK385" s="125"/>
    </row>
    <row r="386" spans="1:37" s="82" customFormat="1" ht="14" x14ac:dyDescent="0.15">
      <c r="A386" s="864"/>
      <c r="B386" s="868"/>
      <c r="C386" s="868"/>
      <c r="D386" s="868"/>
      <c r="E386" s="868"/>
      <c r="F386" s="868"/>
      <c r="G386" s="868"/>
      <c r="H386" s="868"/>
      <c r="I386" s="868"/>
      <c r="J386" s="868"/>
      <c r="K386" s="868"/>
      <c r="L386" s="868"/>
      <c r="M386" s="868"/>
      <c r="N386" s="868"/>
      <c r="O386" s="83"/>
      <c r="P386" s="83"/>
      <c r="Q386" s="867" t="s">
        <v>162</v>
      </c>
      <c r="R386" s="867"/>
      <c r="S386" s="867"/>
      <c r="T386" s="867"/>
      <c r="U386" s="867"/>
      <c r="V386" s="867"/>
      <c r="W386" s="867"/>
      <c r="X386" s="867"/>
      <c r="Y386" s="867"/>
      <c r="Z386" s="867"/>
      <c r="AA386" s="867"/>
      <c r="AB386" s="867"/>
      <c r="AC386" s="867"/>
      <c r="AD386" s="867"/>
      <c r="AE386" s="867"/>
      <c r="AF386" s="867"/>
      <c r="AG386" s="867"/>
      <c r="AH386" s="867"/>
      <c r="AI386" s="867"/>
      <c r="AJ386" s="867"/>
      <c r="AK386" s="125"/>
    </row>
    <row r="387" spans="1:37" s="82" customFormat="1" ht="14.5" customHeight="1" thickBot="1" x14ac:dyDescent="0.2">
      <c r="A387" s="126"/>
      <c r="B387" s="127"/>
      <c r="C387" s="127"/>
      <c r="D387" s="127"/>
      <c r="E387" s="441"/>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7"/>
      <c r="AK387" s="128"/>
    </row>
    <row r="388" spans="1:37" x14ac:dyDescent="0.15">
      <c r="A388" s="82"/>
      <c r="B388" s="82"/>
      <c r="C388" s="82"/>
      <c r="D388" s="82"/>
      <c r="E388" s="431"/>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c r="AK388" s="82"/>
    </row>
    <row r="389" spans="1:37" s="60" customFormat="1" ht="30" customHeight="1" x14ac:dyDescent="0.15">
      <c r="A389" s="423"/>
      <c r="B389" s="433"/>
      <c r="C389" s="433"/>
      <c r="D389" s="433"/>
      <c r="E389" s="424"/>
      <c r="F389" s="425"/>
      <c r="G389" s="425"/>
      <c r="H389" s="425"/>
      <c r="I389" s="425"/>
      <c r="J389" s="425"/>
      <c r="K389" s="425"/>
      <c r="L389" s="425"/>
      <c r="M389" s="444"/>
      <c r="N389" s="426"/>
      <c r="O389" s="426"/>
      <c r="P389" s="426"/>
      <c r="Q389" s="426"/>
      <c r="R389" s="426"/>
      <c r="S389" s="426"/>
      <c r="T389" s="426"/>
      <c r="U389" s="426"/>
      <c r="V389" s="426"/>
      <c r="W389" s="891" t="s">
        <v>133</v>
      </c>
      <c r="X389" s="891"/>
      <c r="Y389" s="891"/>
      <c r="Z389" s="891"/>
      <c r="AA389" s="892"/>
      <c r="AB389" s="875" t="str">
        <f>Nav!$C$6</f>
        <v>DS200424</v>
      </c>
      <c r="AC389" s="876"/>
      <c r="AD389" s="876"/>
      <c r="AE389" s="876"/>
      <c r="AF389" s="876"/>
      <c r="AG389" s="876"/>
      <c r="AH389" s="876"/>
      <c r="AI389" s="877"/>
      <c r="AJ389" s="426"/>
      <c r="AK389" s="432"/>
    </row>
    <row r="390" spans="1:37" s="60" customFormat="1" ht="18" customHeight="1" x14ac:dyDescent="0.15">
      <c r="A390" s="445"/>
      <c r="B390" s="446"/>
      <c r="C390" s="446"/>
      <c r="D390" s="446"/>
      <c r="E390" s="447"/>
      <c r="F390" s="448"/>
      <c r="G390" s="448"/>
      <c r="H390" s="448"/>
      <c r="I390" s="448"/>
      <c r="J390" s="448"/>
      <c r="K390" s="448"/>
      <c r="L390" s="448"/>
      <c r="M390" s="449"/>
      <c r="AK390" s="434"/>
    </row>
    <row r="391" spans="1:37" ht="23" x14ac:dyDescent="0.25">
      <c r="A391" s="445"/>
      <c r="B391" s="446"/>
      <c r="C391" s="446"/>
      <c r="D391" s="446"/>
      <c r="E391" s="447"/>
      <c r="F391" s="448"/>
      <c r="G391" s="448"/>
      <c r="H391" s="448"/>
      <c r="I391" s="448"/>
      <c r="J391" s="448"/>
      <c r="K391" s="448"/>
      <c r="L391" s="448"/>
      <c r="M391" s="449"/>
      <c r="N391" s="443"/>
      <c r="O391" s="893" t="s">
        <v>134</v>
      </c>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4"/>
      <c r="AK391" s="895"/>
    </row>
    <row r="392" spans="1:37" ht="16" x14ac:dyDescent="0.2">
      <c r="A392" s="445"/>
      <c r="B392" s="446"/>
      <c r="C392" s="446"/>
      <c r="D392" s="446"/>
      <c r="E392" s="447"/>
      <c r="F392" s="448"/>
      <c r="G392" s="448"/>
      <c r="H392" s="448"/>
      <c r="I392" s="448"/>
      <c r="J392" s="448"/>
      <c r="K392" s="448"/>
      <c r="L392" s="448"/>
      <c r="M392" s="449"/>
      <c r="N392" s="442"/>
      <c r="O392" s="730" t="s">
        <v>165</v>
      </c>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1"/>
      <c r="AK392" s="732"/>
    </row>
    <row r="393" spans="1:37" ht="18" customHeight="1" x14ac:dyDescent="0.15">
      <c r="A393" s="885" t="s">
        <v>136</v>
      </c>
      <c r="B393" s="886"/>
      <c r="C393" s="886"/>
      <c r="D393" s="886"/>
      <c r="E393" s="886"/>
      <c r="F393" s="886"/>
      <c r="G393" s="886"/>
      <c r="H393" s="886"/>
      <c r="I393" s="886"/>
      <c r="J393" s="886"/>
      <c r="K393" s="886"/>
      <c r="L393" s="886"/>
      <c r="M393" s="887"/>
      <c r="O393" s="888" t="s">
        <v>137</v>
      </c>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89"/>
      <c r="AK393" s="890"/>
    </row>
    <row r="394" spans="1:37" ht="26.25" customHeight="1" x14ac:dyDescent="0.15">
      <c r="A394" s="84" t="s">
        <v>138</v>
      </c>
      <c r="B394" s="60"/>
      <c r="C394" s="516"/>
      <c r="D394" s="516"/>
      <c r="E394" s="516"/>
      <c r="F394" s="94"/>
      <c r="G394" s="94"/>
      <c r="H394" s="94"/>
      <c r="I394" s="94"/>
      <c r="J394" s="94"/>
      <c r="K394" s="94"/>
      <c r="L394" s="94"/>
      <c r="O394" s="869"/>
      <c r="P394" s="869"/>
      <c r="Q394" s="869"/>
      <c r="R394" s="869"/>
      <c r="S394" s="869"/>
      <c r="T394" s="869"/>
      <c r="AK394" s="91"/>
    </row>
    <row r="395" spans="1:37"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1"/>
      <c r="AK395" s="872"/>
    </row>
    <row r="396" spans="1:37" ht="18" customHeight="1" x14ac:dyDescent="0.15">
      <c r="A396" s="85"/>
      <c r="AK396" s="91"/>
    </row>
    <row r="397" spans="1:37" s="87" customFormat="1" ht="14" x14ac:dyDescent="0.15">
      <c r="A397" s="86" t="s">
        <v>139</v>
      </c>
      <c r="E397" s="428"/>
      <c r="G397" s="83"/>
      <c r="H397" s="83"/>
      <c r="I397" s="83"/>
      <c r="J397" s="83"/>
      <c r="K397" s="83"/>
      <c r="L397" s="83"/>
      <c r="M397" s="88"/>
      <c r="N397" s="87" t="s">
        <v>140</v>
      </c>
      <c r="AI397" s="83"/>
      <c r="AJ397" s="83"/>
      <c r="AK397" s="92"/>
    </row>
    <row r="398" spans="1:37" ht="27" customHeight="1" x14ac:dyDescent="0.15">
      <c r="A398" s="873">
        <f>A355+30</f>
        <v>45200</v>
      </c>
      <c r="B398" s="874"/>
      <c r="C398" s="874"/>
      <c r="D398" s="520"/>
      <c r="E398" s="429"/>
      <c r="N398" s="875" t="str">
        <f>N355</f>
        <v>MA 5</v>
      </c>
      <c r="O398" s="876"/>
      <c r="P398" s="876"/>
      <c r="Q398" s="876"/>
      <c r="R398" s="876"/>
      <c r="S398" s="876"/>
      <c r="T398" s="876"/>
      <c r="U398" s="876"/>
      <c r="V398" s="876"/>
      <c r="W398" s="877"/>
      <c r="X398" s="89"/>
      <c r="Y398" s="89"/>
      <c r="Z398" s="89"/>
      <c r="AA398" s="89"/>
      <c r="AB398" s="89"/>
      <c r="AC398" s="89"/>
      <c r="AD398" s="89"/>
      <c r="AE398" s="89"/>
      <c r="AF398" s="89"/>
      <c r="AG398" s="89"/>
      <c r="AH398" s="89"/>
      <c r="AK398" s="93"/>
    </row>
    <row r="399" spans="1:37" x14ac:dyDescent="0.15">
      <c r="A399" s="85"/>
      <c r="AK399" s="91"/>
    </row>
    <row r="400" spans="1:37"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79"/>
      <c r="AK400" s="880"/>
    </row>
    <row r="401" spans="1:37" ht="14" thickBot="1" x14ac:dyDescent="0.2">
      <c r="A401" s="85"/>
      <c r="AK401" s="91"/>
    </row>
    <row r="402" spans="1:37" ht="25" customHeight="1" x14ac:dyDescent="0.15">
      <c r="A402" s="120"/>
      <c r="B402" s="121"/>
      <c r="C402" s="121"/>
      <c r="D402" s="904" t="s">
        <v>30</v>
      </c>
      <c r="E402" s="883" t="s">
        <v>142</v>
      </c>
      <c r="F402" s="122" t="s">
        <v>143</v>
      </c>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856" t="s">
        <v>144</v>
      </c>
    </row>
    <row r="403" spans="1:37" ht="15" customHeight="1" thickBot="1" x14ac:dyDescent="0.2">
      <c r="A403" s="96" t="s">
        <v>145</v>
      </c>
      <c r="B403" s="97"/>
      <c r="C403" s="97"/>
      <c r="D403" s="905"/>
      <c r="E403" s="882"/>
      <c r="F403" s="98">
        <f>A398</f>
        <v>45200</v>
      </c>
      <c r="G403" s="98">
        <f>F403+1</f>
        <v>45201</v>
      </c>
      <c r="H403" s="98">
        <f t="shared" ref="H403:AI403" si="27">G403+1</f>
        <v>45202</v>
      </c>
      <c r="I403" s="98">
        <f t="shared" si="27"/>
        <v>45203</v>
      </c>
      <c r="J403" s="98">
        <f t="shared" si="27"/>
        <v>45204</v>
      </c>
      <c r="K403" s="98">
        <f t="shared" si="27"/>
        <v>45205</v>
      </c>
      <c r="L403" s="98">
        <f t="shared" si="27"/>
        <v>45206</v>
      </c>
      <c r="M403" s="98">
        <f t="shared" si="27"/>
        <v>45207</v>
      </c>
      <c r="N403" s="98">
        <f t="shared" si="27"/>
        <v>45208</v>
      </c>
      <c r="O403" s="98">
        <f t="shared" si="27"/>
        <v>45209</v>
      </c>
      <c r="P403" s="98">
        <f t="shared" si="27"/>
        <v>45210</v>
      </c>
      <c r="Q403" s="98">
        <f t="shared" si="27"/>
        <v>45211</v>
      </c>
      <c r="R403" s="98">
        <f t="shared" si="27"/>
        <v>45212</v>
      </c>
      <c r="S403" s="98">
        <f t="shared" si="27"/>
        <v>45213</v>
      </c>
      <c r="T403" s="98">
        <f t="shared" si="27"/>
        <v>45214</v>
      </c>
      <c r="U403" s="98">
        <f t="shared" si="27"/>
        <v>45215</v>
      </c>
      <c r="V403" s="98">
        <f t="shared" si="27"/>
        <v>45216</v>
      </c>
      <c r="W403" s="98">
        <f t="shared" si="27"/>
        <v>45217</v>
      </c>
      <c r="X403" s="98">
        <f t="shared" si="27"/>
        <v>45218</v>
      </c>
      <c r="Y403" s="98">
        <f t="shared" si="27"/>
        <v>45219</v>
      </c>
      <c r="Z403" s="98">
        <f t="shared" si="27"/>
        <v>45220</v>
      </c>
      <c r="AA403" s="98">
        <f t="shared" si="27"/>
        <v>45221</v>
      </c>
      <c r="AB403" s="98">
        <f t="shared" si="27"/>
        <v>45222</v>
      </c>
      <c r="AC403" s="98">
        <f t="shared" si="27"/>
        <v>45223</v>
      </c>
      <c r="AD403" s="98">
        <f t="shared" si="27"/>
        <v>45224</v>
      </c>
      <c r="AE403" s="98">
        <f t="shared" si="27"/>
        <v>45225</v>
      </c>
      <c r="AF403" s="98">
        <f t="shared" si="27"/>
        <v>45226</v>
      </c>
      <c r="AG403" s="98">
        <f t="shared" si="27"/>
        <v>45227</v>
      </c>
      <c r="AH403" s="98">
        <f t="shared" si="27"/>
        <v>45228</v>
      </c>
      <c r="AI403" s="98">
        <f t="shared" si="27"/>
        <v>45229</v>
      </c>
      <c r="AJ403" s="98"/>
      <c r="AK403" s="857"/>
    </row>
    <row r="404" spans="1:37" s="82" customFormat="1" ht="21" customHeight="1" thickBot="1" x14ac:dyDescent="0.2">
      <c r="A404" s="100" t="s">
        <v>146</v>
      </c>
      <c r="B404" s="101" t="s">
        <v>109</v>
      </c>
      <c r="C404" s="102" t="s">
        <v>147</v>
      </c>
      <c r="D404" s="102"/>
      <c r="E404" s="101"/>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03"/>
    </row>
    <row r="405" spans="1:37" s="82" customFormat="1" ht="20" customHeight="1" thickBot="1" x14ac:dyDescent="0.2">
      <c r="A405" s="858"/>
      <c r="B405" s="109" t="s">
        <v>66</v>
      </c>
      <c r="C405" s="186" t="s">
        <v>148</v>
      </c>
      <c r="D405" s="186"/>
      <c r="E405" s="435"/>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04"/>
    </row>
    <row r="406" spans="1:37" s="82" customFormat="1" ht="20" customHeight="1" x14ac:dyDescent="0.15">
      <c r="A406" s="859"/>
      <c r="B406" s="183"/>
      <c r="C406" s="187" t="e">
        <f>VLOOKUP(B406,'AP Übersicht'!$A$8:$B$36,2,FALSE)</f>
        <v>#N/A</v>
      </c>
      <c r="D406" s="187"/>
      <c r="E406" s="430"/>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04">
        <f t="shared" ref="AK406:AK417" si="28">SUM(F406:AJ406)</f>
        <v>0</v>
      </c>
    </row>
    <row r="407" spans="1:37" s="82" customFormat="1" ht="20" customHeight="1" x14ac:dyDescent="0.15">
      <c r="A407" s="859"/>
      <c r="B407" s="183"/>
      <c r="C407" s="187" t="e">
        <f>VLOOKUP(B407,'AP Übersicht'!$A$8:$B$36,2,FALSE)</f>
        <v>#N/A</v>
      </c>
      <c r="D407" s="187"/>
      <c r="E407" s="430"/>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5"/>
      <c r="AJ407" s="176"/>
      <c r="AK407" s="104">
        <f t="shared" si="28"/>
        <v>0</v>
      </c>
    </row>
    <row r="408" spans="1:37" s="82" customFormat="1" ht="20" customHeight="1" x14ac:dyDescent="0.15">
      <c r="A408" s="859"/>
      <c r="B408" s="183"/>
      <c r="C408" s="187" t="e">
        <f>VLOOKUP(B408,'AP Übersicht'!$A$8:$B$36,2,FALSE)</f>
        <v>#N/A</v>
      </c>
      <c r="D408" s="187"/>
      <c r="E408" s="430"/>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5"/>
      <c r="AJ408" s="176"/>
      <c r="AK408" s="104">
        <f t="shared" si="28"/>
        <v>0</v>
      </c>
    </row>
    <row r="409" spans="1:37" s="82" customFormat="1" ht="20" customHeight="1" x14ac:dyDescent="0.15">
      <c r="A409" s="859"/>
      <c r="B409" s="183"/>
      <c r="C409" s="187" t="e">
        <f>VLOOKUP(B409,'AP Übersicht'!$A$8:$B$36,2,FALSE)</f>
        <v>#N/A</v>
      </c>
      <c r="D409" s="187"/>
      <c r="E409" s="430"/>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5"/>
      <c r="AJ409" s="176"/>
      <c r="AK409" s="104">
        <f t="shared" si="28"/>
        <v>0</v>
      </c>
    </row>
    <row r="410" spans="1:37" s="82" customFormat="1" ht="20" customHeight="1" x14ac:dyDescent="0.15">
      <c r="A410" s="859"/>
      <c r="B410" s="183"/>
      <c r="C410" s="187" t="e">
        <f>VLOOKUP(B410,'AP Übersicht'!$A$8:$B$36,2,FALSE)</f>
        <v>#N/A</v>
      </c>
      <c r="D410" s="187"/>
      <c r="E410" s="430"/>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5"/>
      <c r="AJ410" s="176"/>
      <c r="AK410" s="104">
        <f t="shared" si="28"/>
        <v>0</v>
      </c>
    </row>
    <row r="411" spans="1:37" s="82" customFormat="1" ht="20" customHeight="1" x14ac:dyDescent="0.15">
      <c r="A411" s="859"/>
      <c r="B411" s="183"/>
      <c r="C411" s="187" t="e">
        <f>VLOOKUP(B411,'AP Übersicht'!$A$8:$B$36,2,FALSE)</f>
        <v>#N/A</v>
      </c>
      <c r="D411" s="187"/>
      <c r="E411" s="430"/>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5"/>
      <c r="AJ411" s="176"/>
      <c r="AK411" s="104">
        <f t="shared" si="28"/>
        <v>0</v>
      </c>
    </row>
    <row r="412" spans="1:37" s="82" customFormat="1" ht="20" customHeight="1" x14ac:dyDescent="0.15">
      <c r="A412" s="859"/>
      <c r="B412" s="183"/>
      <c r="C412" s="187" t="e">
        <f>VLOOKUP(B412,'AP Übersicht'!$A$8:$B$36,2,FALSE)</f>
        <v>#N/A</v>
      </c>
      <c r="D412" s="187"/>
      <c r="E412" s="430"/>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5"/>
      <c r="AJ412" s="176"/>
      <c r="AK412" s="104">
        <f t="shared" si="28"/>
        <v>0</v>
      </c>
    </row>
    <row r="413" spans="1:37" s="82" customFormat="1" ht="20" customHeight="1" x14ac:dyDescent="0.15">
      <c r="A413" s="859"/>
      <c r="B413" s="183"/>
      <c r="C413" s="187" t="e">
        <f>VLOOKUP(B413,'AP Übersicht'!$A$8:$B$36,2,FALSE)</f>
        <v>#N/A</v>
      </c>
      <c r="D413" s="187"/>
      <c r="E413" s="430"/>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5"/>
      <c r="AJ413" s="176"/>
      <c r="AK413" s="104">
        <f t="shared" si="28"/>
        <v>0</v>
      </c>
    </row>
    <row r="414" spans="1:37" s="82" customFormat="1" ht="20" customHeight="1" x14ac:dyDescent="0.15">
      <c r="A414" s="859"/>
      <c r="B414" s="183"/>
      <c r="C414" s="187" t="e">
        <f>VLOOKUP(B414,'AP Übersicht'!$A$8:$B$36,2,FALSE)</f>
        <v>#N/A</v>
      </c>
      <c r="D414" s="187"/>
      <c r="E414" s="430"/>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5"/>
      <c r="AJ414" s="176"/>
      <c r="AK414" s="104">
        <f t="shared" si="28"/>
        <v>0</v>
      </c>
    </row>
    <row r="415" spans="1:37" s="82" customFormat="1" ht="20" customHeight="1" x14ac:dyDescent="0.15">
      <c r="A415" s="859"/>
      <c r="B415" s="183"/>
      <c r="C415" s="187" t="e">
        <f>VLOOKUP(B415,'AP Übersicht'!$A$8:$B$36,2,FALSE)</f>
        <v>#N/A</v>
      </c>
      <c r="D415" s="187"/>
      <c r="E415" s="430"/>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5"/>
      <c r="AJ415" s="176"/>
      <c r="AK415" s="104">
        <f t="shared" si="28"/>
        <v>0</v>
      </c>
    </row>
    <row r="416" spans="1:37" s="82" customFormat="1" ht="20" customHeight="1" x14ac:dyDescent="0.15">
      <c r="A416" s="859"/>
      <c r="B416" s="183"/>
      <c r="C416" s="187" t="e">
        <f>VLOOKUP(B416,'AP Übersicht'!$A$8:$B$36,2,FALSE)</f>
        <v>#N/A</v>
      </c>
      <c r="D416" s="187"/>
      <c r="E416" s="430"/>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c r="AJ416" s="176"/>
      <c r="AK416" s="104">
        <f t="shared" si="28"/>
        <v>0</v>
      </c>
    </row>
    <row r="417" spans="1:37" s="82" customFormat="1" ht="20" customHeight="1" thickBot="1" x14ac:dyDescent="0.2">
      <c r="A417" s="860"/>
      <c r="B417" s="184"/>
      <c r="C417" s="252" t="e">
        <f>VLOOKUP(B417,'AP Übersicht'!$A$8:$B$36,2,FALSE)</f>
        <v>#N/A</v>
      </c>
      <c r="D417" s="503"/>
      <c r="E417" s="438"/>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7"/>
      <c r="AJ417" s="178"/>
      <c r="AK417" s="104">
        <f t="shared" si="28"/>
        <v>0</v>
      </c>
    </row>
    <row r="418" spans="1:37" s="82" customFormat="1" ht="36" customHeight="1" thickTop="1" thickBot="1" x14ac:dyDescent="0.2">
      <c r="A418" s="522"/>
      <c r="B418" s="185"/>
      <c r="C418" s="107" t="s">
        <v>149</v>
      </c>
      <c r="D418" s="504"/>
      <c r="E418" s="437"/>
      <c r="F418" s="108">
        <f t="shared" ref="F418:AJ418" si="29">SUM(F404:F417)</f>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8">
        <f t="shared" si="29"/>
        <v>0</v>
      </c>
      <c r="AK418" s="106">
        <f>SUM(AK406:AK417)</f>
        <v>0</v>
      </c>
    </row>
    <row r="419" spans="1:37" s="82" customFormat="1" ht="20" customHeight="1" x14ac:dyDescent="0.15">
      <c r="A419" s="118" t="s">
        <v>150</v>
      </c>
      <c r="B419" s="99"/>
      <c r="C419" s="114" t="s">
        <v>164</v>
      </c>
      <c r="D419" s="187"/>
      <c r="E419" s="430"/>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9"/>
      <c r="AK419" s="110">
        <f>SUM(F419:AJ419)</f>
        <v>0</v>
      </c>
    </row>
    <row r="420" spans="1:37" s="82" customFormat="1" ht="20" customHeight="1" x14ac:dyDescent="0.15">
      <c r="A420" s="861" t="s">
        <v>152</v>
      </c>
      <c r="B420" s="95"/>
      <c r="C420" s="115" t="s">
        <v>153</v>
      </c>
      <c r="D420" s="187"/>
      <c r="E420" s="43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80"/>
      <c r="AK420" s="117">
        <f>SUM(E420:AJ420)</f>
        <v>0</v>
      </c>
    </row>
    <row r="421" spans="1:37" s="82" customFormat="1" ht="20" customHeight="1" x14ac:dyDescent="0.15">
      <c r="A421" s="862"/>
      <c r="B421" s="95"/>
      <c r="C421" s="116" t="s">
        <v>154</v>
      </c>
      <c r="D421" s="505"/>
      <c r="E421" s="430"/>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9"/>
      <c r="AK421" s="111">
        <f>SUM(F421:AJ421)</f>
        <v>0</v>
      </c>
    </row>
    <row r="422" spans="1:37" s="82" customFormat="1" ht="28" x14ac:dyDescent="0.15">
      <c r="A422" s="862"/>
      <c r="B422" s="95"/>
      <c r="C422" s="115" t="s">
        <v>155</v>
      </c>
      <c r="D422" s="187"/>
      <c r="E422" s="430"/>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9"/>
      <c r="AK422" s="111">
        <f>SUM(F422:AJ422)</f>
        <v>0</v>
      </c>
    </row>
    <row r="423" spans="1:37" s="82" customFormat="1" ht="29" thickBot="1" x14ac:dyDescent="0.2">
      <c r="A423" s="863"/>
      <c r="B423" s="105"/>
      <c r="C423" s="119" t="s">
        <v>156</v>
      </c>
      <c r="D423" s="506"/>
      <c r="E423" s="439"/>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1"/>
      <c r="AJ423" s="182"/>
      <c r="AK423" s="112">
        <f>SUM(F423:AJ423)</f>
        <v>0</v>
      </c>
    </row>
    <row r="424" spans="1:37" s="82" customFormat="1" x14ac:dyDescent="0.15">
      <c r="A424" s="123"/>
      <c r="B424" s="83"/>
      <c r="C424" s="83"/>
      <c r="D424" s="83"/>
      <c r="E424" s="427"/>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124">
        <f>SUM(AK418:AK423)</f>
        <v>0</v>
      </c>
    </row>
    <row r="425" spans="1:37" s="82" customFormat="1" ht="18" customHeight="1" x14ac:dyDescent="0.15">
      <c r="A425" s="864" t="s">
        <v>159</v>
      </c>
      <c r="B425" s="865"/>
      <c r="C425" s="865"/>
      <c r="D425" s="865"/>
      <c r="E425" s="865"/>
      <c r="F425" s="865"/>
      <c r="G425" s="865"/>
      <c r="H425" s="865"/>
      <c r="I425" s="865"/>
      <c r="J425" s="865"/>
      <c r="K425" s="865"/>
      <c r="L425" s="865"/>
      <c r="M425" s="865"/>
      <c r="N425" s="865"/>
      <c r="O425" s="90"/>
      <c r="P425" s="90"/>
      <c r="Q425" s="90"/>
      <c r="R425" s="90"/>
      <c r="S425" s="90"/>
      <c r="T425" s="90"/>
      <c r="U425" s="90"/>
      <c r="V425" s="90"/>
      <c r="W425" s="90"/>
      <c r="X425" s="90"/>
      <c r="Y425" s="90"/>
      <c r="Z425" s="90"/>
      <c r="AA425" s="90"/>
      <c r="AB425" s="90"/>
      <c r="AC425" s="90"/>
      <c r="AD425" s="90"/>
      <c r="AE425" s="90"/>
      <c r="AF425" s="90"/>
      <c r="AG425" s="90"/>
      <c r="AH425" s="90"/>
      <c r="AI425" s="90"/>
      <c r="AJ425" s="83"/>
      <c r="AK425" s="125"/>
    </row>
    <row r="426" spans="1:37" s="82" customFormat="1" ht="18" customHeight="1" thickBot="1" x14ac:dyDescent="0.2">
      <c r="A426" s="866"/>
      <c r="B426" s="865"/>
      <c r="C426" s="865"/>
      <c r="D426" s="865"/>
      <c r="E426" s="865"/>
      <c r="F426" s="865"/>
      <c r="G426" s="865"/>
      <c r="H426" s="865"/>
      <c r="I426" s="865"/>
      <c r="J426" s="865"/>
      <c r="K426" s="865"/>
      <c r="L426" s="865"/>
      <c r="M426" s="865"/>
      <c r="N426" s="865"/>
      <c r="O426" s="90"/>
      <c r="P426" s="90"/>
      <c r="Q426" s="90"/>
      <c r="R426" s="90"/>
      <c r="S426" s="90"/>
      <c r="T426" s="90"/>
      <c r="U426" s="90"/>
      <c r="V426" s="90"/>
      <c r="W426" s="90"/>
      <c r="X426" s="90"/>
      <c r="Y426" s="90"/>
      <c r="Z426" s="90"/>
      <c r="AA426" s="90"/>
      <c r="AB426" s="90"/>
      <c r="AC426" s="90"/>
      <c r="AD426" s="90"/>
      <c r="AE426" s="90"/>
      <c r="AF426" s="90"/>
      <c r="AG426" s="90"/>
      <c r="AH426" s="90"/>
      <c r="AI426" s="90"/>
      <c r="AJ426" s="83"/>
      <c r="AK426" s="125"/>
    </row>
    <row r="427" spans="1:37" s="82" customFormat="1" ht="14" customHeight="1" x14ac:dyDescent="0.15">
      <c r="A427" s="866"/>
      <c r="B427" s="865"/>
      <c r="C427" s="865"/>
      <c r="D427" s="865"/>
      <c r="E427" s="865"/>
      <c r="F427" s="865"/>
      <c r="G427" s="865"/>
      <c r="H427" s="865"/>
      <c r="I427" s="865"/>
      <c r="J427" s="865"/>
      <c r="K427" s="865"/>
      <c r="L427" s="865"/>
      <c r="M427" s="865"/>
      <c r="N427" s="865"/>
      <c r="O427" s="90"/>
      <c r="P427" s="90"/>
      <c r="Q427" s="867" t="s">
        <v>160</v>
      </c>
      <c r="R427" s="867"/>
      <c r="S427" s="867"/>
      <c r="T427" s="867"/>
      <c r="U427" s="867"/>
      <c r="V427" s="867"/>
      <c r="W427" s="867"/>
      <c r="X427" s="867"/>
      <c r="Y427" s="867"/>
      <c r="Z427" s="867"/>
      <c r="AA427" s="867"/>
      <c r="AB427" s="867"/>
      <c r="AC427" s="867"/>
      <c r="AD427" s="867"/>
      <c r="AE427" s="867"/>
      <c r="AF427" s="867"/>
      <c r="AG427" s="867"/>
      <c r="AH427" s="867"/>
      <c r="AI427" s="867"/>
      <c r="AJ427" s="867"/>
      <c r="AK427" s="125"/>
    </row>
    <row r="428" spans="1:37" s="82" customFormat="1" ht="35.25" customHeight="1" x14ac:dyDescent="0.15">
      <c r="A428" s="864" t="s">
        <v>161</v>
      </c>
      <c r="B428" s="868"/>
      <c r="C428" s="868"/>
      <c r="D428" s="868"/>
      <c r="E428" s="868"/>
      <c r="F428" s="868"/>
      <c r="G428" s="868"/>
      <c r="H428" s="868"/>
      <c r="I428" s="868"/>
      <c r="J428" s="868"/>
      <c r="K428" s="868"/>
      <c r="L428" s="868"/>
      <c r="M428" s="868"/>
      <c r="N428" s="868"/>
      <c r="O428" s="90"/>
      <c r="P428" s="90"/>
      <c r="Q428" s="90"/>
      <c r="R428" s="90"/>
      <c r="S428" s="90"/>
      <c r="T428" s="90"/>
      <c r="U428" s="90"/>
      <c r="V428" s="90"/>
      <c r="W428" s="90"/>
      <c r="X428" s="90"/>
      <c r="Y428" s="90"/>
      <c r="Z428" s="90"/>
      <c r="AA428" s="90"/>
      <c r="AB428" s="90"/>
      <c r="AC428" s="90"/>
      <c r="AD428" s="90"/>
      <c r="AE428" s="90"/>
      <c r="AF428" s="90"/>
      <c r="AG428" s="90"/>
      <c r="AH428" s="90"/>
      <c r="AI428" s="90"/>
      <c r="AJ428" s="90"/>
      <c r="AK428" s="125"/>
    </row>
    <row r="429" spans="1:37" s="82" customFormat="1" ht="14" x14ac:dyDescent="0.15">
      <c r="A429" s="864"/>
      <c r="B429" s="868"/>
      <c r="C429" s="868"/>
      <c r="D429" s="868"/>
      <c r="E429" s="868"/>
      <c r="F429" s="868"/>
      <c r="G429" s="868"/>
      <c r="H429" s="868"/>
      <c r="I429" s="868"/>
      <c r="J429" s="868"/>
      <c r="K429" s="868"/>
      <c r="L429" s="868"/>
      <c r="M429" s="868"/>
      <c r="N429" s="868"/>
      <c r="O429" s="83"/>
      <c r="P429" s="83"/>
      <c r="Q429" s="867" t="s">
        <v>162</v>
      </c>
      <c r="R429" s="867"/>
      <c r="S429" s="867"/>
      <c r="T429" s="867"/>
      <c r="U429" s="867"/>
      <c r="V429" s="867"/>
      <c r="W429" s="867"/>
      <c r="X429" s="867"/>
      <c r="Y429" s="867"/>
      <c r="Z429" s="867"/>
      <c r="AA429" s="867"/>
      <c r="AB429" s="867"/>
      <c r="AC429" s="867"/>
      <c r="AD429" s="867"/>
      <c r="AE429" s="867"/>
      <c r="AF429" s="867"/>
      <c r="AG429" s="867"/>
      <c r="AH429" s="867"/>
      <c r="AI429" s="867"/>
      <c r="AJ429" s="867"/>
      <c r="AK429" s="125"/>
    </row>
    <row r="430" spans="1:37" s="82" customFormat="1" ht="14.5" customHeight="1" thickBot="1" x14ac:dyDescent="0.2">
      <c r="A430" s="126"/>
      <c r="B430" s="127"/>
      <c r="C430" s="127"/>
      <c r="D430" s="127"/>
      <c r="E430" s="441"/>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7"/>
      <c r="AK430" s="128"/>
    </row>
    <row r="431" spans="1:37" x14ac:dyDescent="0.15">
      <c r="A431" s="82"/>
      <c r="B431" s="82"/>
      <c r="C431" s="82"/>
      <c r="D431" s="82"/>
      <c r="E431" s="431"/>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c r="AK431" s="82"/>
    </row>
    <row r="432" spans="1:37" s="60" customFormat="1" ht="30" customHeight="1" x14ac:dyDescent="0.15">
      <c r="A432" s="423"/>
      <c r="B432" s="433"/>
      <c r="C432" s="433"/>
      <c r="D432" s="433"/>
      <c r="E432" s="424"/>
      <c r="F432" s="425"/>
      <c r="G432" s="425"/>
      <c r="H432" s="425"/>
      <c r="I432" s="425"/>
      <c r="J432" s="425"/>
      <c r="K432" s="425"/>
      <c r="L432" s="425"/>
      <c r="M432" s="444"/>
      <c r="N432" s="426"/>
      <c r="O432" s="426"/>
      <c r="P432" s="426"/>
      <c r="Q432" s="426"/>
      <c r="R432" s="426"/>
      <c r="S432" s="426"/>
      <c r="T432" s="426"/>
      <c r="U432" s="426"/>
      <c r="V432" s="426"/>
      <c r="W432" s="891" t="s">
        <v>133</v>
      </c>
      <c r="X432" s="891"/>
      <c r="Y432" s="891"/>
      <c r="Z432" s="891"/>
      <c r="AA432" s="892"/>
      <c r="AB432" s="875" t="str">
        <f>Nav!$C$6</f>
        <v>DS200424</v>
      </c>
      <c r="AC432" s="876"/>
      <c r="AD432" s="876"/>
      <c r="AE432" s="876"/>
      <c r="AF432" s="876"/>
      <c r="AG432" s="876"/>
      <c r="AH432" s="876"/>
      <c r="AI432" s="877"/>
      <c r="AJ432" s="426"/>
      <c r="AK432" s="432"/>
    </row>
    <row r="433" spans="1:37" s="60" customFormat="1" ht="18" customHeight="1" x14ac:dyDescent="0.15">
      <c r="A433" s="445"/>
      <c r="B433" s="446"/>
      <c r="C433" s="446"/>
      <c r="D433" s="446"/>
      <c r="E433" s="447"/>
      <c r="F433" s="448"/>
      <c r="G433" s="448"/>
      <c r="H433" s="448"/>
      <c r="I433" s="448"/>
      <c r="J433" s="448"/>
      <c r="K433" s="448"/>
      <c r="L433" s="448"/>
      <c r="M433" s="449"/>
      <c r="AK433" s="434"/>
    </row>
    <row r="434" spans="1:37" ht="23" x14ac:dyDescent="0.25">
      <c r="A434" s="445"/>
      <c r="B434" s="446"/>
      <c r="C434" s="446"/>
      <c r="D434" s="446"/>
      <c r="E434" s="447"/>
      <c r="F434" s="448"/>
      <c r="G434" s="448"/>
      <c r="H434" s="448"/>
      <c r="I434" s="448"/>
      <c r="J434" s="448"/>
      <c r="K434" s="448"/>
      <c r="L434" s="448"/>
      <c r="M434" s="449"/>
      <c r="N434" s="443"/>
      <c r="O434" s="893" t="s">
        <v>134</v>
      </c>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4"/>
      <c r="AK434" s="895"/>
    </row>
    <row r="435" spans="1:37" ht="16" x14ac:dyDescent="0.2">
      <c r="A435" s="445"/>
      <c r="B435" s="446"/>
      <c r="C435" s="446"/>
      <c r="D435" s="446"/>
      <c r="E435" s="447"/>
      <c r="F435" s="448"/>
      <c r="G435" s="448"/>
      <c r="H435" s="448"/>
      <c r="I435" s="448"/>
      <c r="J435" s="448"/>
      <c r="K435" s="448"/>
      <c r="L435" s="448"/>
      <c r="M435" s="449"/>
      <c r="N435" s="442"/>
      <c r="O435" s="730" t="s">
        <v>165</v>
      </c>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1"/>
      <c r="AK435" s="732"/>
    </row>
    <row r="436" spans="1:37" ht="18" customHeight="1" x14ac:dyDescent="0.15">
      <c r="A436" s="885" t="s">
        <v>136</v>
      </c>
      <c r="B436" s="886"/>
      <c r="C436" s="886"/>
      <c r="D436" s="886"/>
      <c r="E436" s="886"/>
      <c r="F436" s="886"/>
      <c r="G436" s="886"/>
      <c r="H436" s="886"/>
      <c r="I436" s="886"/>
      <c r="J436" s="886"/>
      <c r="K436" s="886"/>
      <c r="L436" s="886"/>
      <c r="M436" s="887"/>
      <c r="O436" s="888" t="s">
        <v>137</v>
      </c>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89"/>
      <c r="AK436" s="890"/>
    </row>
    <row r="437" spans="1:37" ht="26.25" customHeight="1" x14ac:dyDescent="0.15">
      <c r="A437" s="84" t="s">
        <v>138</v>
      </c>
      <c r="B437" s="60"/>
      <c r="C437" s="516"/>
      <c r="D437" s="516"/>
      <c r="E437" s="516"/>
      <c r="F437" s="94"/>
      <c r="G437" s="94"/>
      <c r="H437" s="94"/>
      <c r="I437" s="94"/>
      <c r="J437" s="94"/>
      <c r="K437" s="94"/>
      <c r="L437" s="94"/>
      <c r="O437" s="869"/>
      <c r="P437" s="869"/>
      <c r="Q437" s="869"/>
      <c r="R437" s="869"/>
      <c r="S437" s="869"/>
      <c r="T437" s="869"/>
      <c r="AK437" s="91"/>
    </row>
    <row r="438" spans="1:37"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1"/>
      <c r="AK438" s="872"/>
    </row>
    <row r="439" spans="1:37" ht="18" customHeight="1" x14ac:dyDescent="0.15">
      <c r="A439" s="85"/>
      <c r="AK439" s="91"/>
    </row>
    <row r="440" spans="1:37" s="87" customFormat="1" ht="14" x14ac:dyDescent="0.15">
      <c r="A440" s="86" t="s">
        <v>139</v>
      </c>
      <c r="E440" s="428"/>
      <c r="G440" s="83"/>
      <c r="H440" s="83"/>
      <c r="I440" s="83"/>
      <c r="J440" s="83"/>
      <c r="K440" s="83"/>
      <c r="L440" s="83"/>
      <c r="M440" s="88"/>
      <c r="N440" s="87" t="s">
        <v>140</v>
      </c>
      <c r="AI440" s="83"/>
      <c r="AJ440" s="83"/>
      <c r="AK440" s="92"/>
    </row>
    <row r="441" spans="1:37" ht="27" customHeight="1" x14ac:dyDescent="0.15">
      <c r="A441" s="873">
        <f>A398+31</f>
        <v>45231</v>
      </c>
      <c r="B441" s="874"/>
      <c r="C441" s="874"/>
      <c r="D441" s="520"/>
      <c r="E441" s="429"/>
      <c r="N441" s="875" t="str">
        <f>N398</f>
        <v>MA 5</v>
      </c>
      <c r="O441" s="876"/>
      <c r="P441" s="876"/>
      <c r="Q441" s="876"/>
      <c r="R441" s="876"/>
      <c r="S441" s="876"/>
      <c r="T441" s="876"/>
      <c r="U441" s="876"/>
      <c r="V441" s="876"/>
      <c r="W441" s="877"/>
      <c r="X441" s="89"/>
      <c r="Y441" s="89"/>
      <c r="Z441" s="89"/>
      <c r="AA441" s="89"/>
      <c r="AB441" s="89"/>
      <c r="AC441" s="89"/>
      <c r="AD441" s="89"/>
      <c r="AE441" s="89"/>
      <c r="AF441" s="89"/>
      <c r="AG441" s="89"/>
      <c r="AH441" s="89"/>
      <c r="AK441" s="93"/>
    </row>
    <row r="442" spans="1:37" x14ac:dyDescent="0.15">
      <c r="A442" s="85"/>
      <c r="AK442" s="91"/>
    </row>
    <row r="443" spans="1:37"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79"/>
      <c r="AK443" s="880"/>
    </row>
    <row r="444" spans="1:37" ht="14" thickBot="1" x14ac:dyDescent="0.2">
      <c r="A444" s="85"/>
      <c r="AK444" s="91"/>
    </row>
    <row r="445" spans="1:37" ht="25" customHeight="1" x14ac:dyDescent="0.15">
      <c r="A445" s="120"/>
      <c r="B445" s="121"/>
      <c r="C445" s="121"/>
      <c r="D445" s="904" t="s">
        <v>30</v>
      </c>
      <c r="E445" s="883" t="s">
        <v>142</v>
      </c>
      <c r="F445" s="122" t="s">
        <v>143</v>
      </c>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856" t="s">
        <v>144</v>
      </c>
    </row>
    <row r="446" spans="1:37" ht="15" customHeight="1" thickBot="1" x14ac:dyDescent="0.2">
      <c r="A446" s="96" t="s">
        <v>145</v>
      </c>
      <c r="B446" s="97"/>
      <c r="C446" s="97"/>
      <c r="D446" s="905"/>
      <c r="E446" s="882"/>
      <c r="F446" s="98">
        <f>A441</f>
        <v>45231</v>
      </c>
      <c r="G446" s="98">
        <f>F446+1</f>
        <v>45232</v>
      </c>
      <c r="H446" s="98">
        <f t="shared" ref="H446:AI446" si="30">G446+1</f>
        <v>45233</v>
      </c>
      <c r="I446" s="98">
        <f t="shared" si="30"/>
        <v>45234</v>
      </c>
      <c r="J446" s="98">
        <f t="shared" si="30"/>
        <v>45235</v>
      </c>
      <c r="K446" s="98">
        <f t="shared" si="30"/>
        <v>45236</v>
      </c>
      <c r="L446" s="98">
        <f t="shared" si="30"/>
        <v>45237</v>
      </c>
      <c r="M446" s="98">
        <f t="shared" si="30"/>
        <v>45238</v>
      </c>
      <c r="N446" s="98">
        <f t="shared" si="30"/>
        <v>45239</v>
      </c>
      <c r="O446" s="98">
        <f t="shared" si="30"/>
        <v>45240</v>
      </c>
      <c r="P446" s="98">
        <f t="shared" si="30"/>
        <v>45241</v>
      </c>
      <c r="Q446" s="98">
        <f t="shared" si="30"/>
        <v>45242</v>
      </c>
      <c r="R446" s="98">
        <f t="shared" si="30"/>
        <v>45243</v>
      </c>
      <c r="S446" s="98">
        <f t="shared" si="30"/>
        <v>45244</v>
      </c>
      <c r="T446" s="98">
        <f t="shared" si="30"/>
        <v>45245</v>
      </c>
      <c r="U446" s="98">
        <f t="shared" si="30"/>
        <v>45246</v>
      </c>
      <c r="V446" s="98">
        <f t="shared" si="30"/>
        <v>45247</v>
      </c>
      <c r="W446" s="98">
        <f t="shared" si="30"/>
        <v>45248</v>
      </c>
      <c r="X446" s="98">
        <f t="shared" si="30"/>
        <v>45249</v>
      </c>
      <c r="Y446" s="98">
        <f t="shared" si="30"/>
        <v>45250</v>
      </c>
      <c r="Z446" s="98">
        <f t="shared" si="30"/>
        <v>45251</v>
      </c>
      <c r="AA446" s="98">
        <f t="shared" si="30"/>
        <v>45252</v>
      </c>
      <c r="AB446" s="98">
        <f t="shared" si="30"/>
        <v>45253</v>
      </c>
      <c r="AC446" s="98">
        <f t="shared" si="30"/>
        <v>45254</v>
      </c>
      <c r="AD446" s="98">
        <f t="shared" si="30"/>
        <v>45255</v>
      </c>
      <c r="AE446" s="98">
        <f t="shared" si="30"/>
        <v>45256</v>
      </c>
      <c r="AF446" s="98">
        <f t="shared" si="30"/>
        <v>45257</v>
      </c>
      <c r="AG446" s="98">
        <f t="shared" si="30"/>
        <v>45258</v>
      </c>
      <c r="AH446" s="98">
        <f t="shared" si="30"/>
        <v>45259</v>
      </c>
      <c r="AI446" s="98">
        <f t="shared" si="30"/>
        <v>45260</v>
      </c>
      <c r="AJ446" s="98"/>
      <c r="AK446" s="857"/>
    </row>
    <row r="447" spans="1:37" s="82" customFormat="1" ht="21" customHeight="1" thickBot="1" x14ac:dyDescent="0.2">
      <c r="A447" s="100" t="s">
        <v>146</v>
      </c>
      <c r="B447" s="101" t="s">
        <v>109</v>
      </c>
      <c r="C447" s="102" t="s">
        <v>147</v>
      </c>
      <c r="D447" s="102"/>
      <c r="E447" s="101"/>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03"/>
    </row>
    <row r="448" spans="1:37" s="82" customFormat="1" ht="20" customHeight="1" thickBot="1" x14ac:dyDescent="0.2">
      <c r="A448" s="858"/>
      <c r="B448" s="109" t="s">
        <v>66</v>
      </c>
      <c r="C448" s="186" t="s">
        <v>148</v>
      </c>
      <c r="D448" s="186"/>
      <c r="E448" s="435"/>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04"/>
    </row>
    <row r="449" spans="1:37" s="82" customFormat="1" ht="20" customHeight="1" x14ac:dyDescent="0.15">
      <c r="A449" s="859"/>
      <c r="B449" s="183"/>
      <c r="C449" s="187" t="e">
        <f>VLOOKUP(B449,'AP Übersicht'!$A$8:$B$36,2,FALSE)</f>
        <v>#N/A</v>
      </c>
      <c r="D449" s="187"/>
      <c r="E449" s="430"/>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04">
        <f t="shared" ref="AK449:AK460" si="31">SUM(F449:AJ449)</f>
        <v>0</v>
      </c>
    </row>
    <row r="450" spans="1:37" s="82" customFormat="1" ht="20" customHeight="1" x14ac:dyDescent="0.15">
      <c r="A450" s="859"/>
      <c r="B450" s="183"/>
      <c r="C450" s="187" t="e">
        <f>VLOOKUP(B450,'AP Übersicht'!$A$8:$B$36,2,FALSE)</f>
        <v>#N/A</v>
      </c>
      <c r="D450" s="187"/>
      <c r="E450" s="430"/>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5"/>
      <c r="AJ450" s="176"/>
      <c r="AK450" s="104">
        <f t="shared" si="31"/>
        <v>0</v>
      </c>
    </row>
    <row r="451" spans="1:37" s="82" customFormat="1" ht="20" customHeight="1" x14ac:dyDescent="0.15">
      <c r="A451" s="859"/>
      <c r="B451" s="183"/>
      <c r="C451" s="187" t="e">
        <f>VLOOKUP(B451,'AP Übersicht'!$A$8:$B$36,2,FALSE)</f>
        <v>#N/A</v>
      </c>
      <c r="D451" s="187"/>
      <c r="E451" s="430"/>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5"/>
      <c r="AJ451" s="176"/>
      <c r="AK451" s="104">
        <f t="shared" si="31"/>
        <v>0</v>
      </c>
    </row>
    <row r="452" spans="1:37" s="82" customFormat="1" ht="20" customHeight="1" x14ac:dyDescent="0.15">
      <c r="A452" s="859"/>
      <c r="B452" s="183"/>
      <c r="C452" s="187" t="e">
        <f>VLOOKUP(B452,'AP Übersicht'!$A$8:$B$36,2,FALSE)</f>
        <v>#N/A</v>
      </c>
      <c r="D452" s="187"/>
      <c r="E452" s="430"/>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5"/>
      <c r="AJ452" s="176"/>
      <c r="AK452" s="104">
        <f t="shared" si="31"/>
        <v>0</v>
      </c>
    </row>
    <row r="453" spans="1:37" s="82" customFormat="1" ht="20" customHeight="1" x14ac:dyDescent="0.15">
      <c r="A453" s="859"/>
      <c r="B453" s="183"/>
      <c r="C453" s="187" t="e">
        <f>VLOOKUP(B453,'AP Übersicht'!$A$8:$B$36,2,FALSE)</f>
        <v>#N/A</v>
      </c>
      <c r="D453" s="187"/>
      <c r="E453" s="430"/>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5"/>
      <c r="AJ453" s="176"/>
      <c r="AK453" s="104">
        <f t="shared" si="31"/>
        <v>0</v>
      </c>
    </row>
    <row r="454" spans="1:37" s="82" customFormat="1" ht="20" customHeight="1" x14ac:dyDescent="0.15">
      <c r="A454" s="859"/>
      <c r="B454" s="183"/>
      <c r="C454" s="187" t="e">
        <f>VLOOKUP(B454,'AP Übersicht'!$A$8:$B$36,2,FALSE)</f>
        <v>#N/A</v>
      </c>
      <c r="D454" s="187"/>
      <c r="E454" s="430"/>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5"/>
      <c r="AJ454" s="176"/>
      <c r="AK454" s="104">
        <f t="shared" si="31"/>
        <v>0</v>
      </c>
    </row>
    <row r="455" spans="1:37" s="82" customFormat="1" ht="20" customHeight="1" x14ac:dyDescent="0.15">
      <c r="A455" s="859"/>
      <c r="B455" s="183"/>
      <c r="C455" s="187" t="e">
        <f>VLOOKUP(B455,'AP Übersicht'!$A$8:$B$36,2,FALSE)</f>
        <v>#N/A</v>
      </c>
      <c r="D455" s="187"/>
      <c r="E455" s="430"/>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5"/>
      <c r="AJ455" s="176"/>
      <c r="AK455" s="104">
        <f t="shared" si="31"/>
        <v>0</v>
      </c>
    </row>
    <row r="456" spans="1:37" s="82" customFormat="1" ht="20" customHeight="1" x14ac:dyDescent="0.15">
      <c r="A456" s="859"/>
      <c r="B456" s="183"/>
      <c r="C456" s="187" t="e">
        <f>VLOOKUP(B456,'AP Übersicht'!$A$8:$B$36,2,FALSE)</f>
        <v>#N/A</v>
      </c>
      <c r="D456" s="187"/>
      <c r="E456" s="430"/>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5"/>
      <c r="AJ456" s="176"/>
      <c r="AK456" s="104">
        <f t="shared" si="31"/>
        <v>0</v>
      </c>
    </row>
    <row r="457" spans="1:37" s="82" customFormat="1" ht="20" customHeight="1" x14ac:dyDescent="0.15">
      <c r="A457" s="859"/>
      <c r="B457" s="183"/>
      <c r="C457" s="187" t="e">
        <f>VLOOKUP(B457,'AP Übersicht'!$A$8:$B$36,2,FALSE)</f>
        <v>#N/A</v>
      </c>
      <c r="D457" s="187"/>
      <c r="E457" s="430"/>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5"/>
      <c r="AJ457" s="176"/>
      <c r="AK457" s="104">
        <f t="shared" si="31"/>
        <v>0</v>
      </c>
    </row>
    <row r="458" spans="1:37" s="82" customFormat="1" ht="20" customHeight="1" x14ac:dyDescent="0.15">
      <c r="A458" s="859"/>
      <c r="B458" s="183"/>
      <c r="C458" s="187" t="e">
        <f>VLOOKUP(B458,'AP Übersicht'!$A$8:$B$36,2,FALSE)</f>
        <v>#N/A</v>
      </c>
      <c r="D458" s="187"/>
      <c r="E458" s="430"/>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5"/>
      <c r="AJ458" s="176"/>
      <c r="AK458" s="104">
        <f t="shared" si="31"/>
        <v>0</v>
      </c>
    </row>
    <row r="459" spans="1:37" s="82" customFormat="1" ht="20" customHeight="1" x14ac:dyDescent="0.15">
      <c r="A459" s="859"/>
      <c r="B459" s="183"/>
      <c r="C459" s="187" t="e">
        <f>VLOOKUP(B459,'AP Übersicht'!$A$8:$B$36,2,FALSE)</f>
        <v>#N/A</v>
      </c>
      <c r="D459" s="187"/>
      <c r="E459" s="430"/>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5"/>
      <c r="AJ459" s="176"/>
      <c r="AK459" s="104">
        <f t="shared" si="31"/>
        <v>0</v>
      </c>
    </row>
    <row r="460" spans="1:37" s="82" customFormat="1" ht="20" customHeight="1" thickBot="1" x14ac:dyDescent="0.2">
      <c r="A460" s="860"/>
      <c r="B460" s="184"/>
      <c r="C460" s="252" t="e">
        <f>VLOOKUP(B460,'AP Übersicht'!$A$8:$B$36,2,FALSE)</f>
        <v>#N/A</v>
      </c>
      <c r="D460" s="503"/>
      <c r="E460" s="438"/>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7"/>
      <c r="AJ460" s="178"/>
      <c r="AK460" s="104">
        <f t="shared" si="31"/>
        <v>0</v>
      </c>
    </row>
    <row r="461" spans="1:37" s="82" customFormat="1" ht="36" customHeight="1" thickTop="1" thickBot="1" x14ac:dyDescent="0.2">
      <c r="A461" s="522"/>
      <c r="B461" s="185"/>
      <c r="C461" s="107" t="s">
        <v>149</v>
      </c>
      <c r="D461" s="504"/>
      <c r="E461" s="437"/>
      <c r="F461" s="108">
        <f t="shared" ref="F461:AJ461" si="32">SUM(F447:F460)</f>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8">
        <f t="shared" si="32"/>
        <v>0</v>
      </c>
      <c r="AK461" s="106">
        <f>SUM(AK447:AK460)</f>
        <v>0</v>
      </c>
    </row>
    <row r="462" spans="1:37" s="82" customFormat="1" ht="20" customHeight="1" x14ac:dyDescent="0.15">
      <c r="A462" s="118" t="s">
        <v>150</v>
      </c>
      <c r="B462" s="99"/>
      <c r="C462" s="114" t="s">
        <v>164</v>
      </c>
      <c r="D462" s="187"/>
      <c r="E462" s="430"/>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9"/>
      <c r="AK462" s="110">
        <f>SUM(F462:AJ462)</f>
        <v>0</v>
      </c>
    </row>
    <row r="463" spans="1:37" s="82" customFormat="1" ht="20" customHeight="1" x14ac:dyDescent="0.15">
      <c r="A463" s="861" t="s">
        <v>152</v>
      </c>
      <c r="B463" s="95"/>
      <c r="C463" s="115" t="s">
        <v>153</v>
      </c>
      <c r="D463" s="187"/>
      <c r="E463" s="43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80"/>
      <c r="AK463" s="117">
        <f>SUM(E463:AJ463)</f>
        <v>0</v>
      </c>
    </row>
    <row r="464" spans="1:37" s="82" customFormat="1" ht="20" customHeight="1" x14ac:dyDescent="0.15">
      <c r="A464" s="862"/>
      <c r="B464" s="95"/>
      <c r="C464" s="116" t="s">
        <v>154</v>
      </c>
      <c r="D464" s="505"/>
      <c r="E464" s="430"/>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9"/>
      <c r="AK464" s="111">
        <f>SUM(F464:AJ464)</f>
        <v>0</v>
      </c>
    </row>
    <row r="465" spans="1:37" s="82" customFormat="1" ht="28" x14ac:dyDescent="0.15">
      <c r="A465" s="862"/>
      <c r="B465" s="95"/>
      <c r="C465" s="115" t="s">
        <v>155</v>
      </c>
      <c r="D465" s="187"/>
      <c r="E465" s="430"/>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9"/>
      <c r="AK465" s="111">
        <f>SUM(F465:AJ465)</f>
        <v>0</v>
      </c>
    </row>
    <row r="466" spans="1:37" s="82" customFormat="1" ht="29" thickBot="1" x14ac:dyDescent="0.2">
      <c r="A466" s="863"/>
      <c r="B466" s="105"/>
      <c r="C466" s="119" t="s">
        <v>156</v>
      </c>
      <c r="D466" s="506"/>
      <c r="E466" s="439"/>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1"/>
      <c r="AJ466" s="182"/>
      <c r="AK466" s="112">
        <f>SUM(F466:AJ466)</f>
        <v>0</v>
      </c>
    </row>
    <row r="467" spans="1:37" s="82" customFormat="1" x14ac:dyDescent="0.15">
      <c r="A467" s="123"/>
      <c r="B467" s="83"/>
      <c r="C467" s="83"/>
      <c r="D467" s="83"/>
      <c r="E467" s="427"/>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124">
        <f>SUM(AK461:AK466)</f>
        <v>0</v>
      </c>
    </row>
    <row r="468" spans="1:37" s="82" customFormat="1" ht="18" customHeight="1" x14ac:dyDescent="0.15">
      <c r="A468" s="864" t="s">
        <v>159</v>
      </c>
      <c r="B468" s="865"/>
      <c r="C468" s="865"/>
      <c r="D468" s="865"/>
      <c r="E468" s="865"/>
      <c r="F468" s="865"/>
      <c r="G468" s="865"/>
      <c r="H468" s="865"/>
      <c r="I468" s="865"/>
      <c r="J468" s="865"/>
      <c r="K468" s="865"/>
      <c r="L468" s="865"/>
      <c r="M468" s="865"/>
      <c r="N468" s="865"/>
      <c r="O468" s="90"/>
      <c r="P468" s="90"/>
      <c r="Q468" s="90"/>
      <c r="R468" s="90"/>
      <c r="S468" s="90"/>
      <c r="T468" s="90"/>
      <c r="U468" s="90"/>
      <c r="V468" s="90"/>
      <c r="W468" s="90"/>
      <c r="X468" s="90"/>
      <c r="Y468" s="90"/>
      <c r="Z468" s="90"/>
      <c r="AA468" s="90"/>
      <c r="AB468" s="90"/>
      <c r="AC468" s="90"/>
      <c r="AD468" s="90"/>
      <c r="AE468" s="90"/>
      <c r="AF468" s="90"/>
      <c r="AG468" s="90"/>
      <c r="AH468" s="90"/>
      <c r="AI468" s="90"/>
      <c r="AJ468" s="83"/>
      <c r="AK468" s="125"/>
    </row>
    <row r="469" spans="1:37" s="82" customFormat="1" ht="18" customHeight="1" thickBot="1" x14ac:dyDescent="0.2">
      <c r="A469" s="866"/>
      <c r="B469" s="865"/>
      <c r="C469" s="865"/>
      <c r="D469" s="865"/>
      <c r="E469" s="865"/>
      <c r="F469" s="865"/>
      <c r="G469" s="865"/>
      <c r="H469" s="865"/>
      <c r="I469" s="865"/>
      <c r="J469" s="865"/>
      <c r="K469" s="865"/>
      <c r="L469" s="865"/>
      <c r="M469" s="865"/>
      <c r="N469" s="865"/>
      <c r="O469" s="90"/>
      <c r="P469" s="90"/>
      <c r="Q469" s="90"/>
      <c r="R469" s="90"/>
      <c r="S469" s="90"/>
      <c r="T469" s="90"/>
      <c r="U469" s="90"/>
      <c r="V469" s="90"/>
      <c r="W469" s="90"/>
      <c r="X469" s="90"/>
      <c r="Y469" s="90"/>
      <c r="Z469" s="90"/>
      <c r="AA469" s="90"/>
      <c r="AB469" s="90"/>
      <c r="AC469" s="90"/>
      <c r="AD469" s="90"/>
      <c r="AE469" s="90"/>
      <c r="AF469" s="90"/>
      <c r="AG469" s="90"/>
      <c r="AH469" s="90"/>
      <c r="AI469" s="90"/>
      <c r="AJ469" s="83"/>
      <c r="AK469" s="125"/>
    </row>
    <row r="470" spans="1:37" s="82" customFormat="1" ht="14" customHeight="1" x14ac:dyDescent="0.15">
      <c r="A470" s="866"/>
      <c r="B470" s="865"/>
      <c r="C470" s="865"/>
      <c r="D470" s="865"/>
      <c r="E470" s="865"/>
      <c r="F470" s="865"/>
      <c r="G470" s="865"/>
      <c r="H470" s="865"/>
      <c r="I470" s="865"/>
      <c r="J470" s="865"/>
      <c r="K470" s="865"/>
      <c r="L470" s="865"/>
      <c r="M470" s="865"/>
      <c r="N470" s="865"/>
      <c r="O470" s="90"/>
      <c r="P470" s="90"/>
      <c r="Q470" s="867" t="s">
        <v>160</v>
      </c>
      <c r="R470" s="867"/>
      <c r="S470" s="867"/>
      <c r="T470" s="867"/>
      <c r="U470" s="867"/>
      <c r="V470" s="867"/>
      <c r="W470" s="867"/>
      <c r="X470" s="867"/>
      <c r="Y470" s="867"/>
      <c r="Z470" s="867"/>
      <c r="AA470" s="867"/>
      <c r="AB470" s="867"/>
      <c r="AC470" s="867"/>
      <c r="AD470" s="867"/>
      <c r="AE470" s="867"/>
      <c r="AF470" s="867"/>
      <c r="AG470" s="867"/>
      <c r="AH470" s="867"/>
      <c r="AI470" s="867"/>
      <c r="AJ470" s="867"/>
      <c r="AK470" s="125"/>
    </row>
    <row r="471" spans="1:37" s="82" customFormat="1" ht="35.25" customHeight="1" x14ac:dyDescent="0.15">
      <c r="A471" s="864" t="s">
        <v>161</v>
      </c>
      <c r="B471" s="868"/>
      <c r="C471" s="868"/>
      <c r="D471" s="868"/>
      <c r="E471" s="868"/>
      <c r="F471" s="868"/>
      <c r="G471" s="868"/>
      <c r="H471" s="868"/>
      <c r="I471" s="868"/>
      <c r="J471" s="868"/>
      <c r="K471" s="868"/>
      <c r="L471" s="868"/>
      <c r="M471" s="868"/>
      <c r="N471" s="868"/>
      <c r="O471" s="90"/>
      <c r="P471" s="90"/>
      <c r="Q471" s="90"/>
      <c r="R471" s="90"/>
      <c r="S471" s="90"/>
      <c r="T471" s="90"/>
      <c r="U471" s="90"/>
      <c r="V471" s="90"/>
      <c r="W471" s="90"/>
      <c r="X471" s="90"/>
      <c r="Y471" s="90"/>
      <c r="Z471" s="90"/>
      <c r="AA471" s="90"/>
      <c r="AB471" s="90"/>
      <c r="AC471" s="90"/>
      <c r="AD471" s="90"/>
      <c r="AE471" s="90"/>
      <c r="AF471" s="90"/>
      <c r="AG471" s="90"/>
      <c r="AH471" s="90"/>
      <c r="AI471" s="90"/>
      <c r="AJ471" s="90"/>
      <c r="AK471" s="125"/>
    </row>
    <row r="472" spans="1:37" s="82" customFormat="1" ht="14" x14ac:dyDescent="0.15">
      <c r="A472" s="864"/>
      <c r="B472" s="868"/>
      <c r="C472" s="868"/>
      <c r="D472" s="868"/>
      <c r="E472" s="868"/>
      <c r="F472" s="868"/>
      <c r="G472" s="868"/>
      <c r="H472" s="868"/>
      <c r="I472" s="868"/>
      <c r="J472" s="868"/>
      <c r="K472" s="868"/>
      <c r="L472" s="868"/>
      <c r="M472" s="868"/>
      <c r="N472" s="868"/>
      <c r="O472" s="83"/>
      <c r="P472" s="83"/>
      <c r="Q472" s="867" t="s">
        <v>162</v>
      </c>
      <c r="R472" s="867"/>
      <c r="S472" s="867"/>
      <c r="T472" s="867"/>
      <c r="U472" s="867"/>
      <c r="V472" s="867"/>
      <c r="W472" s="867"/>
      <c r="X472" s="867"/>
      <c r="Y472" s="867"/>
      <c r="Z472" s="867"/>
      <c r="AA472" s="867"/>
      <c r="AB472" s="867"/>
      <c r="AC472" s="867"/>
      <c r="AD472" s="867"/>
      <c r="AE472" s="867"/>
      <c r="AF472" s="867"/>
      <c r="AG472" s="867"/>
      <c r="AH472" s="867"/>
      <c r="AI472" s="867"/>
      <c r="AJ472" s="867"/>
      <c r="AK472" s="125"/>
    </row>
    <row r="473" spans="1:37" s="82" customFormat="1" ht="14.5" customHeight="1" thickBot="1" x14ac:dyDescent="0.2">
      <c r="A473" s="126"/>
      <c r="B473" s="127"/>
      <c r="C473" s="127"/>
      <c r="D473" s="127"/>
      <c r="E473" s="441"/>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7"/>
      <c r="AK473" s="128"/>
    </row>
    <row r="474" spans="1:37" x14ac:dyDescent="0.15">
      <c r="A474" s="82"/>
      <c r="B474" s="82"/>
      <c r="C474" s="82"/>
      <c r="D474" s="82"/>
      <c r="E474" s="431"/>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c r="AK474" s="82"/>
    </row>
    <row r="475" spans="1:37" s="60" customFormat="1" ht="30" customHeight="1" x14ac:dyDescent="0.15">
      <c r="A475" s="423"/>
      <c r="B475" s="433"/>
      <c r="C475" s="433"/>
      <c r="D475" s="433"/>
      <c r="E475" s="424"/>
      <c r="F475" s="425"/>
      <c r="G475" s="425"/>
      <c r="H475" s="425"/>
      <c r="I475" s="425"/>
      <c r="J475" s="425"/>
      <c r="K475" s="425"/>
      <c r="L475" s="425"/>
      <c r="M475" s="444"/>
      <c r="N475" s="426"/>
      <c r="O475" s="426"/>
      <c r="P475" s="426"/>
      <c r="Q475" s="426"/>
      <c r="R475" s="426"/>
      <c r="S475" s="426"/>
      <c r="T475" s="426"/>
      <c r="U475" s="426"/>
      <c r="V475" s="426"/>
      <c r="W475" s="891" t="s">
        <v>133</v>
      </c>
      <c r="X475" s="891"/>
      <c r="Y475" s="891"/>
      <c r="Z475" s="891"/>
      <c r="AA475" s="892"/>
      <c r="AB475" s="875" t="str">
        <f>Nav!$C$6</f>
        <v>DS200424</v>
      </c>
      <c r="AC475" s="876"/>
      <c r="AD475" s="876"/>
      <c r="AE475" s="876"/>
      <c r="AF475" s="876"/>
      <c r="AG475" s="876"/>
      <c r="AH475" s="876"/>
      <c r="AI475" s="877"/>
      <c r="AJ475" s="426"/>
      <c r="AK475" s="432"/>
    </row>
    <row r="476" spans="1:37" s="60" customFormat="1" ht="18" customHeight="1" x14ac:dyDescent="0.15">
      <c r="A476" s="445"/>
      <c r="B476" s="446"/>
      <c r="C476" s="446"/>
      <c r="D476" s="446"/>
      <c r="E476" s="447"/>
      <c r="F476" s="448"/>
      <c r="G476" s="448"/>
      <c r="H476" s="448"/>
      <c r="I476" s="448"/>
      <c r="J476" s="448"/>
      <c r="K476" s="448"/>
      <c r="L476" s="448"/>
      <c r="M476" s="449"/>
      <c r="AK476" s="434"/>
    </row>
    <row r="477" spans="1:37" ht="23" x14ac:dyDescent="0.25">
      <c r="A477" s="445"/>
      <c r="B477" s="446"/>
      <c r="C477" s="446"/>
      <c r="D477" s="446"/>
      <c r="E477" s="447"/>
      <c r="F477" s="448"/>
      <c r="G477" s="448"/>
      <c r="H477" s="448"/>
      <c r="I477" s="448"/>
      <c r="J477" s="448"/>
      <c r="K477" s="448"/>
      <c r="L477" s="448"/>
      <c r="M477" s="449"/>
      <c r="N477" s="443"/>
      <c r="O477" s="893" t="s">
        <v>134</v>
      </c>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4"/>
      <c r="AK477" s="895"/>
    </row>
    <row r="478" spans="1:37" ht="16" x14ac:dyDescent="0.2">
      <c r="A478" s="445"/>
      <c r="B478" s="446"/>
      <c r="C478" s="446"/>
      <c r="D478" s="446"/>
      <c r="E478" s="447"/>
      <c r="F478" s="448"/>
      <c r="G478" s="448"/>
      <c r="H478" s="448"/>
      <c r="I478" s="448"/>
      <c r="J478" s="448"/>
      <c r="K478" s="448"/>
      <c r="L478" s="448"/>
      <c r="M478" s="449"/>
      <c r="N478" s="442"/>
      <c r="O478" s="730" t="s">
        <v>165</v>
      </c>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1"/>
      <c r="AK478" s="732"/>
    </row>
    <row r="479" spans="1:37" ht="18" customHeight="1" x14ac:dyDescent="0.15">
      <c r="A479" s="885" t="s">
        <v>136</v>
      </c>
      <c r="B479" s="886"/>
      <c r="C479" s="886"/>
      <c r="D479" s="886"/>
      <c r="E479" s="886"/>
      <c r="F479" s="886"/>
      <c r="G479" s="886"/>
      <c r="H479" s="886"/>
      <c r="I479" s="886"/>
      <c r="J479" s="886"/>
      <c r="K479" s="886"/>
      <c r="L479" s="886"/>
      <c r="M479" s="887"/>
      <c r="O479" s="888" t="s">
        <v>137</v>
      </c>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89"/>
      <c r="AK479" s="890"/>
    </row>
    <row r="480" spans="1:37" ht="26.25" customHeight="1" x14ac:dyDescent="0.15">
      <c r="A480" s="84" t="s">
        <v>138</v>
      </c>
      <c r="B480" s="60"/>
      <c r="C480" s="516"/>
      <c r="D480" s="516"/>
      <c r="E480" s="516"/>
      <c r="F480" s="94"/>
      <c r="G480" s="94"/>
      <c r="H480" s="94"/>
      <c r="I480" s="94"/>
      <c r="J480" s="94"/>
      <c r="K480" s="94"/>
      <c r="L480" s="94"/>
      <c r="O480" s="869"/>
      <c r="P480" s="869"/>
      <c r="Q480" s="869"/>
      <c r="R480" s="869"/>
      <c r="S480" s="869"/>
      <c r="T480" s="869"/>
      <c r="AK480" s="91"/>
    </row>
    <row r="481" spans="1:37"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1"/>
      <c r="AK481" s="872"/>
    </row>
    <row r="482" spans="1:37" ht="18" customHeight="1" x14ac:dyDescent="0.15">
      <c r="A482" s="85"/>
      <c r="AK482" s="91"/>
    </row>
    <row r="483" spans="1:37" s="87" customFormat="1" ht="14" x14ac:dyDescent="0.15">
      <c r="A483" s="86" t="s">
        <v>139</v>
      </c>
      <c r="E483" s="428"/>
      <c r="G483" s="83"/>
      <c r="H483" s="83"/>
      <c r="I483" s="83"/>
      <c r="J483" s="83"/>
      <c r="K483" s="83"/>
      <c r="L483" s="83"/>
      <c r="M483" s="88"/>
      <c r="N483" s="87" t="s">
        <v>140</v>
      </c>
      <c r="AI483" s="83"/>
      <c r="AJ483" s="83"/>
      <c r="AK483" s="92"/>
    </row>
    <row r="484" spans="1:37" ht="27" customHeight="1" x14ac:dyDescent="0.15">
      <c r="A484" s="873">
        <f>A441+30</f>
        <v>45261</v>
      </c>
      <c r="B484" s="874"/>
      <c r="C484" s="874"/>
      <c r="D484" s="520"/>
      <c r="E484" s="429"/>
      <c r="N484" s="875" t="str">
        <f>N441</f>
        <v>MA 5</v>
      </c>
      <c r="O484" s="876"/>
      <c r="P484" s="876"/>
      <c r="Q484" s="876"/>
      <c r="R484" s="876"/>
      <c r="S484" s="876"/>
      <c r="T484" s="876"/>
      <c r="U484" s="876"/>
      <c r="V484" s="876"/>
      <c r="W484" s="877"/>
      <c r="X484" s="89"/>
      <c r="Y484" s="89"/>
      <c r="Z484" s="89"/>
      <c r="AA484" s="89"/>
      <c r="AB484" s="89"/>
      <c r="AC484" s="89"/>
      <c r="AD484" s="89"/>
      <c r="AE484" s="89"/>
      <c r="AF484" s="89"/>
      <c r="AG484" s="89"/>
      <c r="AH484" s="89"/>
      <c r="AK484" s="93"/>
    </row>
    <row r="485" spans="1:37" x14ac:dyDescent="0.15">
      <c r="A485" s="85"/>
      <c r="AK485" s="91"/>
    </row>
    <row r="486" spans="1:37"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79"/>
      <c r="AK486" s="880"/>
    </row>
    <row r="487" spans="1:37" ht="14" thickBot="1" x14ac:dyDescent="0.2">
      <c r="A487" s="85"/>
      <c r="AK487" s="91"/>
    </row>
    <row r="488" spans="1:37" ht="25" customHeight="1" x14ac:dyDescent="0.15">
      <c r="A488" s="120"/>
      <c r="B488" s="121"/>
      <c r="C488" s="121"/>
      <c r="D488" s="904" t="s">
        <v>30</v>
      </c>
      <c r="E488" s="883" t="s">
        <v>142</v>
      </c>
      <c r="F488" s="122" t="s">
        <v>143</v>
      </c>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856" t="s">
        <v>144</v>
      </c>
    </row>
    <row r="489" spans="1:37" ht="15" customHeight="1" thickBot="1" x14ac:dyDescent="0.2">
      <c r="A489" s="96" t="s">
        <v>145</v>
      </c>
      <c r="B489" s="97"/>
      <c r="C489" s="97"/>
      <c r="D489" s="905"/>
      <c r="E489" s="882"/>
      <c r="F489" s="98">
        <f>A484</f>
        <v>45261</v>
      </c>
      <c r="G489" s="98">
        <f>F489+1</f>
        <v>45262</v>
      </c>
      <c r="H489" s="98">
        <f t="shared" ref="H489:AI489" si="33">G489+1</f>
        <v>45263</v>
      </c>
      <c r="I489" s="98">
        <f t="shared" si="33"/>
        <v>45264</v>
      </c>
      <c r="J489" s="98">
        <f t="shared" si="33"/>
        <v>45265</v>
      </c>
      <c r="K489" s="98">
        <f t="shared" si="33"/>
        <v>45266</v>
      </c>
      <c r="L489" s="98">
        <f t="shared" si="33"/>
        <v>45267</v>
      </c>
      <c r="M489" s="98">
        <f t="shared" si="33"/>
        <v>45268</v>
      </c>
      <c r="N489" s="98">
        <f t="shared" si="33"/>
        <v>45269</v>
      </c>
      <c r="O489" s="98">
        <f t="shared" si="33"/>
        <v>45270</v>
      </c>
      <c r="P489" s="98">
        <f t="shared" si="33"/>
        <v>45271</v>
      </c>
      <c r="Q489" s="98">
        <f t="shared" si="33"/>
        <v>45272</v>
      </c>
      <c r="R489" s="98">
        <f t="shared" si="33"/>
        <v>45273</v>
      </c>
      <c r="S489" s="98">
        <f t="shared" si="33"/>
        <v>45274</v>
      </c>
      <c r="T489" s="98">
        <f t="shared" si="33"/>
        <v>45275</v>
      </c>
      <c r="U489" s="98">
        <f t="shared" si="33"/>
        <v>45276</v>
      </c>
      <c r="V489" s="98">
        <f t="shared" si="33"/>
        <v>45277</v>
      </c>
      <c r="W489" s="98">
        <f t="shared" si="33"/>
        <v>45278</v>
      </c>
      <c r="X489" s="98">
        <f t="shared" si="33"/>
        <v>45279</v>
      </c>
      <c r="Y489" s="98">
        <f t="shared" si="33"/>
        <v>45280</v>
      </c>
      <c r="Z489" s="98">
        <f t="shared" si="33"/>
        <v>45281</v>
      </c>
      <c r="AA489" s="98">
        <f t="shared" si="33"/>
        <v>45282</v>
      </c>
      <c r="AB489" s="98">
        <f t="shared" si="33"/>
        <v>45283</v>
      </c>
      <c r="AC489" s="98">
        <f t="shared" si="33"/>
        <v>45284</v>
      </c>
      <c r="AD489" s="98">
        <f t="shared" si="33"/>
        <v>45285</v>
      </c>
      <c r="AE489" s="98">
        <f t="shared" si="33"/>
        <v>45286</v>
      </c>
      <c r="AF489" s="98">
        <f t="shared" si="33"/>
        <v>45287</v>
      </c>
      <c r="AG489" s="98">
        <f t="shared" si="33"/>
        <v>45288</v>
      </c>
      <c r="AH489" s="98">
        <f t="shared" si="33"/>
        <v>45289</v>
      </c>
      <c r="AI489" s="98">
        <f t="shared" si="33"/>
        <v>45290</v>
      </c>
      <c r="AJ489" s="98"/>
      <c r="AK489" s="857"/>
    </row>
    <row r="490" spans="1:37" s="82" customFormat="1" ht="21" customHeight="1" thickBot="1" x14ac:dyDescent="0.2">
      <c r="A490" s="100" t="s">
        <v>146</v>
      </c>
      <c r="B490" s="101" t="s">
        <v>109</v>
      </c>
      <c r="C490" s="102" t="s">
        <v>147</v>
      </c>
      <c r="D490" s="102"/>
      <c r="E490" s="101"/>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03"/>
    </row>
    <row r="491" spans="1:37" s="82" customFormat="1" ht="20" customHeight="1" thickBot="1" x14ac:dyDescent="0.2">
      <c r="A491" s="858"/>
      <c r="B491" s="109" t="s">
        <v>66</v>
      </c>
      <c r="C491" s="186" t="s">
        <v>148</v>
      </c>
      <c r="D491" s="186"/>
      <c r="E491" s="435"/>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04"/>
    </row>
    <row r="492" spans="1:37" s="82" customFormat="1" ht="20" customHeight="1" x14ac:dyDescent="0.15">
      <c r="A492" s="859"/>
      <c r="B492" s="183"/>
      <c r="C492" s="187" t="e">
        <f>VLOOKUP(B492,'AP Übersicht'!$A$8:$B$36,2,FALSE)</f>
        <v>#N/A</v>
      </c>
      <c r="D492" s="187"/>
      <c r="E492" s="430"/>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04">
        <f t="shared" ref="AK492:AK503" si="34">SUM(F492:AJ492)</f>
        <v>0</v>
      </c>
    </row>
    <row r="493" spans="1:37" s="82" customFormat="1" ht="20" customHeight="1" x14ac:dyDescent="0.15">
      <c r="A493" s="859"/>
      <c r="B493" s="183"/>
      <c r="C493" s="187" t="e">
        <f>VLOOKUP(B493,'AP Übersicht'!$A$8:$B$36,2,FALSE)</f>
        <v>#N/A</v>
      </c>
      <c r="D493" s="187"/>
      <c r="E493" s="430"/>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5"/>
      <c r="AJ493" s="176"/>
      <c r="AK493" s="104">
        <f t="shared" si="34"/>
        <v>0</v>
      </c>
    </row>
    <row r="494" spans="1:37" s="82" customFormat="1" ht="20" customHeight="1" x14ac:dyDescent="0.15">
      <c r="A494" s="859"/>
      <c r="B494" s="183"/>
      <c r="C494" s="187" t="e">
        <f>VLOOKUP(B494,'AP Übersicht'!$A$8:$B$36,2,FALSE)</f>
        <v>#N/A</v>
      </c>
      <c r="D494" s="187"/>
      <c r="E494" s="430"/>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5"/>
      <c r="AJ494" s="176"/>
      <c r="AK494" s="104">
        <f t="shared" si="34"/>
        <v>0</v>
      </c>
    </row>
    <row r="495" spans="1:37" s="82" customFormat="1" ht="20" customHeight="1" x14ac:dyDescent="0.15">
      <c r="A495" s="859"/>
      <c r="B495" s="183"/>
      <c r="C495" s="187" t="e">
        <f>VLOOKUP(B495,'AP Übersicht'!$A$8:$B$36,2,FALSE)</f>
        <v>#N/A</v>
      </c>
      <c r="D495" s="187"/>
      <c r="E495" s="430"/>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5"/>
      <c r="AJ495" s="176"/>
      <c r="AK495" s="104">
        <f t="shared" si="34"/>
        <v>0</v>
      </c>
    </row>
    <row r="496" spans="1:37" s="82" customFormat="1" ht="20" customHeight="1" x14ac:dyDescent="0.15">
      <c r="A496" s="859"/>
      <c r="B496" s="183"/>
      <c r="C496" s="187" t="e">
        <f>VLOOKUP(B496,'AP Übersicht'!$A$8:$B$36,2,FALSE)</f>
        <v>#N/A</v>
      </c>
      <c r="D496" s="187"/>
      <c r="E496" s="430"/>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5"/>
      <c r="AJ496" s="176"/>
      <c r="AK496" s="104">
        <f t="shared" si="34"/>
        <v>0</v>
      </c>
    </row>
    <row r="497" spans="1:37" s="82" customFormat="1" ht="20" customHeight="1" x14ac:dyDescent="0.15">
      <c r="A497" s="859"/>
      <c r="B497" s="183"/>
      <c r="C497" s="187" t="e">
        <f>VLOOKUP(B497,'AP Übersicht'!$A$8:$B$36,2,FALSE)</f>
        <v>#N/A</v>
      </c>
      <c r="D497" s="187"/>
      <c r="E497" s="430"/>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5"/>
      <c r="AJ497" s="176"/>
      <c r="AK497" s="104">
        <f t="shared" si="34"/>
        <v>0</v>
      </c>
    </row>
    <row r="498" spans="1:37" s="82" customFormat="1" ht="20" customHeight="1" x14ac:dyDescent="0.15">
      <c r="A498" s="859"/>
      <c r="B498" s="183"/>
      <c r="C498" s="187" t="e">
        <f>VLOOKUP(B498,'AP Übersicht'!$A$8:$B$36,2,FALSE)</f>
        <v>#N/A</v>
      </c>
      <c r="D498" s="187"/>
      <c r="E498" s="430"/>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5"/>
      <c r="AJ498" s="176"/>
      <c r="AK498" s="104">
        <f t="shared" si="34"/>
        <v>0</v>
      </c>
    </row>
    <row r="499" spans="1:37" s="82" customFormat="1" ht="20" customHeight="1" x14ac:dyDescent="0.15">
      <c r="A499" s="859"/>
      <c r="B499" s="183"/>
      <c r="C499" s="187" t="e">
        <f>VLOOKUP(B499,'AP Übersicht'!$A$8:$B$36,2,FALSE)</f>
        <v>#N/A</v>
      </c>
      <c r="D499" s="187"/>
      <c r="E499" s="430"/>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5"/>
      <c r="AJ499" s="176"/>
      <c r="AK499" s="104">
        <f t="shared" si="34"/>
        <v>0</v>
      </c>
    </row>
    <row r="500" spans="1:37" s="82" customFormat="1" ht="20" customHeight="1" x14ac:dyDescent="0.15">
      <c r="A500" s="859"/>
      <c r="B500" s="183"/>
      <c r="C500" s="187" t="e">
        <f>VLOOKUP(B500,'AP Übersicht'!$A$8:$B$36,2,FALSE)</f>
        <v>#N/A</v>
      </c>
      <c r="D500" s="187"/>
      <c r="E500" s="430"/>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5"/>
      <c r="AJ500" s="176"/>
      <c r="AK500" s="104">
        <f t="shared" si="34"/>
        <v>0</v>
      </c>
    </row>
    <row r="501" spans="1:37" s="82" customFormat="1" ht="20" customHeight="1" x14ac:dyDescent="0.15">
      <c r="A501" s="859"/>
      <c r="B501" s="183"/>
      <c r="C501" s="187" t="e">
        <f>VLOOKUP(B501,'AP Übersicht'!$A$8:$B$36,2,FALSE)</f>
        <v>#N/A</v>
      </c>
      <c r="D501" s="187"/>
      <c r="E501" s="430"/>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5"/>
      <c r="AJ501" s="176"/>
      <c r="AK501" s="104">
        <f t="shared" si="34"/>
        <v>0</v>
      </c>
    </row>
    <row r="502" spans="1:37" s="82" customFormat="1" ht="20" customHeight="1" x14ac:dyDescent="0.15">
      <c r="A502" s="859"/>
      <c r="B502" s="183"/>
      <c r="C502" s="187" t="e">
        <f>VLOOKUP(B502,'AP Übersicht'!$A$8:$B$36,2,FALSE)</f>
        <v>#N/A</v>
      </c>
      <c r="D502" s="187"/>
      <c r="E502" s="430"/>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5"/>
      <c r="AJ502" s="176"/>
      <c r="AK502" s="104">
        <f t="shared" si="34"/>
        <v>0</v>
      </c>
    </row>
    <row r="503" spans="1:37" s="82" customFormat="1" ht="20" customHeight="1" thickBot="1" x14ac:dyDescent="0.2">
      <c r="A503" s="860"/>
      <c r="B503" s="184"/>
      <c r="C503" s="252" t="e">
        <f>VLOOKUP(B503,'AP Übersicht'!$A$8:$B$36,2,FALSE)</f>
        <v>#N/A</v>
      </c>
      <c r="D503" s="503"/>
      <c r="E503" s="438"/>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7"/>
      <c r="AJ503" s="178"/>
      <c r="AK503" s="104">
        <f t="shared" si="34"/>
        <v>0</v>
      </c>
    </row>
    <row r="504" spans="1:37" s="82" customFormat="1" ht="36" customHeight="1" thickTop="1" thickBot="1" x14ac:dyDescent="0.2">
      <c r="A504" s="522"/>
      <c r="B504" s="185"/>
      <c r="C504" s="107" t="s">
        <v>149</v>
      </c>
      <c r="D504" s="504"/>
      <c r="E504" s="437"/>
      <c r="F504" s="108">
        <f t="shared" ref="F504:AJ504" si="35">SUM(F490:F503)</f>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8">
        <f t="shared" si="35"/>
        <v>0</v>
      </c>
      <c r="AK504" s="106">
        <f>SUM(AK492:AK503)</f>
        <v>0</v>
      </c>
    </row>
    <row r="505" spans="1:37" s="82" customFormat="1" ht="20" customHeight="1" x14ac:dyDescent="0.15">
      <c r="A505" s="118" t="s">
        <v>150</v>
      </c>
      <c r="B505" s="99"/>
      <c r="C505" s="114" t="s">
        <v>164</v>
      </c>
      <c r="D505" s="187"/>
      <c r="E505" s="430"/>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9"/>
      <c r="AK505" s="110">
        <f>SUM(F505:AJ505)</f>
        <v>0</v>
      </c>
    </row>
    <row r="506" spans="1:37" s="82" customFormat="1" ht="20" customHeight="1" x14ac:dyDescent="0.15">
      <c r="A506" s="861" t="s">
        <v>152</v>
      </c>
      <c r="B506" s="95"/>
      <c r="C506" s="115" t="s">
        <v>153</v>
      </c>
      <c r="D506" s="187"/>
      <c r="E506" s="43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80"/>
      <c r="AK506" s="117">
        <f>SUM(E506:AJ506)</f>
        <v>0</v>
      </c>
    </row>
    <row r="507" spans="1:37" s="82" customFormat="1" ht="20" customHeight="1" x14ac:dyDescent="0.15">
      <c r="A507" s="862"/>
      <c r="B507" s="95"/>
      <c r="C507" s="116" t="s">
        <v>154</v>
      </c>
      <c r="D507" s="505"/>
      <c r="E507" s="430"/>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9"/>
      <c r="AK507" s="111">
        <f>SUM(F507:AJ507)</f>
        <v>0</v>
      </c>
    </row>
    <row r="508" spans="1:37" s="82" customFormat="1" ht="28" x14ac:dyDescent="0.15">
      <c r="A508" s="862"/>
      <c r="B508" s="95"/>
      <c r="C508" s="115" t="s">
        <v>155</v>
      </c>
      <c r="D508" s="187"/>
      <c r="E508" s="430"/>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9"/>
      <c r="AK508" s="111">
        <f>SUM(F508:AJ508)</f>
        <v>0</v>
      </c>
    </row>
    <row r="509" spans="1:37" s="82" customFormat="1" ht="29" thickBot="1" x14ac:dyDescent="0.2">
      <c r="A509" s="863"/>
      <c r="B509" s="105"/>
      <c r="C509" s="119" t="s">
        <v>156</v>
      </c>
      <c r="D509" s="506"/>
      <c r="E509" s="439"/>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1"/>
      <c r="AJ509" s="182"/>
      <c r="AK509" s="112">
        <f>SUM(F509:AJ509)</f>
        <v>0</v>
      </c>
    </row>
    <row r="510" spans="1:37" s="82" customFormat="1" x14ac:dyDescent="0.15">
      <c r="A510" s="123"/>
      <c r="B510" s="83"/>
      <c r="C510" s="83"/>
      <c r="D510" s="83"/>
      <c r="E510" s="427"/>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124">
        <f>SUM(AK504:AK509)</f>
        <v>0</v>
      </c>
    </row>
    <row r="511" spans="1:37" s="82" customFormat="1" ht="18" customHeight="1" x14ac:dyDescent="0.15">
      <c r="A511" s="864" t="s">
        <v>159</v>
      </c>
      <c r="B511" s="865"/>
      <c r="C511" s="865"/>
      <c r="D511" s="865"/>
      <c r="E511" s="865"/>
      <c r="F511" s="865"/>
      <c r="G511" s="865"/>
      <c r="H511" s="865"/>
      <c r="I511" s="865"/>
      <c r="J511" s="865"/>
      <c r="K511" s="865"/>
      <c r="L511" s="865"/>
      <c r="M511" s="865"/>
      <c r="N511" s="865"/>
      <c r="O511" s="90"/>
      <c r="P511" s="90"/>
      <c r="Q511" s="90"/>
      <c r="R511" s="90"/>
      <c r="S511" s="90"/>
      <c r="T511" s="90"/>
      <c r="U511" s="90"/>
      <c r="V511" s="90"/>
      <c r="W511" s="90"/>
      <c r="X511" s="90"/>
      <c r="Y511" s="90"/>
      <c r="Z511" s="90"/>
      <c r="AA511" s="90"/>
      <c r="AB511" s="90"/>
      <c r="AC511" s="90"/>
      <c r="AD511" s="90"/>
      <c r="AE511" s="90"/>
      <c r="AF511" s="90"/>
      <c r="AG511" s="90"/>
      <c r="AH511" s="90"/>
      <c r="AI511" s="90"/>
      <c r="AJ511" s="83"/>
      <c r="AK511" s="125"/>
    </row>
    <row r="512" spans="1:37" s="82" customFormat="1" ht="18" customHeight="1" thickBot="1" x14ac:dyDescent="0.2">
      <c r="A512" s="866"/>
      <c r="B512" s="865"/>
      <c r="C512" s="865"/>
      <c r="D512" s="865"/>
      <c r="E512" s="865"/>
      <c r="F512" s="865"/>
      <c r="G512" s="865"/>
      <c r="H512" s="865"/>
      <c r="I512" s="865"/>
      <c r="J512" s="865"/>
      <c r="K512" s="865"/>
      <c r="L512" s="865"/>
      <c r="M512" s="865"/>
      <c r="N512" s="865"/>
      <c r="O512" s="90"/>
      <c r="P512" s="90"/>
      <c r="Q512" s="90"/>
      <c r="R512" s="90"/>
      <c r="S512" s="90"/>
      <c r="T512" s="90"/>
      <c r="U512" s="90"/>
      <c r="V512" s="90"/>
      <c r="W512" s="90"/>
      <c r="X512" s="90"/>
      <c r="Y512" s="90"/>
      <c r="Z512" s="90"/>
      <c r="AA512" s="90"/>
      <c r="AB512" s="90"/>
      <c r="AC512" s="90"/>
      <c r="AD512" s="90"/>
      <c r="AE512" s="90"/>
      <c r="AF512" s="90"/>
      <c r="AG512" s="90"/>
      <c r="AH512" s="90"/>
      <c r="AI512" s="90"/>
      <c r="AJ512" s="83"/>
      <c r="AK512" s="125"/>
    </row>
    <row r="513" spans="1:37" s="82" customFormat="1" ht="14" customHeight="1" x14ac:dyDescent="0.15">
      <c r="A513" s="866"/>
      <c r="B513" s="865"/>
      <c r="C513" s="865"/>
      <c r="D513" s="865"/>
      <c r="E513" s="865"/>
      <c r="F513" s="865"/>
      <c r="G513" s="865"/>
      <c r="H513" s="865"/>
      <c r="I513" s="865"/>
      <c r="J513" s="865"/>
      <c r="K513" s="865"/>
      <c r="L513" s="865"/>
      <c r="M513" s="865"/>
      <c r="N513" s="865"/>
      <c r="O513" s="90"/>
      <c r="P513" s="90"/>
      <c r="Q513" s="867" t="s">
        <v>160</v>
      </c>
      <c r="R513" s="867"/>
      <c r="S513" s="867"/>
      <c r="T513" s="867"/>
      <c r="U513" s="867"/>
      <c r="V513" s="867"/>
      <c r="W513" s="867"/>
      <c r="X513" s="867"/>
      <c r="Y513" s="867"/>
      <c r="Z513" s="867"/>
      <c r="AA513" s="867"/>
      <c r="AB513" s="867"/>
      <c r="AC513" s="867"/>
      <c r="AD513" s="867"/>
      <c r="AE513" s="867"/>
      <c r="AF513" s="867"/>
      <c r="AG513" s="867"/>
      <c r="AH513" s="867"/>
      <c r="AI513" s="867"/>
      <c r="AJ513" s="867"/>
      <c r="AK513" s="125"/>
    </row>
    <row r="514" spans="1:37" s="82" customFormat="1" ht="35.25" customHeight="1" x14ac:dyDescent="0.15">
      <c r="A514" s="864" t="s">
        <v>161</v>
      </c>
      <c r="B514" s="868"/>
      <c r="C514" s="868"/>
      <c r="D514" s="868"/>
      <c r="E514" s="868"/>
      <c r="F514" s="868"/>
      <c r="G514" s="868"/>
      <c r="H514" s="868"/>
      <c r="I514" s="868"/>
      <c r="J514" s="868"/>
      <c r="K514" s="868"/>
      <c r="L514" s="868"/>
      <c r="M514" s="868"/>
      <c r="N514" s="868"/>
      <c r="O514" s="90"/>
      <c r="P514" s="90"/>
      <c r="Q514" s="90"/>
      <c r="R514" s="90"/>
      <c r="S514" s="90"/>
      <c r="T514" s="90"/>
      <c r="U514" s="90"/>
      <c r="V514" s="90"/>
      <c r="W514" s="90"/>
      <c r="X514" s="90"/>
      <c r="Y514" s="90"/>
      <c r="Z514" s="90"/>
      <c r="AA514" s="90"/>
      <c r="AB514" s="90"/>
      <c r="AC514" s="90"/>
      <c r="AD514" s="90"/>
      <c r="AE514" s="90"/>
      <c r="AF514" s="90"/>
      <c r="AG514" s="90"/>
      <c r="AH514" s="90"/>
      <c r="AI514" s="90"/>
      <c r="AJ514" s="90"/>
      <c r="AK514" s="125"/>
    </row>
    <row r="515" spans="1:37" s="82" customFormat="1" ht="14" x14ac:dyDescent="0.15">
      <c r="A515" s="864"/>
      <c r="B515" s="868"/>
      <c r="C515" s="868"/>
      <c r="D515" s="868"/>
      <c r="E515" s="868"/>
      <c r="F515" s="868"/>
      <c r="G515" s="868"/>
      <c r="H515" s="868"/>
      <c r="I515" s="868"/>
      <c r="J515" s="868"/>
      <c r="K515" s="868"/>
      <c r="L515" s="868"/>
      <c r="M515" s="868"/>
      <c r="N515" s="868"/>
      <c r="O515" s="83"/>
      <c r="P515" s="83"/>
      <c r="Q515" s="867" t="s">
        <v>162</v>
      </c>
      <c r="R515" s="867"/>
      <c r="S515" s="867"/>
      <c r="T515" s="867"/>
      <c r="U515" s="867"/>
      <c r="V515" s="867"/>
      <c r="W515" s="867"/>
      <c r="X515" s="867"/>
      <c r="Y515" s="867"/>
      <c r="Z515" s="867"/>
      <c r="AA515" s="867"/>
      <c r="AB515" s="867"/>
      <c r="AC515" s="867"/>
      <c r="AD515" s="867"/>
      <c r="AE515" s="867"/>
      <c r="AF515" s="867"/>
      <c r="AG515" s="867"/>
      <c r="AH515" s="867"/>
      <c r="AI515" s="867"/>
      <c r="AJ515" s="867"/>
      <c r="AK515" s="125"/>
    </row>
    <row r="516" spans="1:37" s="82" customFormat="1" ht="14.5" customHeight="1" thickBot="1" x14ac:dyDescent="0.2">
      <c r="A516" s="126"/>
      <c r="B516" s="127"/>
      <c r="C516" s="127"/>
      <c r="D516" s="127"/>
      <c r="E516" s="441"/>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7"/>
      <c r="AK516" s="128"/>
    </row>
  </sheetData>
  <mergeCells count="240">
    <mergeCell ref="W2:AA2"/>
    <mergeCell ref="AB2:AI2"/>
    <mergeCell ref="O7:T7"/>
    <mergeCell ref="A33:A36"/>
    <mergeCell ref="A38:N40"/>
    <mergeCell ref="Q40:AJ40"/>
    <mergeCell ref="O4:AK4"/>
    <mergeCell ref="O5:AK5"/>
    <mergeCell ref="A6:M6"/>
    <mergeCell ref="O6:AK6"/>
    <mergeCell ref="D15:D16"/>
    <mergeCell ref="E15:E16"/>
    <mergeCell ref="O47:AK47"/>
    <mergeCell ref="O48:AK48"/>
    <mergeCell ref="A49:M49"/>
    <mergeCell ref="O49:AK49"/>
    <mergeCell ref="A41:N42"/>
    <mergeCell ref="Q42:AJ42"/>
    <mergeCell ref="W45:AA45"/>
    <mergeCell ref="AB45:AI45"/>
    <mergeCell ref="A8:AK8"/>
    <mergeCell ref="A11:C11"/>
    <mergeCell ref="N11:W11"/>
    <mergeCell ref="A13:AK13"/>
    <mergeCell ref="AK15:AK16"/>
    <mergeCell ref="A18:A30"/>
    <mergeCell ref="A56:AK56"/>
    <mergeCell ref="AK58:AK59"/>
    <mergeCell ref="A61:A73"/>
    <mergeCell ref="A76:A79"/>
    <mergeCell ref="A81:N83"/>
    <mergeCell ref="Q83:AJ83"/>
    <mergeCell ref="O50:T50"/>
    <mergeCell ref="A51:AK51"/>
    <mergeCell ref="A54:C54"/>
    <mergeCell ref="N54:W54"/>
    <mergeCell ref="D58:D59"/>
    <mergeCell ref="E58:E59"/>
    <mergeCell ref="O93:T93"/>
    <mergeCell ref="A94:AK94"/>
    <mergeCell ref="A97:C97"/>
    <mergeCell ref="N97:W97"/>
    <mergeCell ref="A99:AK99"/>
    <mergeCell ref="A84:N85"/>
    <mergeCell ref="Q85:AJ85"/>
    <mergeCell ref="W88:AA88"/>
    <mergeCell ref="AB88:AI88"/>
    <mergeCell ref="O90:AK90"/>
    <mergeCell ref="O91:AK91"/>
    <mergeCell ref="A92:M92"/>
    <mergeCell ref="O92:AK92"/>
    <mergeCell ref="AK101:AK102"/>
    <mergeCell ref="A104:A116"/>
    <mergeCell ref="A119:A122"/>
    <mergeCell ref="A124:N126"/>
    <mergeCell ref="Q126:AJ126"/>
    <mergeCell ref="A127:N128"/>
    <mergeCell ref="Q128:AJ128"/>
    <mergeCell ref="O133:AK133"/>
    <mergeCell ref="O134:AK134"/>
    <mergeCell ref="D101:D102"/>
    <mergeCell ref="E101:E102"/>
    <mergeCell ref="A137:AK137"/>
    <mergeCell ref="A140:C140"/>
    <mergeCell ref="N140:W140"/>
    <mergeCell ref="A142:AK142"/>
    <mergeCell ref="AK144:AK145"/>
    <mergeCell ref="A147:A159"/>
    <mergeCell ref="W131:AA131"/>
    <mergeCell ref="AB131:AI131"/>
    <mergeCell ref="O136:T136"/>
    <mergeCell ref="A135:M135"/>
    <mergeCell ref="O135:AK135"/>
    <mergeCell ref="D144:D145"/>
    <mergeCell ref="E144:E145"/>
    <mergeCell ref="O176:AK176"/>
    <mergeCell ref="O177:AK177"/>
    <mergeCell ref="A178:M178"/>
    <mergeCell ref="O178:AK178"/>
    <mergeCell ref="A162:A165"/>
    <mergeCell ref="A167:N169"/>
    <mergeCell ref="Q169:AJ169"/>
    <mergeCell ref="A170:N171"/>
    <mergeCell ref="Q171:AJ171"/>
    <mergeCell ref="W174:AA174"/>
    <mergeCell ref="AB174:AI174"/>
    <mergeCell ref="A185:AK185"/>
    <mergeCell ref="AK187:AK188"/>
    <mergeCell ref="A190:A202"/>
    <mergeCell ref="A205:A208"/>
    <mergeCell ref="A210:N212"/>
    <mergeCell ref="Q212:AJ212"/>
    <mergeCell ref="O179:T179"/>
    <mergeCell ref="A180:AK180"/>
    <mergeCell ref="A183:C183"/>
    <mergeCell ref="N183:W183"/>
    <mergeCell ref="D187:D188"/>
    <mergeCell ref="E187:E188"/>
    <mergeCell ref="O222:T222"/>
    <mergeCell ref="A223:AK223"/>
    <mergeCell ref="A226:C226"/>
    <mergeCell ref="N226:W226"/>
    <mergeCell ref="A228:AK228"/>
    <mergeCell ref="A213:N214"/>
    <mergeCell ref="Q214:AJ214"/>
    <mergeCell ref="W217:AA217"/>
    <mergeCell ref="AB217:AI217"/>
    <mergeCell ref="O219:AK219"/>
    <mergeCell ref="O220:AK220"/>
    <mergeCell ref="A221:M221"/>
    <mergeCell ref="O221:AK221"/>
    <mergeCell ref="AK230:AK231"/>
    <mergeCell ref="A233:A245"/>
    <mergeCell ref="A248:A251"/>
    <mergeCell ref="A253:N255"/>
    <mergeCell ref="Q255:AJ255"/>
    <mergeCell ref="A256:N257"/>
    <mergeCell ref="Q257:AJ257"/>
    <mergeCell ref="O262:AK262"/>
    <mergeCell ref="O263:AK263"/>
    <mergeCell ref="D230:D231"/>
    <mergeCell ref="E230:E231"/>
    <mergeCell ref="A266:AK266"/>
    <mergeCell ref="A269:C269"/>
    <mergeCell ref="N269:W269"/>
    <mergeCell ref="A271:AK271"/>
    <mergeCell ref="AK273:AK274"/>
    <mergeCell ref="A276:A288"/>
    <mergeCell ref="W260:AA260"/>
    <mergeCell ref="AB260:AI260"/>
    <mergeCell ref="O265:T265"/>
    <mergeCell ref="A264:M264"/>
    <mergeCell ref="O264:AK264"/>
    <mergeCell ref="D273:D274"/>
    <mergeCell ref="E273:E274"/>
    <mergeCell ref="O305:AK305"/>
    <mergeCell ref="O306:AK306"/>
    <mergeCell ref="A307:M307"/>
    <mergeCell ref="O307:AK307"/>
    <mergeCell ref="A291:A294"/>
    <mergeCell ref="A296:N298"/>
    <mergeCell ref="Q298:AJ298"/>
    <mergeCell ref="A299:N300"/>
    <mergeCell ref="Q300:AJ300"/>
    <mergeCell ref="W303:AA303"/>
    <mergeCell ref="AB303:AI303"/>
    <mergeCell ref="A314:AK314"/>
    <mergeCell ref="AK316:AK317"/>
    <mergeCell ref="A319:A331"/>
    <mergeCell ref="A334:A337"/>
    <mergeCell ref="A339:N341"/>
    <mergeCell ref="Q341:AJ341"/>
    <mergeCell ref="O308:T308"/>
    <mergeCell ref="A309:AK309"/>
    <mergeCell ref="A312:C312"/>
    <mergeCell ref="N312:W312"/>
    <mergeCell ref="D316:D317"/>
    <mergeCell ref="E316:E317"/>
    <mergeCell ref="O351:T351"/>
    <mergeCell ref="A352:AK352"/>
    <mergeCell ref="A355:C355"/>
    <mergeCell ref="N355:W355"/>
    <mergeCell ref="A357:AK357"/>
    <mergeCell ref="A342:N343"/>
    <mergeCell ref="Q343:AJ343"/>
    <mergeCell ref="W346:AA346"/>
    <mergeCell ref="AB346:AI346"/>
    <mergeCell ref="O348:AK348"/>
    <mergeCell ref="O349:AK349"/>
    <mergeCell ref="A350:M350"/>
    <mergeCell ref="O350:AK350"/>
    <mergeCell ref="W389:AA389"/>
    <mergeCell ref="AB389:AI389"/>
    <mergeCell ref="O394:T394"/>
    <mergeCell ref="AK359:AK360"/>
    <mergeCell ref="A362:A374"/>
    <mergeCell ref="A377:A380"/>
    <mergeCell ref="A382:N384"/>
    <mergeCell ref="Q384:AJ384"/>
    <mergeCell ref="A385:N386"/>
    <mergeCell ref="Q386:AJ386"/>
    <mergeCell ref="O391:AK391"/>
    <mergeCell ref="O392:AK392"/>
    <mergeCell ref="A393:M393"/>
    <mergeCell ref="O393:AK393"/>
    <mergeCell ref="D359:D360"/>
    <mergeCell ref="E359:E360"/>
    <mergeCell ref="A420:A423"/>
    <mergeCell ref="A425:N427"/>
    <mergeCell ref="Q427:AJ427"/>
    <mergeCell ref="Q429:AJ429"/>
    <mergeCell ref="W432:AA432"/>
    <mergeCell ref="AB432:AI432"/>
    <mergeCell ref="O437:T437"/>
    <mergeCell ref="A395:AK395"/>
    <mergeCell ref="A398:C398"/>
    <mergeCell ref="N398:W398"/>
    <mergeCell ref="A400:AK400"/>
    <mergeCell ref="AK402:AK403"/>
    <mergeCell ref="A405:A417"/>
    <mergeCell ref="A428:N429"/>
    <mergeCell ref="O434:AK434"/>
    <mergeCell ref="O435:AK435"/>
    <mergeCell ref="A436:M436"/>
    <mergeCell ref="O436:AK436"/>
    <mergeCell ref="D402:D403"/>
    <mergeCell ref="E402:E403"/>
    <mergeCell ref="A438:AK438"/>
    <mergeCell ref="Q470:AJ470"/>
    <mergeCell ref="Q472:AJ472"/>
    <mergeCell ref="W475:AA475"/>
    <mergeCell ref="AB475:AI475"/>
    <mergeCell ref="O480:T480"/>
    <mergeCell ref="A441:C441"/>
    <mergeCell ref="N441:W441"/>
    <mergeCell ref="A443:AK443"/>
    <mergeCell ref="AK445:AK446"/>
    <mergeCell ref="A448:A460"/>
    <mergeCell ref="A463:A466"/>
    <mergeCell ref="A468:N470"/>
    <mergeCell ref="A471:N472"/>
    <mergeCell ref="O477:AK477"/>
    <mergeCell ref="O478:AK478"/>
    <mergeCell ref="A479:M479"/>
    <mergeCell ref="O479:AK479"/>
    <mergeCell ref="D445:D446"/>
    <mergeCell ref="E445:E446"/>
    <mergeCell ref="A481:AK481"/>
    <mergeCell ref="A511:N513"/>
    <mergeCell ref="Q513:AJ513"/>
    <mergeCell ref="A514:N515"/>
    <mergeCell ref="Q515:AJ515"/>
    <mergeCell ref="A484:C484"/>
    <mergeCell ref="N484:W484"/>
    <mergeCell ref="A486:AK486"/>
    <mergeCell ref="AK488:AK489"/>
    <mergeCell ref="A491:A503"/>
    <mergeCell ref="A506:A509"/>
    <mergeCell ref="D488:D489"/>
    <mergeCell ref="E488:E489"/>
  </mergeCells>
  <conditionalFormatting sqref="C19:D30">
    <cfRule type="expression" dxfId="1187" priority="86">
      <formula>ISERROR(C19)</formula>
    </cfRule>
  </conditionalFormatting>
  <conditionalFormatting sqref="C62:D73">
    <cfRule type="expression" dxfId="1186" priority="79">
      <formula>ISERROR(C62)</formula>
    </cfRule>
  </conditionalFormatting>
  <conditionalFormatting sqref="C105:D116">
    <cfRule type="expression" dxfId="1185" priority="72">
      <formula>ISERROR(C105)</formula>
    </cfRule>
  </conditionalFormatting>
  <conditionalFormatting sqref="C148:D159">
    <cfRule type="expression" dxfId="1184" priority="65">
      <formula>ISERROR(C148)</formula>
    </cfRule>
  </conditionalFormatting>
  <conditionalFormatting sqref="C191:D202">
    <cfRule type="expression" dxfId="1183" priority="58">
      <formula>ISERROR(C191)</formula>
    </cfRule>
  </conditionalFormatting>
  <conditionalFormatting sqref="C234:D245">
    <cfRule type="expression" dxfId="1182" priority="51">
      <formula>ISERROR(C234)</formula>
    </cfRule>
  </conditionalFormatting>
  <conditionalFormatting sqref="C277:D288">
    <cfRule type="expression" dxfId="1181" priority="44">
      <formula>ISERROR(C277)</formula>
    </cfRule>
  </conditionalFormatting>
  <conditionalFormatting sqref="C320:D331">
    <cfRule type="expression" dxfId="1180" priority="37">
      <formula>ISERROR(C320)</formula>
    </cfRule>
  </conditionalFormatting>
  <conditionalFormatting sqref="C363:D374">
    <cfRule type="expression" dxfId="1179" priority="30">
      <formula>ISERROR(C363)</formula>
    </cfRule>
  </conditionalFormatting>
  <conditionalFormatting sqref="C406:D417">
    <cfRule type="expression" dxfId="1178" priority="23">
      <formula>ISERROR(C406)</formula>
    </cfRule>
  </conditionalFormatting>
  <conditionalFormatting sqref="C449:D460">
    <cfRule type="expression" dxfId="1177" priority="16">
      <formula>ISERROR(C449)</formula>
    </cfRule>
  </conditionalFormatting>
  <conditionalFormatting sqref="C492:D503">
    <cfRule type="expression" dxfId="1176" priority="9">
      <formula>ISERROR(C492)</formula>
    </cfRule>
  </conditionalFormatting>
  <conditionalFormatting sqref="F16:AJ16">
    <cfRule type="expression" dxfId="1175" priority="88">
      <formula>WEEKDAY(F16,2)&gt;5</formula>
    </cfRule>
  </conditionalFormatting>
  <conditionalFormatting sqref="F59:AJ59">
    <cfRule type="expression" dxfId="1174" priority="81">
      <formula>WEEKDAY(F59,2)&gt;5</formula>
    </cfRule>
  </conditionalFormatting>
  <conditionalFormatting sqref="F102:AJ102">
    <cfRule type="expression" dxfId="1173" priority="74">
      <formula>WEEKDAY(F102,2)&gt;5</formula>
    </cfRule>
  </conditionalFormatting>
  <conditionalFormatting sqref="F145:AJ145">
    <cfRule type="expression" dxfId="1172" priority="67">
      <formula>WEEKDAY(F145,2)&gt;5</formula>
    </cfRule>
  </conditionalFormatting>
  <conditionalFormatting sqref="F188:AJ188">
    <cfRule type="expression" dxfId="1171" priority="60">
      <formula>WEEKDAY(F188,2)&gt;5</formula>
    </cfRule>
  </conditionalFormatting>
  <conditionalFormatting sqref="F231:AJ231">
    <cfRule type="expression" dxfId="1170" priority="53">
      <formula>WEEKDAY(F231,2)&gt;5</formula>
    </cfRule>
  </conditionalFormatting>
  <conditionalFormatting sqref="F274:AJ274">
    <cfRule type="expression" dxfId="1169" priority="46">
      <formula>WEEKDAY(F274,2)&gt;5</formula>
    </cfRule>
  </conditionalFormatting>
  <conditionalFormatting sqref="F317:AJ317">
    <cfRule type="expression" dxfId="1168" priority="39">
      <formula>WEEKDAY(F317,2)&gt;5</formula>
    </cfRule>
  </conditionalFormatting>
  <conditionalFormatting sqref="F360:AJ360">
    <cfRule type="expression" dxfId="1167" priority="32">
      <formula>WEEKDAY(F360,2)&gt;5</formula>
    </cfRule>
  </conditionalFormatting>
  <conditionalFormatting sqref="F403:AJ403">
    <cfRule type="expression" dxfId="1166" priority="25">
      <formula>WEEKDAY(F403,2)&gt;5</formula>
    </cfRule>
  </conditionalFormatting>
  <conditionalFormatting sqref="F446:AJ446">
    <cfRule type="expression" dxfId="1165" priority="18">
      <formula>WEEKDAY(F446,2)&gt;5</formula>
    </cfRule>
  </conditionalFormatting>
  <conditionalFormatting sqref="F489:AJ489">
    <cfRule type="expression" dxfId="1164" priority="11">
      <formula>WEEKDAY(F489,2)&gt;5</formula>
    </cfRule>
  </conditionalFormatting>
  <conditionalFormatting sqref="AK17:AK18">
    <cfRule type="cellIs" dxfId="1163" priority="90" operator="greaterThan">
      <formula>143</formula>
    </cfRule>
  </conditionalFormatting>
  <conditionalFormatting sqref="AK19:AK30">
    <cfRule type="cellIs" dxfId="1162" priority="6" operator="greaterThan">
      <formula>173.33</formula>
    </cfRule>
  </conditionalFormatting>
  <conditionalFormatting sqref="AK60:AK73">
    <cfRule type="cellIs" dxfId="1161" priority="83" operator="greaterThan">
      <formula>173.33</formula>
    </cfRule>
  </conditionalFormatting>
  <conditionalFormatting sqref="AK103:AK104">
    <cfRule type="cellIs" dxfId="1160" priority="76" operator="greaterThan">
      <formula>143</formula>
    </cfRule>
  </conditionalFormatting>
  <conditionalFormatting sqref="AK105:AK116">
    <cfRule type="cellIs" dxfId="1159" priority="5" operator="greaterThan">
      <formula>173.33</formula>
    </cfRule>
  </conditionalFormatting>
  <conditionalFormatting sqref="AK146:AK147">
    <cfRule type="cellIs" dxfId="1158" priority="69" operator="greaterThan">
      <formula>143</formula>
    </cfRule>
  </conditionalFormatting>
  <conditionalFormatting sqref="AK148:AK159">
    <cfRule type="cellIs" dxfId="1157" priority="4" operator="greaterThan">
      <formula>173.33</formula>
    </cfRule>
  </conditionalFormatting>
  <conditionalFormatting sqref="AK189:AK190">
    <cfRule type="cellIs" dxfId="1156" priority="62" operator="greaterThan">
      <formula>143</formula>
    </cfRule>
  </conditionalFormatting>
  <conditionalFormatting sqref="AK191:AK202">
    <cfRule type="cellIs" dxfId="1155" priority="3" operator="greaterThan">
      <formula>173.33</formula>
    </cfRule>
  </conditionalFormatting>
  <conditionalFormatting sqref="AK232:AK233">
    <cfRule type="cellIs" dxfId="1154" priority="55" operator="greaterThan">
      <formula>143</formula>
    </cfRule>
  </conditionalFormatting>
  <conditionalFormatting sqref="AK234:AK245">
    <cfRule type="cellIs" dxfId="1153" priority="2" operator="greaterThan">
      <formula>173.33</formula>
    </cfRule>
  </conditionalFormatting>
  <conditionalFormatting sqref="AK275:AK276">
    <cfRule type="cellIs" dxfId="1152" priority="48" operator="greaterThan">
      <formula>143</formula>
    </cfRule>
  </conditionalFormatting>
  <conditionalFormatting sqref="AK277:AK288">
    <cfRule type="cellIs" dxfId="1151" priority="1" operator="greaterThan">
      <formula>173.33</formula>
    </cfRule>
  </conditionalFormatting>
  <conditionalFormatting sqref="AK318:AK331">
    <cfRule type="cellIs" dxfId="1150" priority="41" operator="greaterThan">
      <formula>143</formula>
    </cfRule>
  </conditionalFormatting>
  <conditionalFormatting sqref="AK361:AK374">
    <cfRule type="cellIs" dxfId="1149" priority="34" operator="greaterThan">
      <formula>143</formula>
    </cfRule>
  </conditionalFormatting>
  <conditionalFormatting sqref="AK404:AK417">
    <cfRule type="cellIs" dxfId="1148" priority="27" operator="greaterThan">
      <formula>143</formula>
    </cfRule>
  </conditionalFormatting>
  <conditionalFormatting sqref="AK447:AK460">
    <cfRule type="cellIs" dxfId="1147" priority="20" operator="greaterThan">
      <formula>143</formula>
    </cfRule>
  </conditionalFormatting>
  <conditionalFormatting sqref="AK490:AK503">
    <cfRule type="cellIs" dxfId="1146" priority="13" operator="greaterThan">
      <formula>143</formula>
    </cfRule>
  </conditionalFormatting>
  <conditionalFormatting sqref="AL15:AL34">
    <cfRule type="expression" dxfId="1145" priority="84">
      <formula>ISERROR(AL15)</formula>
    </cfRule>
  </conditionalFormatting>
  <conditionalFormatting sqref="AL58:AL77">
    <cfRule type="expression" dxfId="1144" priority="77">
      <formula>ISERROR(AL58)</formula>
    </cfRule>
  </conditionalFormatting>
  <conditionalFormatting sqref="AL101:AL120">
    <cfRule type="expression" dxfId="1143" priority="70">
      <formula>ISERROR(AL101)</formula>
    </cfRule>
  </conditionalFormatting>
  <conditionalFormatting sqref="AL144:AL163">
    <cfRule type="expression" dxfId="1142" priority="63">
      <formula>ISERROR(AL144)</formula>
    </cfRule>
  </conditionalFormatting>
  <conditionalFormatting sqref="AL187:AL206">
    <cfRule type="expression" dxfId="1141" priority="56">
      <formula>ISERROR(AL187)</formula>
    </cfRule>
  </conditionalFormatting>
  <conditionalFormatting sqref="AL230:AL249">
    <cfRule type="expression" dxfId="1140" priority="49">
      <formula>ISERROR(AL230)</formula>
    </cfRule>
  </conditionalFormatting>
  <conditionalFormatting sqref="AL273:AL292">
    <cfRule type="expression" dxfId="1139" priority="42">
      <formula>ISERROR(AL273)</formula>
    </cfRule>
  </conditionalFormatting>
  <conditionalFormatting sqref="AL316:AL335">
    <cfRule type="expression" dxfId="1138" priority="35">
      <formula>ISERROR(AL316)</formula>
    </cfRule>
  </conditionalFormatting>
  <conditionalFormatting sqref="AL359:AL378">
    <cfRule type="expression" dxfId="1137" priority="28">
      <formula>ISERROR(AL359)</formula>
    </cfRule>
  </conditionalFormatting>
  <conditionalFormatting sqref="AL402:AL421">
    <cfRule type="expression" dxfId="1136" priority="21">
      <formula>ISERROR(AL402)</formula>
    </cfRule>
  </conditionalFormatting>
  <conditionalFormatting sqref="AL445:AL464">
    <cfRule type="expression" dxfId="1135" priority="14">
      <formula>ISERROR(AL445)</formula>
    </cfRule>
  </conditionalFormatting>
  <conditionalFormatting sqref="AL488:AL507">
    <cfRule type="expression" dxfId="1134" priority="7">
      <formula>ISERROR(AL488)</formula>
    </cfRule>
  </conditionalFormatting>
  <printOptions horizontalCentered="1"/>
  <pageMargins left="0.23622047244094488" right="0.23622047244094488" top="0.19685039370078741" bottom="0.15748031496062992" header="0" footer="0"/>
  <pageSetup paperSize="9" scale="61" fitToHeight="0" orientation="landscape" r:id="rId1"/>
  <headerFooter alignWithMargins="0"/>
  <rowBreaks count="11" manualBreakCount="11">
    <brk id="43" max="16383" man="1"/>
    <brk id="86" max="16383" man="1"/>
    <brk id="129" max="16383" man="1"/>
    <brk id="172" max="16383" man="1"/>
    <brk id="215" max="16383" man="1"/>
    <brk id="258" max="16383" man="1"/>
    <brk id="301" max="16383" man="1"/>
    <brk id="344" max="16383" man="1"/>
    <brk id="387" max="16383" man="1"/>
    <brk id="430" max="16383" man="1"/>
    <brk id="473"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E2B55-198B-4B38-92F9-2BE1B74305D3}">
  <sheetPr codeName="Tabelle10">
    <tabColor theme="8" tint="0.59999389629810485"/>
    <pageSetUpPr fitToPage="1"/>
  </sheetPr>
  <dimension ref="A1:AF53"/>
  <sheetViews>
    <sheetView showWhiteSpace="0" zoomScale="140" zoomScaleNormal="140" zoomScaleSheetLayoutView="100" workbookViewId="0">
      <selection activeCell="AA7" sqref="AA7:AA8"/>
    </sheetView>
  </sheetViews>
  <sheetFormatPr baseColWidth="10" defaultColWidth="7" defaultRowHeight="12.75" customHeight="1" x14ac:dyDescent="0.15"/>
  <cols>
    <col min="1" max="1" width="30.5" style="56" customWidth="1"/>
    <col min="2" max="2" width="11.83203125" style="56" bestFit="1" customWidth="1"/>
    <col min="3" max="10" width="7" style="56" customWidth="1"/>
    <col min="11" max="11" width="6.5" style="56" bestFit="1" customWidth="1"/>
    <col min="12" max="14" width="7" style="56" customWidth="1"/>
    <col min="15" max="15" width="7.6640625" style="56" customWidth="1"/>
    <col min="16" max="16" width="2" style="56" customWidth="1"/>
    <col min="17" max="17" width="11.6640625" style="83" customWidth="1"/>
    <col min="18" max="18" width="12.1640625" style="83" customWidth="1"/>
    <col min="19" max="19" width="10.33203125" style="83" bestFit="1" customWidth="1"/>
    <col min="20" max="20" width="12" style="64" bestFit="1" customWidth="1"/>
    <col min="21" max="21" width="12.5" style="64" bestFit="1" customWidth="1"/>
    <col min="22" max="23" width="7" style="56"/>
    <col min="24" max="24" width="8.1640625" style="56" bestFit="1" customWidth="1"/>
    <col min="25" max="25" width="7" style="56"/>
    <col min="26" max="26" width="12.1640625" style="56" bestFit="1" customWidth="1"/>
    <col min="27" max="27" width="11.83203125" style="56" customWidth="1"/>
    <col min="28" max="28" width="11.6640625" style="56" customWidth="1"/>
    <col min="29" max="29" width="11.83203125" style="56" customWidth="1"/>
    <col min="30" max="30" width="8.1640625" style="56" bestFit="1" customWidth="1"/>
    <col min="31" max="31" width="7" style="56"/>
    <col min="32" max="32" width="12" style="56" bestFit="1" customWidth="1"/>
    <col min="33" max="16384" width="7" style="56"/>
  </cols>
  <sheetData>
    <row r="1" spans="1:32" ht="21" customHeight="1" x14ac:dyDescent="0.15">
      <c r="A1" s="129" t="s">
        <v>166</v>
      </c>
      <c r="B1" s="129"/>
      <c r="Q1" s="130" t="s">
        <v>167</v>
      </c>
      <c r="R1" s="131" t="str">
        <f>Nav!$C$6</f>
        <v>DS200424</v>
      </c>
    </row>
    <row r="2" spans="1:32" ht="21" customHeight="1" x14ac:dyDescent="0.15">
      <c r="A2" s="132" t="s">
        <v>168</v>
      </c>
      <c r="B2" s="132"/>
      <c r="N2" s="133"/>
      <c r="O2" s="134"/>
      <c r="Q2" s="130" t="s">
        <v>169</v>
      </c>
      <c r="R2" s="265">
        <f>Nav!H16</f>
        <v>45047</v>
      </c>
    </row>
    <row r="3" spans="1:32" ht="13.5" customHeight="1" x14ac:dyDescent="0.15">
      <c r="E3" s="135"/>
      <c r="F3" s="136"/>
      <c r="G3" s="136"/>
      <c r="H3" s="136"/>
      <c r="I3" s="136"/>
      <c r="J3" s="136"/>
      <c r="K3" s="136"/>
      <c r="L3" s="136"/>
      <c r="M3" s="136"/>
    </row>
    <row r="4" spans="1:32" s="134" customFormat="1" ht="18" customHeight="1" x14ac:dyDescent="0.15">
      <c r="A4" s="137"/>
      <c r="B4" s="137"/>
      <c r="C4" s="137"/>
      <c r="E4" s="138"/>
      <c r="F4" s="139"/>
      <c r="G4" s="140"/>
      <c r="H4" s="141"/>
      <c r="I4" s="139"/>
      <c r="J4" s="140"/>
      <c r="K4" s="140"/>
      <c r="L4" s="142"/>
      <c r="M4" s="143"/>
      <c r="N4" s="136"/>
      <c r="S4" s="68"/>
      <c r="T4" s="68" t="s">
        <v>170</v>
      </c>
      <c r="U4" s="68"/>
    </row>
    <row r="5" spans="1:32" ht="17.25" customHeight="1" x14ac:dyDescent="0.15">
      <c r="L5" s="144"/>
      <c r="O5" s="145"/>
      <c r="P5" s="59"/>
      <c r="Q5" s="146" t="s">
        <v>171</v>
      </c>
      <c r="R5" s="260">
        <f>'Planung Personal'!$U$9</f>
        <v>40</v>
      </c>
      <c r="S5" s="147">
        <f>'Planung Personal'!$V$9</f>
        <v>2080</v>
      </c>
      <c r="T5" s="254">
        <f>S5/12</f>
        <v>173.33333333333334</v>
      </c>
      <c r="Z5" s="56" t="s">
        <v>172</v>
      </c>
    </row>
    <row r="6" spans="1:32" ht="16" x14ac:dyDescent="0.15">
      <c r="A6" s="148" t="str">
        <f>'Planung Personal'!$B$9</f>
        <v>Tippl, Mario</v>
      </c>
      <c r="B6" s="148"/>
      <c r="C6" s="149" t="s">
        <v>173</v>
      </c>
      <c r="D6" s="149" t="s">
        <v>174</v>
      </c>
      <c r="E6" s="149" t="s">
        <v>175</v>
      </c>
      <c r="F6" s="149" t="s">
        <v>100</v>
      </c>
      <c r="G6" s="149" t="s">
        <v>176</v>
      </c>
      <c r="H6" s="149" t="s">
        <v>102</v>
      </c>
      <c r="I6" s="149" t="s">
        <v>103</v>
      </c>
      <c r="J6" s="149" t="s">
        <v>104</v>
      </c>
      <c r="K6" s="149" t="s">
        <v>177</v>
      </c>
      <c r="L6" s="149" t="s">
        <v>106</v>
      </c>
      <c r="M6" s="149" t="s">
        <v>107</v>
      </c>
      <c r="N6" s="150" t="s">
        <v>108</v>
      </c>
      <c r="O6" s="151" t="s">
        <v>178</v>
      </c>
      <c r="Q6" s="923" t="s">
        <v>179</v>
      </c>
      <c r="R6" s="924"/>
      <c r="S6" s="925"/>
      <c r="V6" s="64" t="s">
        <v>70</v>
      </c>
      <c r="Z6" s="715" t="s">
        <v>180</v>
      </c>
      <c r="AA6" s="56" t="s">
        <v>181</v>
      </c>
      <c r="AB6" s="56" t="s">
        <v>106</v>
      </c>
      <c r="AC6" s="56" t="s">
        <v>182</v>
      </c>
      <c r="AF6" s="56" t="s">
        <v>72</v>
      </c>
    </row>
    <row r="7" spans="1:32" ht="13.5" customHeight="1" x14ac:dyDescent="0.15">
      <c r="A7" s="152" t="s">
        <v>183</v>
      </c>
      <c r="B7" s="561" t="s">
        <v>30</v>
      </c>
      <c r="C7" s="153">
        <f>'Tippl M. J1'!$AK31</f>
        <v>0</v>
      </c>
      <c r="D7" s="153">
        <f ca="1">'Tippl M. J1'!$AK75</f>
        <v>0</v>
      </c>
      <c r="E7" s="153">
        <f ca="1">'Tippl M. J1'!$AK119</f>
        <v>0</v>
      </c>
      <c r="F7" s="153">
        <f>'Tippl M. J1'!$AK163</f>
        <v>0</v>
      </c>
      <c r="G7" s="153">
        <f>'Tippl M. J1'!$AK207</f>
        <v>0</v>
      </c>
      <c r="H7" s="153">
        <f>'Tippl M. J1'!$AK251</f>
        <v>86.665999999999997</v>
      </c>
      <c r="I7" s="153">
        <f>'Tippl M. J1'!$AK295</f>
        <v>87</v>
      </c>
      <c r="J7" s="153">
        <f>'Tippl M. J1'!$AK339</f>
        <v>91</v>
      </c>
      <c r="K7" s="153">
        <f>'Tippl M. J1'!$AK383</f>
        <v>126</v>
      </c>
      <c r="L7" s="153">
        <f>'Tippl M. J1'!$AK427</f>
        <v>88</v>
      </c>
      <c r="M7" s="153">
        <f>'Tippl M. J1'!$AK471</f>
        <v>0</v>
      </c>
      <c r="N7" s="153">
        <f>'Tippl M. J1'!$AK515</f>
        <v>0</v>
      </c>
      <c r="O7" s="154">
        <f ca="1">SUM(C7:N7)</f>
        <v>478.666</v>
      </c>
      <c r="P7" s="155"/>
      <c r="Q7" s="911"/>
      <c r="R7" s="912"/>
      <c r="S7" s="913"/>
      <c r="U7" s="258" t="s">
        <v>30</v>
      </c>
      <c r="V7" s="692">
        <f ca="1">O7/T5</f>
        <v>2.7615346153846154</v>
      </c>
      <c r="W7" s="906">
        <f ca="1">SUM(V7:V8)</f>
        <v>3.7230923076923079</v>
      </c>
      <c r="X7" s="907">
        <f ca="1">SUM(O7:O8)</f>
        <v>645.33600000000001</v>
      </c>
      <c r="Z7" s="79">
        <f>SUM(G7:I7)*S$11</f>
        <v>10018.79154</v>
      </c>
      <c r="AA7" s="79">
        <f>SUM(J7:K7)*S$11</f>
        <v>12518.73</v>
      </c>
      <c r="AB7" s="79">
        <f>SUM(L7)*S$11</f>
        <v>5076.7199999999993</v>
      </c>
      <c r="AC7" s="79">
        <f>SUM(M7:N7)*S$11</f>
        <v>0</v>
      </c>
      <c r="AD7" s="713">
        <v>0.28420000000000001</v>
      </c>
      <c r="AE7" s="712">
        <v>0.7</v>
      </c>
      <c r="AF7" s="79">
        <f>SUM(Z7:AC7)*(1+AD7)*AE7</f>
        <v>24823.546289967602</v>
      </c>
    </row>
    <row r="8" spans="1:32" ht="13.5" customHeight="1" x14ac:dyDescent="0.15">
      <c r="A8" s="152"/>
      <c r="B8" s="561" t="s">
        <v>184</v>
      </c>
      <c r="C8" s="153">
        <f>'Tippl M. J1'!$AK32</f>
        <v>0</v>
      </c>
      <c r="D8" s="153">
        <f>'Tippl M. J1'!$AK76</f>
        <v>0</v>
      </c>
      <c r="E8" s="153">
        <f>'Tippl M. J1'!$AK120</f>
        <v>0</v>
      </c>
      <c r="F8" s="153">
        <f>'Tippl M. J1'!$AK164</f>
        <v>0</v>
      </c>
      <c r="G8" s="153">
        <f>'Tippl M. J1'!$AK208</f>
        <v>86.67</v>
      </c>
      <c r="H8" s="153">
        <f>'Tippl M. J1'!$AK252</f>
        <v>0</v>
      </c>
      <c r="I8" s="153">
        <f>'Tippl M. J1'!$AK296</f>
        <v>0</v>
      </c>
      <c r="J8" s="153">
        <f>'Tippl M. J1'!$AK340</f>
        <v>0</v>
      </c>
      <c r="K8" s="153">
        <f>'Tippl M. J1'!$AK384</f>
        <v>10</v>
      </c>
      <c r="L8" s="153">
        <f>'Tippl M. J1'!$AK428</f>
        <v>20</v>
      </c>
      <c r="M8" s="153">
        <f>'Tippl M. J1'!$AK472</f>
        <v>50</v>
      </c>
      <c r="N8" s="153">
        <f>'Tippl M. J1'!$AK516</f>
        <v>0</v>
      </c>
      <c r="O8" s="154">
        <f>SUM(C8:N8)</f>
        <v>166.67000000000002</v>
      </c>
      <c r="Q8" s="541"/>
      <c r="R8" s="562"/>
      <c r="S8" s="542"/>
      <c r="U8" s="258" t="s">
        <v>185</v>
      </c>
      <c r="V8" s="692">
        <f>O8/T5</f>
        <v>0.96155769230769239</v>
      </c>
      <c r="W8" s="906"/>
      <c r="X8" s="907"/>
      <c r="Z8" s="79">
        <f>SUM(G8:I8)*S$11</f>
        <v>4999.9922999999999</v>
      </c>
      <c r="AA8" s="79">
        <f>SUM(J8:K8)*S$11</f>
        <v>576.9</v>
      </c>
      <c r="AB8" s="79">
        <f>SUM(L8)*S$11</f>
        <v>1153.8</v>
      </c>
      <c r="AC8" s="79">
        <f>SUM(M8:N8)*S$11</f>
        <v>2884.5</v>
      </c>
      <c r="AD8" s="713">
        <v>0.29880000000000001</v>
      </c>
      <c r="AE8" s="712">
        <v>0.7</v>
      </c>
      <c r="AF8" s="79">
        <f>SUM(Z8:AC8)*(1+AD8)*AE8</f>
        <v>8741.7482314679983</v>
      </c>
    </row>
    <row r="9" spans="1:32" ht="13.5" customHeight="1" x14ac:dyDescent="0.15">
      <c r="A9" s="152" t="s">
        <v>186</v>
      </c>
      <c r="B9" s="561"/>
      <c r="C9" s="153">
        <f>'Tippl M. J1'!$AK$33</f>
        <v>0</v>
      </c>
      <c r="D9" s="153">
        <f>'Tippl M. J1'!$AK$77</f>
        <v>0</v>
      </c>
      <c r="E9" s="153">
        <f>'Tippl M. J1'!$AK$121</f>
        <v>0</v>
      </c>
      <c r="F9" s="153">
        <f>'Tippl M. J1'!$AK$165</f>
        <v>0</v>
      </c>
      <c r="G9" s="153">
        <f>'Tippl M. J1'!$AK$209</f>
        <v>65.33</v>
      </c>
      <c r="H9" s="153">
        <f>'Tippl M. J1'!$AK$253</f>
        <v>73.33</v>
      </c>
      <c r="I9" s="153">
        <f>'Tippl M. J1'!$AK$297</f>
        <v>35</v>
      </c>
      <c r="J9" s="153">
        <f>'Tippl M. J1'!$AK$341</f>
        <v>13</v>
      </c>
      <c r="K9" s="153">
        <f>'Tippl M. J1'!$AK$385</f>
        <v>32</v>
      </c>
      <c r="L9" s="153">
        <f>'Tippl M. J1'!$AK$429</f>
        <v>52</v>
      </c>
      <c r="M9" s="153">
        <f>'Tippl M. J1'!$AK$473</f>
        <v>102</v>
      </c>
      <c r="N9" s="153">
        <f>'Tippl M. J1'!$AK$517</f>
        <v>65</v>
      </c>
      <c r="O9" s="154">
        <f>SUM(C9:N9)</f>
        <v>437.65999999999997</v>
      </c>
      <c r="Q9" s="157" t="s">
        <v>187</v>
      </c>
      <c r="R9" s="158" t="s">
        <v>188</v>
      </c>
      <c r="S9" s="159" t="s">
        <v>189</v>
      </c>
      <c r="V9" s="64"/>
      <c r="W9" s="160"/>
      <c r="Z9" s="79"/>
      <c r="AA9" s="79"/>
      <c r="AB9" s="79"/>
      <c r="AC9" s="79"/>
      <c r="AD9" s="171"/>
      <c r="AF9" s="79">
        <f>SUM(AF7:AF8)</f>
        <v>33565.2945214356</v>
      </c>
    </row>
    <row r="10" spans="1:32" ht="13.5" customHeight="1" x14ac:dyDescent="0.15">
      <c r="A10" s="161"/>
      <c r="B10" s="161"/>
      <c r="N10" s="162" t="s">
        <v>190</v>
      </c>
      <c r="O10" s="163">
        <f ca="1">SUM(O7:O9)</f>
        <v>1082.9960000000001</v>
      </c>
      <c r="Q10" s="164" t="s">
        <v>191</v>
      </c>
      <c r="R10" s="165" t="s">
        <v>192</v>
      </c>
      <c r="S10" s="166" t="s">
        <v>193</v>
      </c>
      <c r="V10" s="64"/>
    </row>
    <row r="11" spans="1:32" ht="13.5" customHeight="1" x14ac:dyDescent="0.15">
      <c r="A11" s="152" t="s">
        <v>194</v>
      </c>
      <c r="B11" s="561"/>
      <c r="C11" s="153">
        <f>SUM('Tippl M. J1'!$AK$35:$AK$37)</f>
        <v>0</v>
      </c>
      <c r="D11" s="153">
        <f>SUM('Tippl M. J1'!$AK$79:$AK$81)</f>
        <v>0</v>
      </c>
      <c r="E11" s="153">
        <f>SUM('Tippl M. J1'!$AK$123:$AK$125)</f>
        <v>0</v>
      </c>
      <c r="F11" s="153">
        <f>SUM('Tippl M. J1'!$AK$167:$AK$169)</f>
        <v>0</v>
      </c>
      <c r="G11" s="153">
        <f>SUM('Tippl M. J1'!$AK$211:$AK$213)</f>
        <v>32</v>
      </c>
      <c r="H11" s="153">
        <f>SUM('Tippl M. J1'!$AK$255:$AK$257)</f>
        <v>16</v>
      </c>
      <c r="I11" s="153">
        <f>SUM('Tippl M. J1'!$AK$299:$AK$301)</f>
        <v>0</v>
      </c>
      <c r="J11" s="153">
        <f>SUM('Tippl M. J1'!$AK$343:$AK$345)</f>
        <v>80</v>
      </c>
      <c r="K11" s="153">
        <f>SUM('Tippl M. J1'!$AK$387:$AK$389)</f>
        <v>0</v>
      </c>
      <c r="L11" s="153">
        <f>SUM('Tippl M. J1'!$AK$430:$AK$432)</f>
        <v>8</v>
      </c>
      <c r="M11" s="153">
        <f>SUM('Tippl M. J1'!$AK$475:$AK$477)</f>
        <v>24</v>
      </c>
      <c r="N11" s="153">
        <f>SUM('Tippl M. J1'!$AK$519:$AK$521)</f>
        <v>40</v>
      </c>
      <c r="O11" s="154">
        <f>SUM(C11:N11)</f>
        <v>200</v>
      </c>
      <c r="Q11" s="914">
        <f>'Planung Personal'!$T$9</f>
        <v>120000</v>
      </c>
      <c r="R11" s="917">
        <f>'Planung Personal'!$V$9</f>
        <v>2080</v>
      </c>
      <c r="S11" s="920">
        <f>'Planung Personal'!$W$9</f>
        <v>57.69</v>
      </c>
      <c r="V11" s="64"/>
      <c r="Z11" s="79"/>
    </row>
    <row r="12" spans="1:32" customFormat="1" ht="13.5" customHeight="1" x14ac:dyDescent="0.2">
      <c r="A12" s="172" t="s">
        <v>153</v>
      </c>
      <c r="B12" s="590"/>
      <c r="C12" s="153">
        <f>'Tippl M. J1'!AK$34</f>
        <v>0</v>
      </c>
      <c r="D12" s="153">
        <f>'Tippl M. J1'!$AK$78</f>
        <v>0</v>
      </c>
      <c r="E12" s="153">
        <f>'Tippl M. J1'!$AK$122</f>
        <v>0</v>
      </c>
      <c r="F12" s="153">
        <f>'Tippl M. J1'!$AK$166</f>
        <v>0</v>
      </c>
      <c r="G12" s="153">
        <f>'Tippl M. J1'!$AK$210</f>
        <v>0</v>
      </c>
      <c r="H12" s="153">
        <f>'Tippl M. J1'!$AK$254</f>
        <v>0</v>
      </c>
      <c r="I12" s="153">
        <f>'Tippl M. J1'!$AK$298</f>
        <v>0</v>
      </c>
      <c r="J12" s="153">
        <f>'Tippl M. J1'!$AK$342</f>
        <v>0</v>
      </c>
      <c r="K12" s="153">
        <f>'Tippl M. J1'!$AK$386</f>
        <v>0</v>
      </c>
      <c r="L12" s="153">
        <f>'Tippl M. J1'!$AK$429</f>
        <v>52</v>
      </c>
      <c r="M12" s="153">
        <f>'Tippl M. J1'!$AK$474</f>
        <v>0</v>
      </c>
      <c r="N12" s="153">
        <f>'Tippl M. J1'!$AK$518</f>
        <v>0</v>
      </c>
      <c r="O12" s="154">
        <f>SUM(C12:N12)</f>
        <v>52</v>
      </c>
      <c r="Q12" s="915"/>
      <c r="R12" s="918"/>
      <c r="S12" s="921"/>
      <c r="T12" s="528"/>
      <c r="U12" s="64"/>
      <c r="V12" s="515"/>
    </row>
    <row r="13" spans="1:32" ht="13.5" customHeight="1" x14ac:dyDescent="0.15">
      <c r="A13" s="167" t="s">
        <v>126</v>
      </c>
      <c r="B13" s="167"/>
      <c r="C13" s="168">
        <f>SUM(C7:C12)</f>
        <v>0</v>
      </c>
      <c r="D13" s="168">
        <f t="shared" ref="D13:N13" ca="1" si="0">SUM(D7:D12)</f>
        <v>0</v>
      </c>
      <c r="E13" s="168">
        <f t="shared" ca="1" si="0"/>
        <v>0</v>
      </c>
      <c r="F13" s="168">
        <f t="shared" si="0"/>
        <v>0</v>
      </c>
      <c r="G13" s="168">
        <f t="shared" si="0"/>
        <v>184</v>
      </c>
      <c r="H13" s="168">
        <f t="shared" si="0"/>
        <v>175.99599999999998</v>
      </c>
      <c r="I13" s="168">
        <f t="shared" si="0"/>
        <v>122</v>
      </c>
      <c r="J13" s="168">
        <f t="shared" si="0"/>
        <v>184</v>
      </c>
      <c r="K13" s="168">
        <f t="shared" si="0"/>
        <v>168</v>
      </c>
      <c r="L13" s="168">
        <f t="shared" si="0"/>
        <v>220</v>
      </c>
      <c r="M13" s="168">
        <f t="shared" si="0"/>
        <v>176</v>
      </c>
      <c r="N13" s="168">
        <f t="shared" si="0"/>
        <v>105</v>
      </c>
      <c r="O13" s="163">
        <f ca="1">SUM(O10:O12)</f>
        <v>1334.9960000000001</v>
      </c>
      <c r="Q13" s="916"/>
      <c r="R13" s="919"/>
      <c r="S13" s="922"/>
      <c r="V13" s="64"/>
    </row>
    <row r="14" spans="1:32" ht="18" customHeight="1" x14ac:dyDescent="0.15">
      <c r="A14" s="161"/>
      <c r="B14" s="161"/>
      <c r="C14" s="161"/>
      <c r="D14" s="161"/>
      <c r="E14" s="161"/>
      <c r="F14" s="161"/>
      <c r="G14" s="161"/>
      <c r="H14" s="161"/>
      <c r="I14" s="161"/>
      <c r="J14" s="161"/>
      <c r="K14" s="161"/>
      <c r="L14" s="161"/>
      <c r="M14" s="161"/>
      <c r="N14" s="161"/>
      <c r="O14" s="161"/>
      <c r="Q14" s="56"/>
      <c r="R14" s="56"/>
      <c r="S14" s="56"/>
      <c r="V14" s="64"/>
    </row>
    <row r="15" spans="1:32" ht="17.25" customHeight="1" x14ac:dyDescent="0.15">
      <c r="O15" s="169"/>
      <c r="P15" s="59"/>
      <c r="Q15" s="146" t="s">
        <v>171</v>
      </c>
      <c r="R15" s="260">
        <f>'Planung Personal'!$U$11</f>
        <v>40</v>
      </c>
      <c r="S15" s="147">
        <f>'Planung Personal'!$V$11</f>
        <v>2080</v>
      </c>
      <c r="T15" s="254">
        <f>S15/12</f>
        <v>173.33333333333334</v>
      </c>
      <c r="V15" s="64"/>
    </row>
    <row r="16" spans="1:32" ht="16" x14ac:dyDescent="0.15">
      <c r="A16" s="148" t="str">
        <f>'Planung Personal'!$B$11</f>
        <v>Socha, Pawel</v>
      </c>
      <c r="B16" s="148"/>
      <c r="C16" s="149" t="s">
        <v>173</v>
      </c>
      <c r="D16" s="149" t="s">
        <v>98</v>
      </c>
      <c r="E16" s="149" t="s">
        <v>99</v>
      </c>
      <c r="F16" s="149" t="s">
        <v>100</v>
      </c>
      <c r="G16" s="149" t="s">
        <v>101</v>
      </c>
      <c r="H16" s="149" t="s">
        <v>102</v>
      </c>
      <c r="I16" s="149" t="s">
        <v>103</v>
      </c>
      <c r="J16" s="149" t="s">
        <v>104</v>
      </c>
      <c r="K16" s="149" t="s">
        <v>177</v>
      </c>
      <c r="L16" s="149" t="s">
        <v>106</v>
      </c>
      <c r="M16" s="149" t="s">
        <v>107</v>
      </c>
      <c r="N16" s="150" t="s">
        <v>108</v>
      </c>
      <c r="O16" s="170" t="s">
        <v>178</v>
      </c>
      <c r="Q16" s="908" t="s">
        <v>179</v>
      </c>
      <c r="R16" s="909"/>
      <c r="S16" s="910"/>
      <c r="V16" s="64" t="s">
        <v>70</v>
      </c>
      <c r="Z16" s="56" t="s">
        <v>172</v>
      </c>
      <c r="AF16" s="56" t="s">
        <v>72</v>
      </c>
    </row>
    <row r="17" spans="1:32" ht="13.5" customHeight="1" x14ac:dyDescent="0.15">
      <c r="A17" s="152" t="s">
        <v>183</v>
      </c>
      <c r="B17" s="561" t="s">
        <v>30</v>
      </c>
      <c r="C17" s="153">
        <f ca="1">'Socha J1'!$AK31</f>
        <v>0</v>
      </c>
      <c r="D17" s="153">
        <f ca="1">'Socha J1'!$AK75</f>
        <v>0</v>
      </c>
      <c r="E17" s="153">
        <f ca="1">'Socha J1'!$AK119</f>
        <v>0</v>
      </c>
      <c r="F17" s="153">
        <f>'Socha J1'!$AK163</f>
        <v>0</v>
      </c>
      <c r="G17" s="153">
        <f>'Socha J1'!$AK207</f>
        <v>0</v>
      </c>
      <c r="H17" s="153">
        <f>'Socha J1'!$AK251</f>
        <v>158</v>
      </c>
      <c r="I17" s="153">
        <f>'Socha J1'!$AK295</f>
        <v>148</v>
      </c>
      <c r="J17" s="153">
        <f>'Socha J1'!$AK339</f>
        <v>92</v>
      </c>
      <c r="K17" s="153">
        <f>'Socha J1'!$AK383</f>
        <v>40</v>
      </c>
      <c r="L17" s="153">
        <f>'Socha J1'!$AK427</f>
        <v>20</v>
      </c>
      <c r="M17" s="153">
        <f>'Socha J1'!$AK471</f>
        <v>0</v>
      </c>
      <c r="N17" s="153">
        <f>'Socha J1'!$AK515</f>
        <v>0</v>
      </c>
      <c r="O17" s="154">
        <f ca="1">SUM(C17:N17)</f>
        <v>458</v>
      </c>
      <c r="Q17" s="911"/>
      <c r="R17" s="912"/>
      <c r="S17" s="913"/>
      <c r="U17" s="258" t="s">
        <v>30</v>
      </c>
      <c r="V17" s="692">
        <f ca="1">O17/T15</f>
        <v>2.6423076923076922</v>
      </c>
      <c r="W17" s="906">
        <f ca="1">SUM(V17:V18)</f>
        <v>3.1855961538461539</v>
      </c>
      <c r="X17" s="907">
        <f ca="1">SUM(O17:O18)</f>
        <v>552.16999999999996</v>
      </c>
      <c r="Z17" s="79">
        <f>SUM(G17:I17)*S$21</f>
        <v>5694.66</v>
      </c>
      <c r="AA17" s="79">
        <f>SUM(J17:K17)*S$21</f>
        <v>2456.52</v>
      </c>
      <c r="AB17" s="79">
        <f>SUM(L17)*S$21</f>
        <v>372.2</v>
      </c>
      <c r="AC17" s="79">
        <f>SUM(M17:N17)*S$11</f>
        <v>0</v>
      </c>
      <c r="AD17" s="713">
        <v>0.28420000000000001</v>
      </c>
      <c r="AE17" s="712">
        <v>0.7</v>
      </c>
      <c r="AF17" s="79">
        <f>SUM(Z17:AC17)*(1+AD17)*AE17</f>
        <v>7662.0072172000009</v>
      </c>
    </row>
    <row r="18" spans="1:32" ht="13.5" customHeight="1" x14ac:dyDescent="0.15">
      <c r="A18" s="152"/>
      <c r="B18" s="561" t="s">
        <v>184</v>
      </c>
      <c r="C18" s="153">
        <f>'Socha J1'!$AK32</f>
        <v>0</v>
      </c>
      <c r="D18" s="153">
        <f>'Socha J1'!$AK76</f>
        <v>0</v>
      </c>
      <c r="E18" s="153">
        <f>'Socha J1'!$AK120</f>
        <v>0</v>
      </c>
      <c r="F18" s="153">
        <f>'Socha J1'!$AK164</f>
        <v>0</v>
      </c>
      <c r="G18" s="153">
        <f>'Socha J1'!$AK208</f>
        <v>86.67</v>
      </c>
      <c r="H18" s="153">
        <f>'Socha J1'!$AK252</f>
        <v>0</v>
      </c>
      <c r="I18" s="153">
        <f>'Socha J1'!$AK296</f>
        <v>0</v>
      </c>
      <c r="J18" s="153">
        <f>'Socha J1'!$AK340</f>
        <v>0</v>
      </c>
      <c r="K18" s="153">
        <f>'Socha J1'!$AK384</f>
        <v>0</v>
      </c>
      <c r="L18" s="153">
        <f>'Socha J1'!$AK428</f>
        <v>0</v>
      </c>
      <c r="M18" s="153">
        <f>'Socha J1'!$AK472</f>
        <v>7.5</v>
      </c>
      <c r="N18" s="153">
        <f>'Socha J1'!$AK516</f>
        <v>0</v>
      </c>
      <c r="O18" s="154">
        <f>SUM(C18:N18)</f>
        <v>94.17</v>
      </c>
      <c r="Q18" s="541"/>
      <c r="R18" s="562"/>
      <c r="S18" s="542"/>
      <c r="U18" s="258" t="s">
        <v>185</v>
      </c>
      <c r="V18" s="692">
        <f>O18/T15</f>
        <v>0.54328846153846155</v>
      </c>
      <c r="W18" s="851"/>
      <c r="X18" s="907"/>
      <c r="Z18" s="79">
        <f>SUM(G18:I18)*S$21</f>
        <v>1612.9286999999999</v>
      </c>
      <c r="AA18" s="79">
        <f>SUM(J18:K18)*S$21</f>
        <v>0</v>
      </c>
      <c r="AB18" s="79">
        <f>SUM(L18)*S$21</f>
        <v>0</v>
      </c>
      <c r="AC18" s="79">
        <f>SUM(M18:N18)*S$11</f>
        <v>432.67499999999995</v>
      </c>
      <c r="AD18" s="713">
        <v>0.29880000000000001</v>
      </c>
      <c r="AE18" s="712">
        <v>0.7</v>
      </c>
      <c r="AF18" s="79">
        <f>SUM(Z18:AC18)*(1+AD18)*AE18</f>
        <v>1859.7810598919996</v>
      </c>
    </row>
    <row r="19" spans="1:32" ht="13.5" customHeight="1" x14ac:dyDescent="0.15">
      <c r="A19" s="152" t="s">
        <v>186</v>
      </c>
      <c r="B19" s="561"/>
      <c r="C19" s="153">
        <f>'Socha J1'!$AK$33</f>
        <v>0</v>
      </c>
      <c r="D19" s="153">
        <f>'Socha J1'!$AK$77</f>
        <v>0</v>
      </c>
      <c r="E19" s="153">
        <f>'Socha J1'!$AK$121</f>
        <v>0</v>
      </c>
      <c r="F19" s="153">
        <f>'Socha J1'!$AK$165</f>
        <v>0</v>
      </c>
      <c r="G19" s="153">
        <f>'Socha J1'!$AK$209</f>
        <v>57.33</v>
      </c>
      <c r="H19" s="153">
        <f>'Socha J1'!$AK$253</f>
        <v>2</v>
      </c>
      <c r="I19" s="153">
        <f>'Socha J1'!$AK$297</f>
        <v>20</v>
      </c>
      <c r="J19" s="153">
        <f>'Socha J1'!$AK$341</f>
        <v>92</v>
      </c>
      <c r="K19" s="153">
        <f>'Socha J1'!$AK$385</f>
        <v>120</v>
      </c>
      <c r="L19" s="153">
        <f>'Socha J1'!$AK$429</f>
        <v>116</v>
      </c>
      <c r="M19" s="153">
        <f>'Socha J1'!$AK$473</f>
        <v>104.5</v>
      </c>
      <c r="N19" s="153">
        <f>'Socha J1'!$AK$517</f>
        <v>0</v>
      </c>
      <c r="O19" s="154">
        <f>SUM(C19:N19)</f>
        <v>511.83</v>
      </c>
      <c r="Q19" s="157" t="s">
        <v>187</v>
      </c>
      <c r="R19" s="158" t="s">
        <v>188</v>
      </c>
      <c r="S19" s="159" t="s">
        <v>189</v>
      </c>
      <c r="V19" s="64"/>
      <c r="W19" s="160"/>
      <c r="Z19" s="79"/>
      <c r="AA19" s="79"/>
      <c r="AB19" s="79"/>
      <c r="AC19" s="79"/>
      <c r="AD19" s="171"/>
      <c r="AF19" s="79">
        <f>SUM(AF17:AF18)</f>
        <v>9521.7882770920005</v>
      </c>
    </row>
    <row r="20" spans="1:32" ht="13.5" customHeight="1" x14ac:dyDescent="0.15">
      <c r="A20" s="161"/>
      <c r="B20" s="161"/>
      <c r="N20" s="162" t="s">
        <v>190</v>
      </c>
      <c r="O20" s="163">
        <f ca="1">SUM(O17:O19)</f>
        <v>1064</v>
      </c>
      <c r="Q20" s="164" t="s">
        <v>195</v>
      </c>
      <c r="R20" s="165" t="s">
        <v>192</v>
      </c>
      <c r="S20" s="166" t="s">
        <v>193</v>
      </c>
      <c r="V20" s="64"/>
    </row>
    <row r="21" spans="1:32" ht="13.5" customHeight="1" x14ac:dyDescent="0.15">
      <c r="A21" s="152" t="s">
        <v>194</v>
      </c>
      <c r="B21" s="561"/>
      <c r="C21" s="153">
        <f>SUM('Socha J1'!$AK$35:$AK$37)</f>
        <v>0</v>
      </c>
      <c r="D21" s="153">
        <f>SUM('Socha J1'!$AK$79:$AK$81)</f>
        <v>0</v>
      </c>
      <c r="E21" s="153">
        <f>SUM('Socha J1'!$AK$123:$AK$125)</f>
        <v>0</v>
      </c>
      <c r="F21" s="153">
        <f>SUM('Socha J1'!$AK$167:$AK$169)</f>
        <v>0</v>
      </c>
      <c r="G21" s="153">
        <f>SUM('Socha J1'!$AK$211:$AK$213)</f>
        <v>32</v>
      </c>
      <c r="H21" s="153">
        <f>SUM('Socha J1'!$AK$255:$AK$257)</f>
        <v>16</v>
      </c>
      <c r="I21" s="153">
        <f>SUM('Socha J1'!$AK$299:$AK$301)</f>
        <v>0</v>
      </c>
      <c r="J21" s="153">
        <f>SUM('Socha J1'!$AK$343:$AK$345)</f>
        <v>0</v>
      </c>
      <c r="K21" s="153">
        <f>SUM('Socha J1'!$AK$387:$AK$389)</f>
        <v>8</v>
      </c>
      <c r="L21" s="153">
        <f>SUM('Socha J1'!$AK$431:$AK$433)</f>
        <v>40</v>
      </c>
      <c r="M21" s="153">
        <f>SUM('Socha J1'!$AK$475:$AK$477)</f>
        <v>64</v>
      </c>
      <c r="N21" s="153">
        <f>SUM('Socha J1'!$AK$519:$AK$521)</f>
        <v>0</v>
      </c>
      <c r="O21" s="154">
        <f>SUM(C21:N21)</f>
        <v>160</v>
      </c>
      <c r="Q21" s="914">
        <f>'Planung Personal'!$T$11</f>
        <v>38700</v>
      </c>
      <c r="R21" s="917">
        <f>'Planung Personal'!$V$11</f>
        <v>2080</v>
      </c>
      <c r="S21" s="926">
        <f>'Planung Personal'!W11</f>
        <v>18.61</v>
      </c>
      <c r="V21" s="64"/>
      <c r="Z21" s="79"/>
    </row>
    <row r="22" spans="1:32" customFormat="1" ht="13.5" customHeight="1" x14ac:dyDescent="0.2">
      <c r="A22" s="172" t="s">
        <v>153</v>
      </c>
      <c r="B22" s="590"/>
      <c r="C22" s="153">
        <f>'Socha J1'!AK$34</f>
        <v>0</v>
      </c>
      <c r="D22" s="153">
        <f>'Socha J1'!$AK$78</f>
        <v>0</v>
      </c>
      <c r="E22" s="153">
        <f>'Socha J1'!$AK$122</f>
        <v>0</v>
      </c>
      <c r="F22" s="153">
        <f>'Socha J1'!$AK$166</f>
        <v>0</v>
      </c>
      <c r="G22" s="153">
        <f>'Socha J1'!$AK$210</f>
        <v>0</v>
      </c>
      <c r="H22" s="153">
        <f>'Socha J1'!$AK$254</f>
        <v>0</v>
      </c>
      <c r="I22" s="153">
        <f>'Socha J1'!$AK$298</f>
        <v>0</v>
      </c>
      <c r="J22" s="153">
        <f>'Socha J1'!$AK$342</f>
        <v>0</v>
      </c>
      <c r="K22" s="153">
        <f>'Socha J1'!$AK$386</f>
        <v>0</v>
      </c>
      <c r="L22" s="153">
        <f>'Socha J1'!$AK$430</f>
        <v>0</v>
      </c>
      <c r="M22" s="153">
        <f>'Socha J1'!$AK$474</f>
        <v>0</v>
      </c>
      <c r="N22" s="153">
        <f>'Socha J1'!$AK$518</f>
        <v>0</v>
      </c>
      <c r="O22" s="154">
        <f>SUM(C22:N22)</f>
        <v>0</v>
      </c>
      <c r="Q22" s="915"/>
      <c r="R22" s="918"/>
      <c r="S22" s="927"/>
      <c r="T22" s="528"/>
      <c r="U22" s="64"/>
      <c r="V22" s="515"/>
    </row>
    <row r="23" spans="1:32" ht="13.5" customHeight="1" x14ac:dyDescent="0.15">
      <c r="A23" s="167" t="s">
        <v>126</v>
      </c>
      <c r="B23" s="167"/>
      <c r="C23" s="168">
        <f ca="1">SUM(C17:C22)</f>
        <v>0</v>
      </c>
      <c r="D23" s="168">
        <f t="shared" ref="D23:N23" ca="1" si="1">SUM(D17:D22)</f>
        <v>0</v>
      </c>
      <c r="E23" s="168">
        <f t="shared" ca="1" si="1"/>
        <v>0</v>
      </c>
      <c r="F23" s="168">
        <f t="shared" si="1"/>
        <v>0</v>
      </c>
      <c r="G23" s="168">
        <f t="shared" si="1"/>
        <v>176</v>
      </c>
      <c r="H23" s="168">
        <f t="shared" si="1"/>
        <v>176</v>
      </c>
      <c r="I23" s="168">
        <f t="shared" si="1"/>
        <v>168</v>
      </c>
      <c r="J23" s="168">
        <f t="shared" si="1"/>
        <v>184</v>
      </c>
      <c r="K23" s="168">
        <f t="shared" si="1"/>
        <v>168</v>
      </c>
      <c r="L23" s="168">
        <f t="shared" si="1"/>
        <v>176</v>
      </c>
      <c r="M23" s="168">
        <f t="shared" si="1"/>
        <v>176</v>
      </c>
      <c r="N23" s="168">
        <f t="shared" si="1"/>
        <v>0</v>
      </c>
      <c r="O23" s="163">
        <f ca="1">SUM(O20:O22)</f>
        <v>1224</v>
      </c>
      <c r="Q23" s="916"/>
      <c r="R23" s="919"/>
      <c r="S23" s="928"/>
      <c r="V23" s="64"/>
    </row>
    <row r="24" spans="1:32" ht="18" customHeight="1" x14ac:dyDescent="0.15">
      <c r="A24" s="161"/>
      <c r="B24" s="161"/>
      <c r="C24" s="161"/>
      <c r="D24" s="161"/>
      <c r="E24" s="161"/>
      <c r="F24" s="161"/>
      <c r="G24" s="161"/>
      <c r="H24" s="161"/>
      <c r="I24" s="161"/>
      <c r="J24" s="161"/>
      <c r="K24" s="161"/>
      <c r="L24" s="161"/>
      <c r="M24" s="161"/>
      <c r="N24" s="161"/>
      <c r="O24" s="161"/>
      <c r="Q24" s="56"/>
      <c r="R24" s="56"/>
      <c r="S24" s="56"/>
      <c r="V24" s="64"/>
    </row>
    <row r="25" spans="1:32" ht="17.25" customHeight="1" x14ac:dyDescent="0.15">
      <c r="O25" s="169"/>
      <c r="P25" s="59"/>
      <c r="Q25" s="146" t="s">
        <v>171</v>
      </c>
      <c r="R25" s="260">
        <f>'Planung Personal'!$U$13</f>
        <v>20</v>
      </c>
      <c r="S25" s="147">
        <f>'Planung Personal'!$V$13</f>
        <v>1040</v>
      </c>
      <c r="T25" s="254">
        <f>S25/12</f>
        <v>86.666666666666671</v>
      </c>
      <c r="V25" s="64"/>
    </row>
    <row r="26" spans="1:32" ht="16" x14ac:dyDescent="0.15">
      <c r="A26" s="148" t="str">
        <f>'Planung Personal'!$B$13</f>
        <v>Tippl, Karen</v>
      </c>
      <c r="B26" s="148"/>
      <c r="C26" s="149" t="s">
        <v>97</v>
      </c>
      <c r="D26" s="149" t="s">
        <v>98</v>
      </c>
      <c r="E26" s="149" t="s">
        <v>99</v>
      </c>
      <c r="F26" s="149" t="s">
        <v>100</v>
      </c>
      <c r="G26" s="149" t="s">
        <v>101</v>
      </c>
      <c r="H26" s="149" t="s">
        <v>102</v>
      </c>
      <c r="I26" s="149" t="s">
        <v>103</v>
      </c>
      <c r="J26" s="149" t="s">
        <v>104</v>
      </c>
      <c r="K26" s="149" t="s">
        <v>177</v>
      </c>
      <c r="L26" s="149" t="s">
        <v>106</v>
      </c>
      <c r="M26" s="149" t="s">
        <v>107</v>
      </c>
      <c r="N26" s="150" t="s">
        <v>108</v>
      </c>
      <c r="O26" s="170" t="s">
        <v>178</v>
      </c>
      <c r="Q26" s="908" t="s">
        <v>179</v>
      </c>
      <c r="R26" s="909"/>
      <c r="S26" s="910"/>
      <c r="T26" s="68"/>
      <c r="V26" s="64" t="s">
        <v>70</v>
      </c>
      <c r="Z26" s="56" t="s">
        <v>172</v>
      </c>
      <c r="AF26" s="56" t="s">
        <v>72</v>
      </c>
    </row>
    <row r="27" spans="1:32" ht="13.5" customHeight="1" x14ac:dyDescent="0.15">
      <c r="A27" s="152" t="s">
        <v>183</v>
      </c>
      <c r="B27" s="561" t="s">
        <v>30</v>
      </c>
      <c r="C27" s="153">
        <f>'Tippl K. J1'!$AK31</f>
        <v>0</v>
      </c>
      <c r="D27" s="153">
        <f>'Tippl K. J1'!$AK75</f>
        <v>0</v>
      </c>
      <c r="E27" s="153">
        <f>'Tippl K. J1'!$AK119</f>
        <v>0</v>
      </c>
      <c r="F27" s="153">
        <f>'Tippl K. J1'!$AK163</f>
        <v>0</v>
      </c>
      <c r="G27" s="153">
        <f>'Tippl K. J1'!$AK207</f>
        <v>0</v>
      </c>
      <c r="H27" s="153">
        <f>'Tippl K. J1'!$AK251</f>
        <v>53.33</v>
      </c>
      <c r="I27" s="153">
        <f>'Tippl K. J1'!$AK295</f>
        <v>72</v>
      </c>
      <c r="J27" s="153">
        <f>'Tippl K. J1'!$AK339</f>
        <v>48</v>
      </c>
      <c r="K27" s="153">
        <f>'Tippl K. J1'!$AK383</f>
        <v>80</v>
      </c>
      <c r="L27" s="153">
        <f>'Tippl K. J1'!$AK427</f>
        <v>20</v>
      </c>
      <c r="M27" s="153">
        <f>'Tippl K. J1'!$AK471</f>
        <v>0</v>
      </c>
      <c r="N27" s="153">
        <f>'Tippl K. J1'!$AK515</f>
        <v>0</v>
      </c>
      <c r="O27" s="154">
        <f>SUM(C27:N27)</f>
        <v>273.33</v>
      </c>
      <c r="Q27" s="911"/>
      <c r="R27" s="912"/>
      <c r="S27" s="913"/>
      <c r="U27" s="258" t="s">
        <v>30</v>
      </c>
      <c r="V27" s="692">
        <f>O27/T25</f>
        <v>3.1538076923076921</v>
      </c>
      <c r="W27" s="906">
        <f>SUM(V27:V28)</f>
        <v>4.1538461538461533</v>
      </c>
      <c r="X27" s="907">
        <f>SUM(O27:O28)</f>
        <v>360</v>
      </c>
      <c r="Z27" s="79">
        <f>SUM(G27:I27)*S$31</f>
        <v>4302.5788999999995</v>
      </c>
      <c r="AA27" s="79">
        <f>SUM(J27:K27)*S$31</f>
        <v>4394.24</v>
      </c>
      <c r="AB27" s="79">
        <f>SUM(L27)*S$31</f>
        <v>686.59999999999991</v>
      </c>
      <c r="AC27" s="79">
        <f>SUM(M27:N27)*S$11</f>
        <v>0</v>
      </c>
      <c r="AD27" s="713">
        <v>0.28420000000000001</v>
      </c>
      <c r="AE27" s="712">
        <v>0.7</v>
      </c>
      <c r="AF27" s="79">
        <f>SUM(Z27:AC27)*(1+AD27)*AE27</f>
        <v>8435.1305859659988</v>
      </c>
    </row>
    <row r="28" spans="1:32" ht="13.5" customHeight="1" x14ac:dyDescent="0.15">
      <c r="A28" s="152"/>
      <c r="B28" s="561" t="s">
        <v>184</v>
      </c>
      <c r="C28" s="153">
        <f>'Tippl K. J1'!$AK32</f>
        <v>0</v>
      </c>
      <c r="D28" s="153">
        <f>'Tippl K. J1'!$AK76</f>
        <v>0</v>
      </c>
      <c r="E28" s="153">
        <f>'Tippl K. J1'!$AK120</f>
        <v>0</v>
      </c>
      <c r="F28" s="153">
        <f>'Tippl K. J1'!$AK164</f>
        <v>0</v>
      </c>
      <c r="G28" s="153">
        <f>'Tippl K. J1'!$AK208</f>
        <v>64</v>
      </c>
      <c r="H28" s="153">
        <f>'Tippl K. J1'!$AK252</f>
        <v>22.67</v>
      </c>
      <c r="I28" s="153">
        <f>'Tippl K. J1'!$AK296</f>
        <v>0</v>
      </c>
      <c r="J28" s="153">
        <f>'Tippl K. J1'!$AK340</f>
        <v>0</v>
      </c>
      <c r="K28" s="153">
        <f>'Tippl K. J1'!AK384</f>
        <v>0</v>
      </c>
      <c r="L28" s="153">
        <f>'Tippl K. J1'!$AK428</f>
        <v>0</v>
      </c>
      <c r="M28" s="153">
        <f>'Tippl K. J1'!$AK472</f>
        <v>0</v>
      </c>
      <c r="N28" s="153">
        <f>'Tippl K. J1'!$AK516</f>
        <v>0</v>
      </c>
      <c r="O28" s="154">
        <f>SUM(C28:N28)</f>
        <v>86.67</v>
      </c>
      <c r="Q28" s="541"/>
      <c r="R28" s="562"/>
      <c r="S28" s="542"/>
      <c r="U28" s="258" t="s">
        <v>185</v>
      </c>
      <c r="V28" s="692">
        <f>O28/T25</f>
        <v>1.0000384615384614</v>
      </c>
      <c r="W28" s="851"/>
      <c r="X28" s="907"/>
      <c r="Z28" s="79">
        <f>SUM(G28:I28)*S$31</f>
        <v>2975.3811000000001</v>
      </c>
      <c r="AA28" s="79">
        <f>SUM(J28:K28)*S$31</f>
        <v>0</v>
      </c>
      <c r="AB28" s="79">
        <f>SUM(L28)*S$31</f>
        <v>0</v>
      </c>
      <c r="AC28" s="79">
        <f>SUM(M28:N28)*S$11</f>
        <v>0</v>
      </c>
      <c r="AD28" s="713">
        <v>0.29880000000000001</v>
      </c>
      <c r="AE28" s="712">
        <v>0.7</v>
      </c>
      <c r="AF28" s="79">
        <f>SUM(Z28:AC28)*(1+AD28)*AE28</f>
        <v>2705.0974808759997</v>
      </c>
    </row>
    <row r="29" spans="1:32" ht="13.5" customHeight="1" x14ac:dyDescent="0.15">
      <c r="A29" s="152" t="s">
        <v>186</v>
      </c>
      <c r="B29" s="561"/>
      <c r="C29" s="153">
        <f>'Tippl K. J1'!$AK$33</f>
        <v>0</v>
      </c>
      <c r="D29" s="153">
        <f>'Tippl K. J1'!$AK$77</f>
        <v>0</v>
      </c>
      <c r="E29" s="153">
        <f>'Tippl K. J1'!$AK$121</f>
        <v>0</v>
      </c>
      <c r="F29" s="153">
        <f>'Tippl K. J1'!$AK$165</f>
        <v>0</v>
      </c>
      <c r="G29" s="153">
        <f>'Tippl K. J1'!$AK$209</f>
        <v>12</v>
      </c>
      <c r="H29" s="153">
        <f>'Tippl K. J1'!$AK$253</f>
        <v>12</v>
      </c>
      <c r="I29" s="153">
        <f>'Tippl K. J1'!$AK$297</f>
        <v>14</v>
      </c>
      <c r="J29" s="153">
        <f>'Tippl K. J1'!$AK$341</f>
        <v>0</v>
      </c>
      <c r="K29" s="153">
        <f>'Tippl K. J1'!$AK$385</f>
        <v>0</v>
      </c>
      <c r="L29" s="153">
        <f>'Tippl K. J1'!$AK$429</f>
        <v>60</v>
      </c>
      <c r="M29" s="153">
        <f>'Tippl K. J1'!$AK$473</f>
        <v>0</v>
      </c>
      <c r="N29" s="153">
        <f>'Tippl K. J1'!$AK$517</f>
        <v>0</v>
      </c>
      <c r="O29" s="154">
        <f>SUM(C29:N29)</f>
        <v>98</v>
      </c>
      <c r="Q29" s="157" t="s">
        <v>187</v>
      </c>
      <c r="R29" s="158" t="s">
        <v>188</v>
      </c>
      <c r="S29" s="159" t="s">
        <v>189</v>
      </c>
      <c r="V29" s="64"/>
      <c r="W29" s="160"/>
      <c r="X29" s="160"/>
      <c r="Z29" s="79"/>
      <c r="AA29" s="79"/>
      <c r="AB29" s="79"/>
      <c r="AC29" s="79"/>
      <c r="AD29" s="171"/>
      <c r="AF29" s="79">
        <f>SUM(AF27:AF28)</f>
        <v>11140.228066841999</v>
      </c>
    </row>
    <row r="30" spans="1:32" ht="13.5" customHeight="1" x14ac:dyDescent="0.15">
      <c r="A30" s="161"/>
      <c r="B30" s="161"/>
      <c r="N30" s="162" t="s">
        <v>190</v>
      </c>
      <c r="O30" s="163">
        <f>SUM(O27:O29)</f>
        <v>458</v>
      </c>
      <c r="Q30" s="164" t="s">
        <v>195</v>
      </c>
      <c r="R30" s="165" t="s">
        <v>192</v>
      </c>
      <c r="S30" s="166" t="s">
        <v>193</v>
      </c>
      <c r="V30" s="693">
        <f ca="1">SUM(V7:V28)</f>
        <v>11.062534615384614</v>
      </c>
    </row>
    <row r="31" spans="1:32" ht="13.5" customHeight="1" x14ac:dyDescent="0.15">
      <c r="A31" s="152" t="s">
        <v>194</v>
      </c>
      <c r="B31" s="561"/>
      <c r="C31" s="153">
        <f>SUM('Tippl K. J1'!$AK$35:$AK$37)</f>
        <v>0</v>
      </c>
      <c r="D31" s="153">
        <f>SUM('Tippl K. J1'!$AK$79:$AK$81)</f>
        <v>0</v>
      </c>
      <c r="E31" s="153">
        <f>SUM('Tippl K. J1'!$AK$123:$AK$125)</f>
        <v>0</v>
      </c>
      <c r="F31" s="153">
        <f>SUM('Tippl K. J1'!$AK$167:$AK$169)</f>
        <v>0</v>
      </c>
      <c r="G31" s="153">
        <f>SUM('Tippl K. J1'!$AK$211:$AK$213)</f>
        <v>16</v>
      </c>
      <c r="H31" s="153">
        <f>SUM('Tippl K. J1'!$AK$255:$AK$257)</f>
        <v>8</v>
      </c>
      <c r="I31" s="153">
        <f>SUM('Tippl K. J1'!$AK$299:$AK$301)</f>
        <v>0</v>
      </c>
      <c r="J31" s="153">
        <f>SUM('Tippl K. J1'!$AK$343:$AK$345)</f>
        <v>40</v>
      </c>
      <c r="K31" s="153">
        <f>SUM('Tippl K. J1'!$AK$387:$AK$389)</f>
        <v>4</v>
      </c>
      <c r="L31" s="153">
        <f>SUM('Tippl K. J1'!$AK$431:$AK$433)</f>
        <v>8</v>
      </c>
      <c r="M31" s="153">
        <f>SUM('Tippl K. J1'!$AK$475:$AK$477)</f>
        <v>0</v>
      </c>
      <c r="N31" s="153">
        <f>SUM('Tippl K. J1'!$AK$519:$AK$521)</f>
        <v>0</v>
      </c>
      <c r="O31" s="154">
        <f>SUM(C31:N31)</f>
        <v>76</v>
      </c>
      <c r="Q31" s="914">
        <f>'Planung Personal'!$T$13</f>
        <v>35700</v>
      </c>
      <c r="R31" s="917">
        <f>'Planung Personal'!$V$13</f>
        <v>1040</v>
      </c>
      <c r="S31" s="920">
        <f>'Planung Personal'!$W$13</f>
        <v>34.33</v>
      </c>
      <c r="V31" s="64"/>
      <c r="Z31" s="79">
        <f>(Z7+Z17+Z27)*(1+AD7)*AE7</f>
        <v>17993.210403733599</v>
      </c>
      <c r="AF31" s="714">
        <f>AF9+AF19+AF29</f>
        <v>54227.310865369596</v>
      </c>
    </row>
    <row r="32" spans="1:32" customFormat="1" ht="13.5" customHeight="1" x14ac:dyDescent="0.2">
      <c r="A32" s="172" t="s">
        <v>153</v>
      </c>
      <c r="B32" s="590"/>
      <c r="C32" s="153">
        <f>'Tippl K. J1'!AK$34</f>
        <v>0</v>
      </c>
      <c r="D32" s="153">
        <f>'Tippl K. J1'!$AK$78</f>
        <v>0</v>
      </c>
      <c r="E32" s="153">
        <f>'Tippl K. J1'!$AK$122</f>
        <v>0</v>
      </c>
      <c r="F32" s="153">
        <f>'Tippl K. J1'!$AK$166</f>
        <v>0</v>
      </c>
      <c r="G32" s="153">
        <f>'Tippl K. J1'!$AK$210</f>
        <v>0</v>
      </c>
      <c r="H32" s="153">
        <f>'Tippl K. J1'!$AK$254</f>
        <v>0</v>
      </c>
      <c r="I32" s="153">
        <f>'Tippl K. J1'!$AK$298</f>
        <v>0</v>
      </c>
      <c r="J32" s="153">
        <f>'Tippl K. J1'!$AK$342</f>
        <v>0</v>
      </c>
      <c r="K32" s="153">
        <f>'Tippl K. J1'!$AK$386</f>
        <v>0</v>
      </c>
      <c r="L32" s="153">
        <f>'Tippl K. J1'!$AK$430</f>
        <v>0</v>
      </c>
      <c r="M32" s="153">
        <f>'Tippl K. J1'!$AK$474</f>
        <v>0</v>
      </c>
      <c r="N32" s="153">
        <f>'Tippl K. J1'!$AK$518</f>
        <v>0</v>
      </c>
      <c r="O32" s="154">
        <f>SUM(C32:N32)</f>
        <v>0</v>
      </c>
      <c r="Q32" s="915"/>
      <c r="R32" s="918"/>
      <c r="S32" s="921"/>
      <c r="T32" s="528"/>
      <c r="U32" s="64"/>
      <c r="V32" s="515"/>
      <c r="X32" s="708"/>
    </row>
    <row r="33" spans="1:29" ht="13.5" customHeight="1" x14ac:dyDescent="0.15">
      <c r="A33" s="167" t="s">
        <v>126</v>
      </c>
      <c r="B33" s="167"/>
      <c r="C33" s="168">
        <f>SUM(C27:C32)</f>
        <v>0</v>
      </c>
      <c r="D33" s="168">
        <f t="shared" ref="D33:N33" si="2">SUM(D27:D32)</f>
        <v>0</v>
      </c>
      <c r="E33" s="168">
        <f t="shared" si="2"/>
        <v>0</v>
      </c>
      <c r="F33" s="168">
        <f t="shared" si="2"/>
        <v>0</v>
      </c>
      <c r="G33" s="168">
        <f t="shared" si="2"/>
        <v>92</v>
      </c>
      <c r="H33" s="168">
        <f t="shared" si="2"/>
        <v>96</v>
      </c>
      <c r="I33" s="168">
        <f t="shared" si="2"/>
        <v>86</v>
      </c>
      <c r="J33" s="168">
        <f t="shared" si="2"/>
        <v>88</v>
      </c>
      <c r="K33" s="168">
        <f t="shared" si="2"/>
        <v>84</v>
      </c>
      <c r="L33" s="168">
        <f t="shared" si="2"/>
        <v>88</v>
      </c>
      <c r="M33" s="168">
        <f t="shared" si="2"/>
        <v>0</v>
      </c>
      <c r="N33" s="168">
        <f t="shared" si="2"/>
        <v>0</v>
      </c>
      <c r="O33" s="163">
        <f>SUM(O30:O32)</f>
        <v>534</v>
      </c>
      <c r="Q33" s="916"/>
      <c r="R33" s="919"/>
      <c r="S33" s="922"/>
      <c r="V33" s="64"/>
      <c r="Z33" s="79"/>
      <c r="AA33" s="79"/>
      <c r="AB33" s="79"/>
      <c r="AC33" s="79"/>
    </row>
    <row r="34" spans="1:29" ht="18" customHeight="1" x14ac:dyDescent="0.15">
      <c r="A34" s="161"/>
      <c r="B34" s="161"/>
      <c r="C34" s="161"/>
      <c r="D34" s="161"/>
      <c r="E34" s="161"/>
      <c r="F34" s="161"/>
      <c r="G34" s="161"/>
      <c r="H34" s="161"/>
      <c r="I34" s="161"/>
      <c r="J34" s="161"/>
      <c r="K34" s="161"/>
      <c r="L34" s="161"/>
      <c r="M34" s="161"/>
      <c r="N34" s="161"/>
      <c r="O34" s="161"/>
      <c r="Q34" s="56"/>
      <c r="R34" s="56"/>
      <c r="S34" s="56"/>
      <c r="T34" s="528"/>
      <c r="V34" s="528"/>
    </row>
    <row r="35" spans="1:29" ht="17.25" customHeight="1" x14ac:dyDescent="0.15">
      <c r="O35" s="169"/>
      <c r="P35" s="59"/>
      <c r="Q35" s="146" t="s">
        <v>171</v>
      </c>
      <c r="R35" s="260">
        <f>'Planung Personal'!$U$15</f>
        <v>0</v>
      </c>
      <c r="S35" s="147">
        <f>'Planung Personal'!$V$15</f>
        <v>0</v>
      </c>
      <c r="T35" s="254">
        <f>S35/12</f>
        <v>0</v>
      </c>
      <c r="V35" s="64"/>
    </row>
    <row r="36" spans="1:29" ht="16" x14ac:dyDescent="0.15">
      <c r="A36" s="148" t="str">
        <f>'Planung Personal'!$B$15</f>
        <v>MA 4</v>
      </c>
      <c r="B36" s="148"/>
      <c r="C36" s="149" t="s">
        <v>173</v>
      </c>
      <c r="D36" s="149" t="s">
        <v>98</v>
      </c>
      <c r="E36" s="149" t="s">
        <v>99</v>
      </c>
      <c r="F36" s="149" t="s">
        <v>100</v>
      </c>
      <c r="G36" s="149" t="s">
        <v>101</v>
      </c>
      <c r="H36" s="149" t="s">
        <v>102</v>
      </c>
      <c r="I36" s="149" t="s">
        <v>103</v>
      </c>
      <c r="J36" s="149" t="s">
        <v>104</v>
      </c>
      <c r="K36" s="149" t="s">
        <v>105</v>
      </c>
      <c r="L36" s="149" t="s">
        <v>106</v>
      </c>
      <c r="M36" s="149" t="s">
        <v>107</v>
      </c>
      <c r="N36" s="150" t="s">
        <v>108</v>
      </c>
      <c r="O36" s="170" t="s">
        <v>178</v>
      </c>
      <c r="Q36" s="908" t="s">
        <v>179</v>
      </c>
      <c r="R36" s="909"/>
      <c r="S36" s="910"/>
      <c r="V36" s="64"/>
    </row>
    <row r="37" spans="1:29" ht="13.5" customHeight="1" x14ac:dyDescent="0.15">
      <c r="A37" s="152" t="s">
        <v>183</v>
      </c>
      <c r="B37" s="561" t="s">
        <v>30</v>
      </c>
      <c r="C37" s="153">
        <f>'MA4 J1'!$AK$31</f>
        <v>0</v>
      </c>
      <c r="D37" s="153">
        <f>'MA4 J1'!$AK$74</f>
        <v>0</v>
      </c>
      <c r="E37" s="153">
        <f>'MA4 J1'!$AK$117</f>
        <v>0</v>
      </c>
      <c r="F37" s="153">
        <f>'MA4 J1'!$AK$160</f>
        <v>0</v>
      </c>
      <c r="G37" s="153">
        <f>'MA4 J1'!$AK$203</f>
        <v>0</v>
      </c>
      <c r="H37" s="153">
        <f>'MA4 J1'!$AK$246</f>
        <v>0</v>
      </c>
      <c r="I37" s="153">
        <f>'MA4 J1'!$AK$289</f>
        <v>0</v>
      </c>
      <c r="J37" s="153">
        <f>'MA4 J1'!$AK$332</f>
        <v>0</v>
      </c>
      <c r="K37" s="153">
        <f>'MA4 J1'!$AK$376</f>
        <v>0</v>
      </c>
      <c r="L37" s="153">
        <f>'MA4 J1'!$AK$418</f>
        <v>0</v>
      </c>
      <c r="M37" s="153">
        <f>'MA4 J1'!$AK$461</f>
        <v>0</v>
      </c>
      <c r="N37" s="153">
        <f>'MA4 J1'!$AK$504</f>
        <v>0</v>
      </c>
      <c r="O37" s="154">
        <f>SUM(C37:N37)</f>
        <v>0</v>
      </c>
      <c r="Q37" s="911"/>
      <c r="R37" s="912"/>
      <c r="S37" s="913"/>
      <c r="V37" s="693"/>
    </row>
    <row r="38" spans="1:29" ht="13.5" customHeight="1" x14ac:dyDescent="0.15">
      <c r="A38" s="152"/>
      <c r="B38" s="561" t="s">
        <v>184</v>
      </c>
      <c r="C38" s="153"/>
      <c r="D38" s="153"/>
      <c r="E38" s="153"/>
      <c r="F38" s="153"/>
      <c r="G38" s="153"/>
      <c r="H38" s="153"/>
      <c r="I38" s="153"/>
      <c r="J38" s="153"/>
      <c r="K38" s="153"/>
      <c r="L38" s="153"/>
      <c r="M38" s="153"/>
      <c r="N38" s="153"/>
      <c r="O38" s="154"/>
      <c r="Q38" s="541"/>
      <c r="R38" s="562"/>
      <c r="S38" s="542"/>
      <c r="V38" s="693"/>
    </row>
    <row r="39" spans="1:29" ht="13.5" customHeight="1" x14ac:dyDescent="0.15">
      <c r="A39" s="152" t="s">
        <v>186</v>
      </c>
      <c r="B39" s="561"/>
      <c r="C39" s="153">
        <f>'MA4 J1'!$AK$32</f>
        <v>0</v>
      </c>
      <c r="D39" s="153">
        <f>'MA4 J1'!$AK$75</f>
        <v>0</v>
      </c>
      <c r="E39" s="153">
        <f>'MA4 J1'!$AK$118</f>
        <v>0</v>
      </c>
      <c r="F39" s="153">
        <f>'MA4 J1'!$AK$161</f>
        <v>0</v>
      </c>
      <c r="G39" s="153">
        <f>'MA4 J1'!$AK$204</f>
        <v>0</v>
      </c>
      <c r="H39" s="153">
        <f>'MA4 J1'!$AK$247</f>
        <v>0</v>
      </c>
      <c r="I39" s="153">
        <f>'MA4 J1'!$AK$290</f>
        <v>0</v>
      </c>
      <c r="J39" s="153">
        <f>'MA4 J1'!$AK$333</f>
        <v>0</v>
      </c>
      <c r="K39" s="153">
        <f>'MA4 J1'!$AK$377</f>
        <v>0</v>
      </c>
      <c r="L39" s="153">
        <f>'MA4 J1'!$AK$419</f>
        <v>0</v>
      </c>
      <c r="M39" s="153">
        <f>'MA4 J1'!$AK$462</f>
        <v>0</v>
      </c>
      <c r="N39" s="153">
        <f>'MA4 J1'!$AK$505</f>
        <v>0</v>
      </c>
      <c r="O39" s="154">
        <f>SUM(C39:N39)</f>
        <v>0</v>
      </c>
      <c r="Q39" s="157" t="s">
        <v>187</v>
      </c>
      <c r="R39" s="158" t="s">
        <v>188</v>
      </c>
      <c r="S39" s="159" t="s">
        <v>189</v>
      </c>
    </row>
    <row r="40" spans="1:29" ht="13.5" customHeight="1" x14ac:dyDescent="0.15">
      <c r="A40" s="161"/>
      <c r="B40" s="161"/>
      <c r="N40" s="162" t="s">
        <v>190</v>
      </c>
      <c r="O40" s="163">
        <f>SUM(O37:O39)</f>
        <v>0</v>
      </c>
      <c r="Q40" s="164" t="s">
        <v>195</v>
      </c>
      <c r="R40" s="165" t="s">
        <v>192</v>
      </c>
      <c r="S40" s="166" t="s">
        <v>193</v>
      </c>
    </row>
    <row r="41" spans="1:29" ht="13.5" customHeight="1" x14ac:dyDescent="0.15">
      <c r="A41" s="152" t="s">
        <v>194</v>
      </c>
      <c r="B41" s="561"/>
      <c r="C41" s="153">
        <f>SUM('MA4 J1'!$AK$34:$AK$36)</f>
        <v>0</v>
      </c>
      <c r="D41" s="153">
        <f>SUM('MA4 J1'!$AK$77:$AK$79)</f>
        <v>0</v>
      </c>
      <c r="E41" s="153">
        <f>SUM('MA4 J1'!$AK$120:$AK$122)</f>
        <v>0</v>
      </c>
      <c r="F41" s="153">
        <f>SUM('MA4 J1'!$AK$163:$AK$165)</f>
        <v>0</v>
      </c>
      <c r="G41" s="153">
        <f>SUM('MA4 J1'!$AK$206:$AK$208)</f>
        <v>0</v>
      </c>
      <c r="H41" s="153">
        <f>SUM('MA4 J1'!$AK$249:$AK$251)</f>
        <v>0</v>
      </c>
      <c r="I41" s="153">
        <f>SUM('MA4 J1'!$AK$292:$AK$294)</f>
        <v>0</v>
      </c>
      <c r="J41" s="153">
        <f>SUM('MA4 J1'!$AK$335:$AK$337)</f>
        <v>0</v>
      </c>
      <c r="K41" s="153">
        <f>SUM('MA4 J1'!$AK$379:$AK$381)</f>
        <v>0</v>
      </c>
      <c r="L41" s="153">
        <f>SUM('MA4 J1'!$AK$421:$AK$423)</f>
        <v>0</v>
      </c>
      <c r="M41" s="153">
        <f>SUM('MA4 J1'!$AK$464:$AK$466)</f>
        <v>0</v>
      </c>
      <c r="N41" s="153">
        <f>SUM('MA4 J1'!$AK$507:$AK$509)</f>
        <v>0</v>
      </c>
      <c r="O41" s="154">
        <f>SUM(C41:N41)</f>
        <v>0</v>
      </c>
      <c r="Q41" s="914">
        <f>'Planung Personal'!$T$15</f>
        <v>0</v>
      </c>
      <c r="R41" s="917">
        <f>'Planung Personal'!$V$15</f>
        <v>0</v>
      </c>
      <c r="S41" s="920" t="str">
        <f>'Planung Personal'!$W$15</f>
        <v>0,00 €</v>
      </c>
    </row>
    <row r="42" spans="1:29" customFormat="1" ht="13.5" customHeight="1" x14ac:dyDescent="0.2">
      <c r="A42" s="172" t="s">
        <v>153</v>
      </c>
      <c r="B42" s="590"/>
      <c r="C42" s="153">
        <f>'MA4 J1'!AK$33</f>
        <v>0</v>
      </c>
      <c r="D42" s="153">
        <f>'MA4 J1'!$AK$76</f>
        <v>0</v>
      </c>
      <c r="E42" s="153">
        <f>'MA4 J1'!$AK$119</f>
        <v>0</v>
      </c>
      <c r="F42" s="153">
        <f>'MA4 J1'!$AK$162</f>
        <v>0</v>
      </c>
      <c r="G42" s="153">
        <f>'MA4 J1'!$AK$205</f>
        <v>0</v>
      </c>
      <c r="H42" s="153">
        <f>'MA4 J1'!$AK$248</f>
        <v>0</v>
      </c>
      <c r="I42" s="153">
        <f>'MA4 J1'!$AK$291</f>
        <v>0</v>
      </c>
      <c r="J42" s="153">
        <f>'MA4 J1'!$AK$334</f>
        <v>0</v>
      </c>
      <c r="K42" s="153">
        <f>'MA4 J1'!$AK$378</f>
        <v>0</v>
      </c>
      <c r="L42" s="153">
        <f>'MA4 J1'!$AK$420</f>
        <v>0</v>
      </c>
      <c r="M42" s="153">
        <f>'MA4 J1'!$AK$463</f>
        <v>0</v>
      </c>
      <c r="N42" s="153">
        <f>'MA4 J1'!$AK$506</f>
        <v>0</v>
      </c>
      <c r="O42" s="154">
        <f>SUM(C42:N42)</f>
        <v>0</v>
      </c>
      <c r="Q42" s="915"/>
      <c r="R42" s="918"/>
      <c r="S42" s="921"/>
      <c r="T42" s="2"/>
      <c r="U42" s="2"/>
    </row>
    <row r="43" spans="1:29" ht="13.5" customHeight="1" x14ac:dyDescent="0.15">
      <c r="A43" s="167" t="s">
        <v>126</v>
      </c>
      <c r="B43" s="167"/>
      <c r="C43" s="168">
        <f>SUM(C37:C42)</f>
        <v>0</v>
      </c>
      <c r="D43" s="168">
        <f t="shared" ref="D43:N43" si="3">SUM(D37:D42)</f>
        <v>0</v>
      </c>
      <c r="E43" s="168">
        <f t="shared" si="3"/>
        <v>0</v>
      </c>
      <c r="F43" s="168">
        <f t="shared" si="3"/>
        <v>0</v>
      </c>
      <c r="G43" s="168">
        <f t="shared" si="3"/>
        <v>0</v>
      </c>
      <c r="H43" s="168">
        <f t="shared" si="3"/>
        <v>0</v>
      </c>
      <c r="I43" s="168">
        <f t="shared" si="3"/>
        <v>0</v>
      </c>
      <c r="J43" s="168">
        <f t="shared" si="3"/>
        <v>0</v>
      </c>
      <c r="K43" s="168">
        <f t="shared" si="3"/>
        <v>0</v>
      </c>
      <c r="L43" s="168">
        <f t="shared" si="3"/>
        <v>0</v>
      </c>
      <c r="M43" s="168">
        <f t="shared" si="3"/>
        <v>0</v>
      </c>
      <c r="N43" s="168">
        <f t="shared" si="3"/>
        <v>0</v>
      </c>
      <c r="O43" s="163">
        <f>SUM(O40:O42)</f>
        <v>0</v>
      </c>
      <c r="Q43" s="916"/>
      <c r="R43" s="919"/>
      <c r="S43" s="922"/>
    </row>
    <row r="44" spans="1:29" ht="18" customHeight="1" x14ac:dyDescent="0.15">
      <c r="T44" s="255"/>
      <c r="U44" s="693"/>
    </row>
    <row r="45" spans="1:29" ht="13" x14ac:dyDescent="0.15">
      <c r="O45" s="169"/>
      <c r="P45" s="59"/>
      <c r="Q45" s="146" t="s">
        <v>171</v>
      </c>
      <c r="R45" s="260">
        <f>'Planung Personal'!$U$17</f>
        <v>0</v>
      </c>
      <c r="S45" s="147">
        <f>'Planung Personal'!$V$17</f>
        <v>0</v>
      </c>
      <c r="T45" s="254">
        <f>S45/12</f>
        <v>0</v>
      </c>
    </row>
    <row r="46" spans="1:29" ht="16" x14ac:dyDescent="0.15">
      <c r="A46" s="148" t="str">
        <f>'Planung Personal'!$B$17</f>
        <v>MA 5</v>
      </c>
      <c r="B46" s="148"/>
      <c r="C46" s="149" t="s">
        <v>173</v>
      </c>
      <c r="D46" s="149" t="s">
        <v>174</v>
      </c>
      <c r="E46" s="149" t="s">
        <v>175</v>
      </c>
      <c r="F46" s="149" t="s">
        <v>100</v>
      </c>
      <c r="G46" s="149" t="s">
        <v>176</v>
      </c>
      <c r="H46" s="149" t="s">
        <v>102</v>
      </c>
      <c r="I46" s="149" t="s">
        <v>103</v>
      </c>
      <c r="J46" s="149" t="s">
        <v>104</v>
      </c>
      <c r="K46" s="149" t="s">
        <v>177</v>
      </c>
      <c r="L46" s="149" t="s">
        <v>106</v>
      </c>
      <c r="M46" s="149" t="s">
        <v>107</v>
      </c>
      <c r="N46" s="150" t="s">
        <v>108</v>
      </c>
      <c r="O46" s="170" t="s">
        <v>178</v>
      </c>
      <c r="Q46" s="908" t="s">
        <v>179</v>
      </c>
      <c r="R46" s="909"/>
      <c r="S46" s="910"/>
    </row>
    <row r="47" spans="1:29" ht="13" x14ac:dyDescent="0.15">
      <c r="A47" s="152" t="s">
        <v>183</v>
      </c>
      <c r="B47" s="561" t="s">
        <v>30</v>
      </c>
      <c r="C47" s="153">
        <f>'MA5 J1'!$AK$31</f>
        <v>0</v>
      </c>
      <c r="D47" s="153">
        <f>'MA5 J1'!$AK$74</f>
        <v>0</v>
      </c>
      <c r="E47" s="153">
        <f>'MA5 J1'!$AK$117</f>
        <v>0</v>
      </c>
      <c r="F47" s="153">
        <f>'MA5 J1'!$AK$160</f>
        <v>0</v>
      </c>
      <c r="G47" s="153">
        <f>'MA5 J1'!$AK$203</f>
        <v>0</v>
      </c>
      <c r="H47" s="153">
        <f>'MA5 J1'!$AK$246</f>
        <v>0</v>
      </c>
      <c r="I47" s="153">
        <f>'MA5 J1'!$AK$289</f>
        <v>0</v>
      </c>
      <c r="J47" s="153">
        <f>'MA5 J1'!$AK$332</f>
        <v>0</v>
      </c>
      <c r="K47" s="153">
        <f>'MA5 J1'!$AK$375</f>
        <v>0</v>
      </c>
      <c r="L47" s="153">
        <f>'MA5 J1'!$AK$418</f>
        <v>0</v>
      </c>
      <c r="M47" s="153">
        <f>'MA5 J1'!$AK$461</f>
        <v>0</v>
      </c>
      <c r="N47" s="153">
        <f>'MA5 J1'!$AK$504</f>
        <v>0</v>
      </c>
      <c r="O47" s="154">
        <f>SUM(C47:N47)</f>
        <v>0</v>
      </c>
      <c r="Q47" s="911"/>
      <c r="R47" s="912"/>
      <c r="S47" s="913"/>
    </row>
    <row r="48" spans="1:29" ht="13" x14ac:dyDescent="0.15">
      <c r="A48" s="152"/>
      <c r="B48" s="561" t="s">
        <v>184</v>
      </c>
      <c r="C48" s="153"/>
      <c r="D48" s="153"/>
      <c r="E48" s="153"/>
      <c r="F48" s="153"/>
      <c r="G48" s="153"/>
      <c r="H48" s="153"/>
      <c r="I48" s="153"/>
      <c r="J48" s="153"/>
      <c r="K48" s="153"/>
      <c r="L48" s="153"/>
      <c r="M48" s="153"/>
      <c r="N48" s="153"/>
      <c r="O48" s="154"/>
      <c r="Q48" s="541"/>
      <c r="R48" s="562"/>
      <c r="S48" s="542"/>
    </row>
    <row r="49" spans="1:21" ht="13" x14ac:dyDescent="0.15">
      <c r="A49" s="152" t="s">
        <v>186</v>
      </c>
      <c r="B49" s="561"/>
      <c r="C49" s="153">
        <f>'MA5 J1'!$AK$32</f>
        <v>0</v>
      </c>
      <c r="D49" s="153">
        <f>'MA5 J1'!$AK$75</f>
        <v>0</v>
      </c>
      <c r="E49" s="153">
        <f>'MA5 J1'!$AK$118</f>
        <v>0</v>
      </c>
      <c r="F49" s="153">
        <f>'MA5 J1'!$AK$161</f>
        <v>0</v>
      </c>
      <c r="G49" s="153">
        <f>'MA5 J1'!$AK$204</f>
        <v>0</v>
      </c>
      <c r="H49" s="153">
        <f>'MA5 J1'!$AK$247</f>
        <v>0</v>
      </c>
      <c r="I49" s="153">
        <f>'MA5 J1'!$AK$290</f>
        <v>0</v>
      </c>
      <c r="J49" s="153">
        <f>'MA5 J1'!$AK$333</f>
        <v>0</v>
      </c>
      <c r="K49" s="153">
        <f>'MA5 J1'!$AK$376</f>
        <v>0</v>
      </c>
      <c r="L49" s="153">
        <f>'MA5 J1'!$AK$419</f>
        <v>0</v>
      </c>
      <c r="M49" s="153">
        <f>'MA5 J1'!$AK$462</f>
        <v>0</v>
      </c>
      <c r="N49" s="153">
        <f>'MA5 J1'!$AK$505</f>
        <v>0</v>
      </c>
      <c r="O49" s="154">
        <f>SUM(C49:N49)</f>
        <v>0</v>
      </c>
      <c r="Q49" s="157" t="s">
        <v>187</v>
      </c>
      <c r="R49" s="158" t="s">
        <v>188</v>
      </c>
      <c r="S49" s="159" t="s">
        <v>189</v>
      </c>
    </row>
    <row r="50" spans="1:21" ht="13" x14ac:dyDescent="0.15">
      <c r="A50" s="161"/>
      <c r="B50" s="161"/>
      <c r="N50" s="162" t="s">
        <v>190</v>
      </c>
      <c r="O50" s="163">
        <f>SUM(O47:O49)</f>
        <v>0</v>
      </c>
      <c r="Q50" s="164" t="s">
        <v>195</v>
      </c>
      <c r="R50" s="165" t="s">
        <v>192</v>
      </c>
      <c r="S50" s="166" t="s">
        <v>193</v>
      </c>
    </row>
    <row r="51" spans="1:21" ht="13" x14ac:dyDescent="0.15">
      <c r="A51" s="152" t="s">
        <v>194</v>
      </c>
      <c r="B51" s="561"/>
      <c r="C51" s="153">
        <f>SUM('MA5 J1'!$AK$34:$AK$36)</f>
        <v>0</v>
      </c>
      <c r="D51" s="153">
        <f>SUM('MA5 J1'!$AK$77:$AK$79)</f>
        <v>0</v>
      </c>
      <c r="E51" s="153">
        <f>SUM('MA5 J1'!$AK$120:$AK$122)</f>
        <v>0</v>
      </c>
      <c r="F51" s="153">
        <f>SUM('MA5 J1'!$AK$163:$AK$165)</f>
        <v>0</v>
      </c>
      <c r="G51" s="153">
        <f>SUM('MA5 J1'!$AK$206:$AK$208)</f>
        <v>0</v>
      </c>
      <c r="H51" s="153">
        <f>SUM('MA5 J1'!$AK$249:$AK$251)</f>
        <v>0</v>
      </c>
      <c r="I51" s="153">
        <f>SUM('MA5 J1'!$AK$292:$AK$294)</f>
        <v>0</v>
      </c>
      <c r="J51" s="153">
        <f>SUM('MA5 J1'!$AK$335:$AK$337)</f>
        <v>0</v>
      </c>
      <c r="K51" s="153">
        <f>SUM('MA5 J1'!$AK$378:$AK$380)</f>
        <v>0</v>
      </c>
      <c r="L51" s="153">
        <f>SUM('MA5 J1'!$AK$421:$AK$423)</f>
        <v>0</v>
      </c>
      <c r="M51" s="153">
        <f>SUM('MA5 J1'!$AK$464:$AK$466)</f>
        <v>0</v>
      </c>
      <c r="N51" s="153">
        <f>SUM('MA5 J1'!$AK$507:$AK$509)</f>
        <v>0</v>
      </c>
      <c r="O51" s="154">
        <f>SUM(C51:N51)</f>
        <v>0</v>
      </c>
      <c r="Q51" s="914">
        <f>'Planung Personal'!$T$17</f>
        <v>0</v>
      </c>
      <c r="R51" s="917">
        <f>'Planung Personal'!$V$17</f>
        <v>0</v>
      </c>
      <c r="S51" s="920" t="str">
        <f>'Planung Personal'!$W$17</f>
        <v>0,00 €</v>
      </c>
    </row>
    <row r="52" spans="1:21" customFormat="1" ht="13.5" customHeight="1" x14ac:dyDescent="0.2">
      <c r="A52" s="172" t="s">
        <v>153</v>
      </c>
      <c r="B52" s="590"/>
      <c r="C52" s="153">
        <f>'MA5 J1'!AK$33</f>
        <v>0</v>
      </c>
      <c r="D52" s="153">
        <f>'MA5 J1'!$AK$76</f>
        <v>0</v>
      </c>
      <c r="E52" s="153">
        <f>'MA5 J1'!$AK$119</f>
        <v>0</v>
      </c>
      <c r="F52" s="153">
        <f>'MA5 J1'!$AK$162</f>
        <v>0</v>
      </c>
      <c r="G52" s="153">
        <f>'MA5 J1'!$AK$205</f>
        <v>0</v>
      </c>
      <c r="H52" s="153">
        <f>'MA5 J1'!$AK$248</f>
        <v>0</v>
      </c>
      <c r="I52" s="153">
        <f>'MA5 J1'!$AK$291</f>
        <v>0</v>
      </c>
      <c r="J52" s="153">
        <f>'MA5 J1'!$AK$334</f>
        <v>0</v>
      </c>
      <c r="K52" s="153">
        <f>'MA5 J1'!$AK$377</f>
        <v>0</v>
      </c>
      <c r="L52" s="153">
        <f>'MA5 J1'!$AK$420</f>
        <v>0</v>
      </c>
      <c r="M52" s="153">
        <f>'MA5 J1'!$AK$463</f>
        <v>0</v>
      </c>
      <c r="N52" s="153">
        <f>'MA5 J1'!$AK$506</f>
        <v>0</v>
      </c>
      <c r="O52" s="154">
        <f>SUM(C52:N52)</f>
        <v>0</v>
      </c>
      <c r="Q52" s="915"/>
      <c r="R52" s="918"/>
      <c r="S52" s="921"/>
      <c r="U52" s="2"/>
    </row>
    <row r="53" spans="1:21" ht="13.5" customHeight="1" x14ac:dyDescent="0.15">
      <c r="A53" s="167" t="s">
        <v>126</v>
      </c>
      <c r="B53" s="167"/>
      <c r="C53" s="168">
        <f>SUM(C47:C52)</f>
        <v>0</v>
      </c>
      <c r="D53" s="168">
        <f t="shared" ref="D53:N53" si="4">SUM(D47:D52)</f>
        <v>0</v>
      </c>
      <c r="E53" s="168">
        <f t="shared" si="4"/>
        <v>0</v>
      </c>
      <c r="F53" s="168">
        <f t="shared" si="4"/>
        <v>0</v>
      </c>
      <c r="G53" s="168">
        <f t="shared" si="4"/>
        <v>0</v>
      </c>
      <c r="H53" s="168">
        <f t="shared" si="4"/>
        <v>0</v>
      </c>
      <c r="I53" s="168">
        <f t="shared" si="4"/>
        <v>0</v>
      </c>
      <c r="J53" s="168">
        <f t="shared" si="4"/>
        <v>0</v>
      </c>
      <c r="K53" s="168">
        <f t="shared" si="4"/>
        <v>0</v>
      </c>
      <c r="L53" s="168">
        <f t="shared" si="4"/>
        <v>0</v>
      </c>
      <c r="M53" s="168">
        <f t="shared" si="4"/>
        <v>0</v>
      </c>
      <c r="N53" s="168">
        <f t="shared" si="4"/>
        <v>0</v>
      </c>
      <c r="O53" s="163">
        <f>SUM(O50:O52)</f>
        <v>0</v>
      </c>
      <c r="Q53" s="916"/>
      <c r="R53" s="919"/>
      <c r="S53" s="922"/>
    </row>
  </sheetData>
  <sheetProtection selectLockedCells="1" selectUnlockedCells="1"/>
  <mergeCells count="26">
    <mergeCell ref="Q21:Q23"/>
    <mergeCell ref="R21:R23"/>
    <mergeCell ref="Q6:S7"/>
    <mergeCell ref="Q11:Q13"/>
    <mergeCell ref="R11:R13"/>
    <mergeCell ref="S11:S13"/>
    <mergeCell ref="Q16:S17"/>
    <mergeCell ref="S21:S23"/>
    <mergeCell ref="Q41:Q43"/>
    <mergeCell ref="R41:R43"/>
    <mergeCell ref="S41:S43"/>
    <mergeCell ref="Q46:S47"/>
    <mergeCell ref="Q51:Q53"/>
    <mergeCell ref="R51:R53"/>
    <mergeCell ref="S51:S53"/>
    <mergeCell ref="Q26:S27"/>
    <mergeCell ref="Q31:Q33"/>
    <mergeCell ref="R31:R33"/>
    <mergeCell ref="S31:S33"/>
    <mergeCell ref="Q36:S37"/>
    <mergeCell ref="W7:W8"/>
    <mergeCell ref="W17:W18"/>
    <mergeCell ref="W27:W28"/>
    <mergeCell ref="X7:X8"/>
    <mergeCell ref="X17:X18"/>
    <mergeCell ref="X27:X28"/>
  </mergeCells>
  <conditionalFormatting sqref="C7:N8">
    <cfRule type="cellIs" dxfId="1133" priority="3" operator="greaterThan">
      <formula>0</formula>
    </cfRule>
  </conditionalFormatting>
  <conditionalFormatting sqref="C13:N13">
    <cfRule type="cellIs" dxfId="1132" priority="13" operator="greaterThan">
      <formula>$T5</formula>
    </cfRule>
  </conditionalFormatting>
  <conditionalFormatting sqref="C17:N18">
    <cfRule type="cellIs" dxfId="1131" priority="2" operator="greaterThan">
      <formula>0</formula>
    </cfRule>
  </conditionalFormatting>
  <conditionalFormatting sqref="C23:N23">
    <cfRule type="cellIs" dxfId="1130" priority="11" operator="greaterThan">
      <formula>$T15</formula>
    </cfRule>
  </conditionalFormatting>
  <conditionalFormatting sqref="C27:N28">
    <cfRule type="cellIs" dxfId="1129" priority="1" operator="greaterThan">
      <formula>0</formula>
    </cfRule>
  </conditionalFormatting>
  <conditionalFormatting sqref="C33:N33">
    <cfRule type="cellIs" dxfId="1128" priority="10" operator="greaterThan">
      <formula>$T25</formula>
    </cfRule>
  </conditionalFormatting>
  <conditionalFormatting sqref="C43:N43">
    <cfRule type="cellIs" dxfId="1127" priority="9" operator="greaterThan">
      <formula>$T35</formula>
    </cfRule>
  </conditionalFormatting>
  <conditionalFormatting sqref="C53:N53">
    <cfRule type="cellIs" dxfId="1126" priority="8" operator="greaterThan">
      <formula>$T45</formula>
    </cfRule>
  </conditionalFormatting>
  <conditionalFormatting sqref="AN38">
    <cfRule type="cellIs" dxfId="1125" priority="5" operator="greaterThan">
      <formula>$T$5</formula>
    </cfRule>
  </conditionalFormatting>
  <conditionalFormatting sqref="AN214">
    <cfRule type="cellIs" dxfId="1124" priority="4" operator="greaterThan">
      <formula>$T$5</formula>
    </cfRule>
  </conditionalFormatting>
  <pageMargins left="0.23622047244094488" right="0.23622047244094488" top="0.19685039370078741" bottom="0.15748031496062992" header="0" footer="0"/>
  <pageSetup paperSize="9" scale="72" fitToWidth="0" orientation="landscape" r:id="rId1"/>
  <headerFooter alignWithMargins="0">
    <oddFooter>&amp;R&amp;X1)&amp;X Bitte "Hinweise zum Ausfüllen" beachten!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5CAE-0658-4C1A-8C41-3D601AE2D525}">
  <sheetPr codeName="Tabelle11">
    <tabColor theme="8" tint="0.59999389629810485"/>
    <pageSetUpPr fitToPage="1"/>
  </sheetPr>
  <dimension ref="A2:W102"/>
  <sheetViews>
    <sheetView topLeftCell="A7" zoomScale="85" zoomScaleNormal="85" workbookViewId="0">
      <selection activeCell="P7" sqref="P7"/>
    </sheetView>
  </sheetViews>
  <sheetFormatPr baseColWidth="10" defaultColWidth="11.5" defaultRowHeight="13" x14ac:dyDescent="0.15"/>
  <cols>
    <col min="1" max="1" width="46.33203125" style="56" bestFit="1" customWidth="1"/>
    <col min="2" max="2" width="10.5" style="64" bestFit="1" customWidth="1"/>
    <col min="3" max="5" width="12.6640625" style="56" customWidth="1"/>
    <col min="6" max="6" width="12.1640625" style="56" bestFit="1" customWidth="1"/>
    <col min="7" max="9" width="12.6640625" style="56" customWidth="1"/>
    <col min="10" max="10" width="13.33203125" style="56" customWidth="1"/>
    <col min="11" max="11" width="13.5" style="56" customWidth="1"/>
    <col min="12" max="13" width="12.6640625" style="56" customWidth="1"/>
    <col min="14" max="14" width="13.33203125" style="56" customWidth="1"/>
    <col min="15" max="17" width="12.6640625" style="56" customWidth="1"/>
    <col min="18" max="18" width="15" style="56" customWidth="1"/>
    <col min="19" max="20" width="12.1640625" style="56" bestFit="1" customWidth="1"/>
    <col min="21" max="16384" width="11.5" style="56"/>
  </cols>
  <sheetData>
    <row r="2" spans="1:23" ht="21" x14ac:dyDescent="0.25">
      <c r="A2" s="315" t="s">
        <v>196</v>
      </c>
      <c r="B2" s="566"/>
      <c r="C2" s="929">
        <f>Nav!$H$16</f>
        <v>45047</v>
      </c>
      <c r="D2" s="929"/>
    </row>
    <row r="3" spans="1:23" ht="22" thickBot="1" x14ac:dyDescent="0.3">
      <c r="A3" s="315" t="s">
        <v>197</v>
      </c>
      <c r="B3" s="566"/>
      <c r="C3" s="930" t="str">
        <f>Nav!$C$6</f>
        <v>DS200424</v>
      </c>
      <c r="D3" s="930"/>
    </row>
    <row r="4" spans="1:23" ht="14" thickBot="1" x14ac:dyDescent="0.2">
      <c r="F4" s="64" t="s">
        <v>198</v>
      </c>
      <c r="J4" s="64" t="s">
        <v>199</v>
      </c>
      <c r="N4" s="64" t="s">
        <v>200</v>
      </c>
      <c r="R4" s="64" t="s">
        <v>201</v>
      </c>
      <c r="S4" s="145"/>
      <c r="T4" s="304" t="s">
        <v>202</v>
      </c>
      <c r="U4" s="305"/>
      <c r="V4" s="260">
        <f>'Ermittl.-Stunden J1'!R5</f>
        <v>40</v>
      </c>
      <c r="W4" s="147">
        <f>'Ermittl.-Stunden J1'!S5</f>
        <v>2080</v>
      </c>
    </row>
    <row r="5" spans="1:23" ht="16" x14ac:dyDescent="0.15">
      <c r="A5" s="589" t="str">
        <f>'Ermittl.-Stunden J1'!A6</f>
        <v>Tippl, Mario</v>
      </c>
      <c r="B5" s="567"/>
      <c r="C5" s="149" t="s">
        <v>173</v>
      </c>
      <c r="D5" s="149" t="s">
        <v>174</v>
      </c>
      <c r="E5" s="150" t="s">
        <v>175</v>
      </c>
      <c r="F5" s="289" t="s">
        <v>126</v>
      </c>
      <c r="G5" s="290" t="s">
        <v>100</v>
      </c>
      <c r="H5" s="149" t="s">
        <v>176</v>
      </c>
      <c r="I5" s="150" t="s">
        <v>102</v>
      </c>
      <c r="J5" s="289" t="s">
        <v>126</v>
      </c>
      <c r="K5" s="290" t="s">
        <v>103</v>
      </c>
      <c r="L5" s="149" t="s">
        <v>104</v>
      </c>
      <c r="M5" s="150" t="s">
        <v>177</v>
      </c>
      <c r="N5" s="289" t="s">
        <v>126</v>
      </c>
      <c r="O5" s="290" t="s">
        <v>106</v>
      </c>
      <c r="P5" s="149" t="s">
        <v>107</v>
      </c>
      <c r="Q5" s="150" t="s">
        <v>108</v>
      </c>
      <c r="R5" s="299" t="s">
        <v>126</v>
      </c>
      <c r="S5" s="301" t="s">
        <v>178</v>
      </c>
      <c r="U5" s="923" t="s">
        <v>179</v>
      </c>
      <c r="V5" s="924"/>
      <c r="W5" s="925"/>
    </row>
    <row r="6" spans="1:23" x14ac:dyDescent="0.15">
      <c r="A6" s="152" t="s">
        <v>203</v>
      </c>
      <c r="B6" s="568" t="s">
        <v>30</v>
      </c>
      <c r="C6" s="338">
        <f>'Planung Personal'!D9*'Auswertung J1'!$W4/12</f>
        <v>0</v>
      </c>
      <c r="D6" s="338">
        <f>'Planung Personal'!E9*'Auswertung J1'!$W4/12</f>
        <v>0</v>
      </c>
      <c r="E6" s="338">
        <f>'Planung Personal'!F9*'Auswertung J1'!$W4/12</f>
        <v>0</v>
      </c>
      <c r="F6" s="117">
        <f>SUM(C6:E6)</f>
        <v>0</v>
      </c>
      <c r="G6" s="153">
        <f>'Planung Personal'!G9*'Auswertung J1'!$W4/12</f>
        <v>0</v>
      </c>
      <c r="H6" s="153">
        <f>'Planung Personal'!H9*'Auswertung J1'!$W4/12</f>
        <v>0</v>
      </c>
      <c r="I6" s="153">
        <f>'Planung Personal'!I9*'Auswertung J1'!$W4/12</f>
        <v>86.666666666666671</v>
      </c>
      <c r="J6" s="117">
        <f>SUM(G6:I6)</f>
        <v>86.666666666666671</v>
      </c>
      <c r="K6" s="153">
        <f>'Planung Personal'!J9*'Auswertung J1'!$W4/12</f>
        <v>86.666666666666671</v>
      </c>
      <c r="L6" s="153">
        <f>'Planung Personal'!K9*'Auswertung J1'!$W4/12</f>
        <v>86.666666666666671</v>
      </c>
      <c r="M6" s="153">
        <f>'Planung Personal'!L9*'Auswertung J1'!$W4/12</f>
        <v>86.666666666666671</v>
      </c>
      <c r="N6" s="117">
        <f>SUM(K6:M6)</f>
        <v>260</v>
      </c>
      <c r="O6" s="153">
        <f>'Planung Personal'!M9*'Auswertung J1'!$W4/12</f>
        <v>86.666666666666671</v>
      </c>
      <c r="P6" s="153">
        <f>'Planung Personal'!N9*'Auswertung J1'!$W4/12</f>
        <v>0</v>
      </c>
      <c r="Q6" s="153">
        <f>'Planung Personal'!O9*'Auswertung J1'!$W4/12</f>
        <v>0</v>
      </c>
      <c r="R6" s="117">
        <f>SUM(O6:Q6)</f>
        <v>86.666666666666671</v>
      </c>
      <c r="S6" s="630">
        <f>SUM(R6,N6,J6,F6)</f>
        <v>433.33333333333337</v>
      </c>
      <c r="U6" s="911"/>
      <c r="V6" s="912"/>
      <c r="W6" s="913"/>
    </row>
    <row r="7" spans="1:23" x14ac:dyDescent="0.15">
      <c r="A7" s="152"/>
      <c r="B7" s="568" t="s">
        <v>184</v>
      </c>
      <c r="C7" s="338">
        <f>'Planung Personal'!D10*'Auswertung J1'!$W4/12</f>
        <v>0</v>
      </c>
      <c r="D7" s="338">
        <f>'Planung Personal'!E10*'Auswertung J1'!$W4/12</f>
        <v>0</v>
      </c>
      <c r="E7" s="338">
        <f>'Planung Personal'!F10*'Auswertung J1'!$W4/12</f>
        <v>0</v>
      </c>
      <c r="F7" s="117">
        <f t="shared" ref="F7:F9" si="0">SUM(C7:E7)</f>
        <v>0</v>
      </c>
      <c r="G7" s="153">
        <f>'Planung Personal'!G10*'Auswertung J1'!$W4/12</f>
        <v>0</v>
      </c>
      <c r="H7" s="153">
        <f>'Planung Personal'!H10*'Auswertung J1'!$W4/12</f>
        <v>86.666666666666671</v>
      </c>
      <c r="I7" s="153">
        <f>'Planung Personal'!I10*'Auswertung J1'!$W4/12</f>
        <v>0</v>
      </c>
      <c r="J7" s="117">
        <f t="shared" ref="J7:J9" si="1">SUM(G7:I7)</f>
        <v>86.666666666666671</v>
      </c>
      <c r="K7" s="153">
        <f>'Planung Personal'!J10*'Auswertung J1'!$W4/12</f>
        <v>0</v>
      </c>
      <c r="L7" s="153">
        <f>'Planung Personal'!K10*'Auswertung J1'!$W4/12</f>
        <v>0</v>
      </c>
      <c r="M7" s="153">
        <f>'Planung Personal'!L10*'Auswertung J1'!$W4/12</f>
        <v>0</v>
      </c>
      <c r="N7" s="117">
        <f t="shared" ref="N7:N8" si="2">SUM(K7:M7)</f>
        <v>0</v>
      </c>
      <c r="O7" s="153">
        <f>'Planung Personal'!M10*'Auswertung J1'!$W4/12</f>
        <v>0</v>
      </c>
      <c r="P7" s="153">
        <f>'Planung Personal'!N10*'Auswertung J1'!$W4/12</f>
        <v>86.666666666666671</v>
      </c>
      <c r="Q7" s="153">
        <f>'Planung Personal'!O10*'Auswertung J1'!$W4/12</f>
        <v>86.666666666666671</v>
      </c>
      <c r="R7" s="117">
        <f>SUM(O7:Q7)</f>
        <v>173.33333333333334</v>
      </c>
      <c r="S7" s="630">
        <f t="shared" ref="S7:S9" si="3">SUM(R7,N7,J7,F7)</f>
        <v>260</v>
      </c>
      <c r="U7" s="541"/>
      <c r="V7" s="562"/>
      <c r="W7" s="542"/>
    </row>
    <row r="8" spans="1:23" x14ac:dyDescent="0.15">
      <c r="A8" s="152" t="s">
        <v>204</v>
      </c>
      <c r="B8" s="568" t="s">
        <v>30</v>
      </c>
      <c r="C8" s="338">
        <f>'Ermittl.-Stunden J1'!C7</f>
        <v>0</v>
      </c>
      <c r="D8" s="338">
        <f ca="1">'Ermittl.-Stunden J1'!D7</f>
        <v>0</v>
      </c>
      <c r="E8" s="338">
        <f ca="1">'Ermittl.-Stunden J1'!E7</f>
        <v>0</v>
      </c>
      <c r="F8" s="117">
        <f t="shared" ca="1" si="0"/>
        <v>0</v>
      </c>
      <c r="G8" s="153">
        <f>'Ermittl.-Stunden J1'!F7</f>
        <v>0</v>
      </c>
      <c r="H8" s="153">
        <f>'Ermittl.-Stunden J1'!G7</f>
        <v>0</v>
      </c>
      <c r="I8" s="153">
        <f>'Ermittl.-Stunden J1'!H7</f>
        <v>86.665999999999997</v>
      </c>
      <c r="J8" s="117">
        <f t="shared" si="1"/>
        <v>86.665999999999997</v>
      </c>
      <c r="K8" s="153">
        <f>'Ermittl.-Stunden J1'!I7</f>
        <v>87</v>
      </c>
      <c r="L8" s="153">
        <f>'Ermittl.-Stunden J1'!J7</f>
        <v>91</v>
      </c>
      <c r="M8" s="153">
        <f>'Ermittl.-Stunden J1'!K7</f>
        <v>126</v>
      </c>
      <c r="N8" s="117">
        <f t="shared" si="2"/>
        <v>304</v>
      </c>
      <c r="O8" s="153">
        <f>'Ermittl.-Stunden J1'!L7</f>
        <v>88</v>
      </c>
      <c r="P8" s="153">
        <f>'Ermittl.-Stunden J1'!M7</f>
        <v>0</v>
      </c>
      <c r="Q8" s="153">
        <f>'Ermittl.-Stunden J1'!N7</f>
        <v>0</v>
      </c>
      <c r="R8" s="300">
        <f>SUM(O8:Q8)</f>
        <v>88</v>
      </c>
      <c r="S8" s="630">
        <f t="shared" ca="1" si="3"/>
        <v>478.666</v>
      </c>
      <c r="U8" s="157" t="s">
        <v>187</v>
      </c>
      <c r="V8" s="158" t="s">
        <v>188</v>
      </c>
      <c r="W8" s="159" t="s">
        <v>189</v>
      </c>
    </row>
    <row r="9" spans="1:23" x14ac:dyDescent="0.15">
      <c r="A9" s="152"/>
      <c r="B9" s="568" t="s">
        <v>184</v>
      </c>
      <c r="C9" s="338">
        <f>'Ermittl.-Stunden J1'!C8</f>
        <v>0</v>
      </c>
      <c r="D9" s="338">
        <f>'Ermittl.-Stunden J1'!D8</f>
        <v>0</v>
      </c>
      <c r="E9" s="338">
        <f>'Ermittl.-Stunden J1'!E8</f>
        <v>0</v>
      </c>
      <c r="F9" s="117">
        <f t="shared" si="0"/>
        <v>0</v>
      </c>
      <c r="G9" s="153">
        <f>'Ermittl.-Stunden J1'!F8</f>
        <v>0</v>
      </c>
      <c r="H9" s="153">
        <f>'Ermittl.-Stunden J1'!G8</f>
        <v>86.67</v>
      </c>
      <c r="I9" s="153">
        <f>'Ermittl.-Stunden J1'!H8</f>
        <v>0</v>
      </c>
      <c r="J9" s="117">
        <f t="shared" si="1"/>
        <v>86.67</v>
      </c>
      <c r="K9" s="153">
        <f>'Ermittl.-Stunden J1'!I8</f>
        <v>0</v>
      </c>
      <c r="L9" s="153">
        <f>'Ermittl.-Stunden J1'!J8</f>
        <v>0</v>
      </c>
      <c r="M9" s="153">
        <f>'Ermittl.-Stunden J1'!K8</f>
        <v>10</v>
      </c>
      <c r="N9" s="117">
        <f>SUM(K9:M9)</f>
        <v>10</v>
      </c>
      <c r="O9" s="153">
        <f>'Ermittl.-Stunden J1'!L8</f>
        <v>20</v>
      </c>
      <c r="P9" s="153">
        <f>'Ermittl.-Stunden J1'!M8</f>
        <v>50</v>
      </c>
      <c r="Q9" s="153">
        <f>'Ermittl.-Stunden J1'!N8</f>
        <v>0</v>
      </c>
      <c r="R9" s="300">
        <f>SUM(O9:Q9)</f>
        <v>70</v>
      </c>
      <c r="S9" s="630">
        <f t="shared" si="3"/>
        <v>166.67000000000002</v>
      </c>
      <c r="U9" s="563"/>
      <c r="V9" s="564"/>
      <c r="W9" s="565"/>
    </row>
    <row r="10" spans="1:23" x14ac:dyDescent="0.15">
      <c r="A10" s="167" t="s">
        <v>205</v>
      </c>
      <c r="B10" s="569"/>
      <c r="C10" s="153">
        <f>C6+C7-C8-C9</f>
        <v>0</v>
      </c>
      <c r="D10" s="153">
        <f t="shared" ref="D10:E10" ca="1" si="4">D6+D7-D8-D9</f>
        <v>0</v>
      </c>
      <c r="E10" s="153">
        <f t="shared" ca="1" si="4"/>
        <v>0</v>
      </c>
      <c r="F10" s="117">
        <f ca="1">SUM(C10:E10)</f>
        <v>0</v>
      </c>
      <c r="G10" s="153">
        <f>G6+G7-G8-G9</f>
        <v>0</v>
      </c>
      <c r="H10" s="153">
        <f t="shared" ref="H10" si="5">H6+H7-H8-H9</f>
        <v>-3.3333333333303017E-3</v>
      </c>
      <c r="I10" s="153">
        <f t="shared" ref="I10" si="6">I6+I7-I8-I9</f>
        <v>6.6666666667458685E-4</v>
      </c>
      <c r="J10" s="117">
        <f>SUM(G10:I10)</f>
        <v>-2.6666666666557148E-3</v>
      </c>
      <c r="K10" s="153">
        <f>K6+K7-K8-K9</f>
        <v>-0.3333333333333286</v>
      </c>
      <c r="L10" s="153">
        <f t="shared" ref="L10" si="7">L6+L7-L8-L9</f>
        <v>-4.3333333333333286</v>
      </c>
      <c r="M10" s="153">
        <f t="shared" ref="M10" si="8">M6+M7-M8-M9</f>
        <v>-49.333333333333329</v>
      </c>
      <c r="N10" s="117">
        <f>SUM(K10:M10)</f>
        <v>-53.999999999999986</v>
      </c>
      <c r="O10" s="153">
        <f>O6+O7-O8-O9</f>
        <v>-21.333333333333329</v>
      </c>
      <c r="P10" s="153">
        <f t="shared" ref="P10" si="9">P6+P7-P8-P9</f>
        <v>36.666666666666671</v>
      </c>
      <c r="Q10" s="153">
        <f t="shared" ref="Q10" si="10">Q6+Q7-Q8-Q9</f>
        <v>86.666666666666671</v>
      </c>
      <c r="R10" s="117">
        <f>SUM(O10:Q10)</f>
        <v>102.00000000000001</v>
      </c>
      <c r="S10" s="634">
        <f ca="1">S6+S7-S8-S9</f>
        <v>47.997333333333358</v>
      </c>
      <c r="U10" s="164" t="s">
        <v>191</v>
      </c>
      <c r="V10" s="165" t="s">
        <v>192</v>
      </c>
      <c r="W10" s="166" t="s">
        <v>193</v>
      </c>
    </row>
    <row r="11" spans="1:23" x14ac:dyDescent="0.15">
      <c r="A11" s="342"/>
      <c r="B11" s="570"/>
      <c r="C11" s="343"/>
      <c r="D11" s="343"/>
      <c r="E11" s="343"/>
      <c r="F11" s="343"/>
      <c r="G11" s="343"/>
      <c r="H11" s="343"/>
      <c r="I11" s="343"/>
      <c r="J11" s="343"/>
      <c r="K11" s="343"/>
      <c r="L11" s="343"/>
      <c r="M11" s="343"/>
      <c r="N11" s="343"/>
      <c r="O11" s="343"/>
      <c r="P11" s="343"/>
      <c r="Q11" s="343"/>
      <c r="R11" s="343"/>
      <c r="S11" s="344"/>
      <c r="T11" s="345"/>
      <c r="U11" s="341"/>
      <c r="V11" s="339"/>
      <c r="W11" s="340"/>
    </row>
    <row r="12" spans="1:23" x14ac:dyDescent="0.15">
      <c r="A12" s="152" t="s">
        <v>206</v>
      </c>
      <c r="B12" s="568" t="s">
        <v>30</v>
      </c>
      <c r="C12" s="348">
        <f>C6*$W$12</f>
        <v>0</v>
      </c>
      <c r="D12" s="348">
        <f>D6*$W12</f>
        <v>0</v>
      </c>
      <c r="E12" s="348">
        <f>E6*$W12</f>
        <v>0</v>
      </c>
      <c r="F12" s="346">
        <f>SUM(C12:E12)</f>
        <v>0</v>
      </c>
      <c r="G12" s="348">
        <f>G6*$W12</f>
        <v>0</v>
      </c>
      <c r="H12" s="348">
        <f>H6*$W12</f>
        <v>0</v>
      </c>
      <c r="I12" s="348">
        <f>I6*$W12</f>
        <v>5000</v>
      </c>
      <c r="J12" s="346">
        <f>SUM(G12:I12)</f>
        <v>5000</v>
      </c>
      <c r="K12" s="348">
        <f>K6*$W12</f>
        <v>5000</v>
      </c>
      <c r="L12" s="348">
        <f>L6*$W12</f>
        <v>5000</v>
      </c>
      <c r="M12" s="348">
        <f>M6*$W12</f>
        <v>5000</v>
      </c>
      <c r="N12" s="346">
        <f>SUM(K12:M12)</f>
        <v>15000</v>
      </c>
      <c r="O12" s="348">
        <f>O6*$W12</f>
        <v>5000</v>
      </c>
      <c r="P12" s="348">
        <f>P6*$W12</f>
        <v>0</v>
      </c>
      <c r="Q12" s="348">
        <f>Q6*$W12</f>
        <v>0</v>
      </c>
      <c r="R12" s="346">
        <f>SUM(O12:Q12)</f>
        <v>5000</v>
      </c>
      <c r="S12" s="631">
        <f>SUM(R12,N12,J12,F12)</f>
        <v>25000</v>
      </c>
      <c r="U12" s="914">
        <f>'Ermittl.-Stunden J1'!Q11</f>
        <v>120000</v>
      </c>
      <c r="V12" s="931">
        <f>W4</f>
        <v>2080</v>
      </c>
      <c r="W12" s="934">
        <f>IF(U12=0,"0,00 €", U12/V12)</f>
        <v>57.692307692307693</v>
      </c>
    </row>
    <row r="13" spans="1:23" x14ac:dyDescent="0.15">
      <c r="A13" s="152"/>
      <c r="B13" s="568" t="s">
        <v>184</v>
      </c>
      <c r="C13" s="348">
        <f>C7*$W$12</f>
        <v>0</v>
      </c>
      <c r="D13" s="348">
        <f t="shared" ref="D13:E13" si="11">D7*$W$12</f>
        <v>0</v>
      </c>
      <c r="E13" s="348">
        <f t="shared" si="11"/>
        <v>0</v>
      </c>
      <c r="F13" s="346">
        <f t="shared" ref="F13:F15" si="12">SUM(C13:E13)</f>
        <v>0</v>
      </c>
      <c r="G13" s="348">
        <f>G7*$W$12</f>
        <v>0</v>
      </c>
      <c r="H13" s="348">
        <f t="shared" ref="H13:I13" si="13">H7*$W$12</f>
        <v>5000</v>
      </c>
      <c r="I13" s="348">
        <f t="shared" si="13"/>
        <v>0</v>
      </c>
      <c r="J13" s="346">
        <f t="shared" ref="J13:J15" si="14">SUM(G13:I13)</f>
        <v>5000</v>
      </c>
      <c r="K13" s="348">
        <f>K7*$W$12</f>
        <v>0</v>
      </c>
      <c r="L13" s="348">
        <f t="shared" ref="L13:M13" si="15">L7*$W$12</f>
        <v>0</v>
      </c>
      <c r="M13" s="348">
        <f t="shared" si="15"/>
        <v>0</v>
      </c>
      <c r="N13" s="346">
        <f t="shared" ref="N13:N15" si="16">SUM(K13:M13)</f>
        <v>0</v>
      </c>
      <c r="O13" s="348">
        <f>O7*$W$12</f>
        <v>0</v>
      </c>
      <c r="P13" s="348">
        <f t="shared" ref="P13:Q13" si="17">P7*$W$12</f>
        <v>5000</v>
      </c>
      <c r="Q13" s="348">
        <f t="shared" si="17"/>
        <v>5000</v>
      </c>
      <c r="R13" s="346">
        <f t="shared" ref="R13:R15" si="18">SUM(O13:Q13)</f>
        <v>10000</v>
      </c>
      <c r="S13" s="631">
        <f t="shared" ref="S13:S15" si="19">SUM(R13,N13,J13,F13)</f>
        <v>15000</v>
      </c>
      <c r="U13" s="915"/>
      <c r="V13" s="932"/>
      <c r="W13" s="935"/>
    </row>
    <row r="14" spans="1:23" x14ac:dyDescent="0.15">
      <c r="A14" s="152" t="s">
        <v>207</v>
      </c>
      <c r="B14" s="568" t="s">
        <v>30</v>
      </c>
      <c r="C14" s="348">
        <f>C8*$W$12</f>
        <v>0</v>
      </c>
      <c r="D14" s="348">
        <f ca="1">D8*$W12</f>
        <v>0</v>
      </c>
      <c r="E14" s="348">
        <f ca="1">E8*$W12</f>
        <v>0</v>
      </c>
      <c r="F14" s="346">
        <f t="shared" ca="1" si="12"/>
        <v>0</v>
      </c>
      <c r="G14" s="348">
        <f>G8*$W12</f>
        <v>0</v>
      </c>
      <c r="H14" s="348">
        <f>H8*$W12</f>
        <v>0</v>
      </c>
      <c r="I14" s="348">
        <f>I8*$W12</f>
        <v>4999.9615384615381</v>
      </c>
      <c r="J14" s="346">
        <f t="shared" si="14"/>
        <v>4999.9615384615381</v>
      </c>
      <c r="K14" s="348">
        <f>K8*$W12</f>
        <v>5019.2307692307695</v>
      </c>
      <c r="L14" s="348">
        <f>L8*$W12</f>
        <v>5250</v>
      </c>
      <c r="M14" s="348">
        <f>M8*$W12</f>
        <v>7269.2307692307695</v>
      </c>
      <c r="N14" s="346">
        <f t="shared" si="16"/>
        <v>17538.461538461539</v>
      </c>
      <c r="O14" s="348">
        <f>O8*$W12</f>
        <v>5076.9230769230771</v>
      </c>
      <c r="P14" s="348">
        <f>P8*$W12</f>
        <v>0</v>
      </c>
      <c r="Q14" s="348">
        <f>Q8*$W12</f>
        <v>0</v>
      </c>
      <c r="R14" s="346">
        <f t="shared" si="18"/>
        <v>5076.9230769230771</v>
      </c>
      <c r="S14" s="631">
        <f ca="1">SUM(C14:E14,G14:I14,K14)</f>
        <v>10019.192307692309</v>
      </c>
      <c r="U14" s="915"/>
      <c r="V14" s="932"/>
      <c r="W14" s="935"/>
    </row>
    <row r="15" spans="1:23" x14ac:dyDescent="0.15">
      <c r="A15" s="152"/>
      <c r="B15" s="568" t="s">
        <v>184</v>
      </c>
      <c r="C15" s="348">
        <f>C9*$W$12</f>
        <v>0</v>
      </c>
      <c r="D15" s="348">
        <f t="shared" ref="D15:E15" si="20">D9*$W$12</f>
        <v>0</v>
      </c>
      <c r="E15" s="348">
        <f t="shared" si="20"/>
        <v>0</v>
      </c>
      <c r="F15" s="346">
        <f t="shared" si="12"/>
        <v>0</v>
      </c>
      <c r="G15" s="348">
        <f>G9*$W$12</f>
        <v>0</v>
      </c>
      <c r="H15" s="348">
        <f t="shared" ref="H15:I15" si="21">H9*$W$12</f>
        <v>5000.1923076923076</v>
      </c>
      <c r="I15" s="348">
        <f t="shared" si="21"/>
        <v>0</v>
      </c>
      <c r="J15" s="346">
        <f t="shared" si="14"/>
        <v>5000.1923076923076</v>
      </c>
      <c r="K15" s="348">
        <f>K9*$W$12</f>
        <v>0</v>
      </c>
      <c r="L15" s="348">
        <f t="shared" ref="L15:M15" si="22">L9*$W$12</f>
        <v>0</v>
      </c>
      <c r="M15" s="348">
        <f t="shared" si="22"/>
        <v>576.92307692307691</v>
      </c>
      <c r="N15" s="346">
        <f t="shared" si="16"/>
        <v>576.92307692307691</v>
      </c>
      <c r="O15" s="348">
        <f>O9*$W$12</f>
        <v>1153.8461538461538</v>
      </c>
      <c r="P15" s="348">
        <f t="shared" ref="P15:Q15" si="23">P9*$W$12</f>
        <v>2884.6153846153848</v>
      </c>
      <c r="Q15" s="348">
        <f t="shared" si="23"/>
        <v>0</v>
      </c>
      <c r="R15" s="346">
        <f t="shared" si="18"/>
        <v>4038.4615384615386</v>
      </c>
      <c r="S15" s="632">
        <f t="shared" si="19"/>
        <v>9615.576923076922</v>
      </c>
      <c r="U15" s="915"/>
      <c r="V15" s="932"/>
      <c r="W15" s="935"/>
    </row>
    <row r="16" spans="1:23" ht="15" customHeight="1" thickBot="1" x14ac:dyDescent="0.2">
      <c r="A16" s="167" t="s">
        <v>208</v>
      </c>
      <c r="B16" s="571"/>
      <c r="C16" s="349">
        <f t="shared" ref="C16:H16" si="24">C12-C14</f>
        <v>0</v>
      </c>
      <c r="D16" s="349">
        <f t="shared" ca="1" si="24"/>
        <v>0</v>
      </c>
      <c r="E16" s="349">
        <f t="shared" ca="1" si="24"/>
        <v>0</v>
      </c>
      <c r="F16" s="292">
        <f ca="1">SUM(C16:E16)</f>
        <v>0</v>
      </c>
      <c r="G16" s="350">
        <f t="shared" si="24"/>
        <v>0</v>
      </c>
      <c r="H16" s="350">
        <f t="shared" si="24"/>
        <v>0</v>
      </c>
      <c r="I16" s="350">
        <f>I12-I14</f>
        <v>3.8461538461888267E-2</v>
      </c>
      <c r="J16" s="292">
        <f>SUM(G16:I16)</f>
        <v>3.8461538461888267E-2</v>
      </c>
      <c r="K16" s="350">
        <f>K12-K14</f>
        <v>-19.230769230769511</v>
      </c>
      <c r="L16" s="349">
        <f>L12-L14</f>
        <v>-250</v>
      </c>
      <c r="M16" s="351">
        <f>M12-M14</f>
        <v>-2269.2307692307695</v>
      </c>
      <c r="N16" s="292">
        <f>SUM(K16:M16)</f>
        <v>-2538.461538461539</v>
      </c>
      <c r="O16" s="350">
        <f>O12-O14</f>
        <v>-76.923076923077133</v>
      </c>
      <c r="P16" s="349">
        <f>P12-P14</f>
        <v>0</v>
      </c>
      <c r="Q16" s="351">
        <f>Q12-Q14</f>
        <v>0</v>
      </c>
      <c r="R16" s="292">
        <f>SUM(O16:Q16)</f>
        <v>-76.923076923077133</v>
      </c>
      <c r="S16" s="633">
        <f ca="1">S12+S13-S14-S15</f>
        <v>20365.23076923077</v>
      </c>
      <c r="U16" s="916"/>
      <c r="V16" s="933"/>
      <c r="W16" s="936"/>
    </row>
    <row r="19" spans="1:23" ht="14" thickBot="1" x14ac:dyDescent="0.2">
      <c r="F19" s="64" t="s">
        <v>198</v>
      </c>
      <c r="J19" s="64" t="s">
        <v>199</v>
      </c>
      <c r="N19" s="64" t="s">
        <v>200</v>
      </c>
      <c r="R19" s="64" t="s">
        <v>201</v>
      </c>
      <c r="S19" s="145"/>
      <c r="T19" s="304" t="s">
        <v>202</v>
      </c>
      <c r="U19" s="305"/>
      <c r="V19" s="260">
        <f>'Ermittl.-Stunden J1'!R15</f>
        <v>40</v>
      </c>
      <c r="W19" s="147">
        <f>'Ermittl.-Stunden J1'!S15</f>
        <v>2080</v>
      </c>
    </row>
    <row r="20" spans="1:23" ht="16" x14ac:dyDescent="0.15">
      <c r="A20" s="589" t="str">
        <f>'Ermittl.-Stunden J1'!A16</f>
        <v>Socha, Pawel</v>
      </c>
      <c r="B20" s="567"/>
      <c r="C20" s="149" t="s">
        <v>173</v>
      </c>
      <c r="D20" s="149" t="s">
        <v>174</v>
      </c>
      <c r="E20" s="150" t="s">
        <v>175</v>
      </c>
      <c r="F20" s="289" t="s">
        <v>126</v>
      </c>
      <c r="G20" s="290" t="s">
        <v>100</v>
      </c>
      <c r="H20" s="149" t="s">
        <v>176</v>
      </c>
      <c r="I20" s="150" t="s">
        <v>102</v>
      </c>
      <c r="J20" s="289" t="s">
        <v>126</v>
      </c>
      <c r="K20" s="290" t="s">
        <v>103</v>
      </c>
      <c r="L20" s="149" t="s">
        <v>104</v>
      </c>
      <c r="M20" s="150" t="s">
        <v>177</v>
      </c>
      <c r="N20" s="289" t="s">
        <v>126</v>
      </c>
      <c r="O20" s="290" t="s">
        <v>106</v>
      </c>
      <c r="P20" s="149" t="s">
        <v>107</v>
      </c>
      <c r="Q20" s="150" t="s">
        <v>108</v>
      </c>
      <c r="R20" s="299" t="s">
        <v>126</v>
      </c>
      <c r="S20" s="301" t="s">
        <v>178</v>
      </c>
      <c r="U20" s="923" t="s">
        <v>179</v>
      </c>
      <c r="V20" s="924"/>
      <c r="W20" s="925"/>
    </row>
    <row r="21" spans="1:23" x14ac:dyDescent="0.15">
      <c r="A21" s="152" t="s">
        <v>203</v>
      </c>
      <c r="B21" s="568" t="s">
        <v>30</v>
      </c>
      <c r="C21" s="153">
        <f>'Planung Personal'!D11*'Auswertung J1'!$W19/12</f>
        <v>0</v>
      </c>
      <c r="D21" s="153">
        <f>'Planung Personal'!E11*'Auswertung J1'!$W19/12</f>
        <v>0</v>
      </c>
      <c r="E21" s="153">
        <f>'Planung Personal'!F11*'Auswertung J1'!$W19/12</f>
        <v>0</v>
      </c>
      <c r="F21" s="117">
        <f>SUM(C21:E21)</f>
        <v>0</v>
      </c>
      <c r="G21" s="153">
        <f>'Planung Personal'!G11*'Auswertung J1'!$W19/12</f>
        <v>0</v>
      </c>
      <c r="H21" s="153">
        <f>'Planung Personal'!H11*'Auswertung J1'!$W19/12</f>
        <v>0</v>
      </c>
      <c r="I21" s="153">
        <f>'Planung Personal'!I11*'Auswertung J1'!$W19/12</f>
        <v>0</v>
      </c>
      <c r="J21" s="117">
        <f>SUM(G21:I21)</f>
        <v>0</v>
      </c>
      <c r="K21" s="153">
        <f>'Planung Personal'!J11*'Auswertung J1'!$W19/12</f>
        <v>86.666666666666671</v>
      </c>
      <c r="L21" s="153">
        <f>'Planung Personal'!K11*'Auswertung J1'!$W19/12</f>
        <v>86.666666666666671</v>
      </c>
      <c r="M21" s="153">
        <f>'Planung Personal'!L11*'Auswertung J1'!$W19/12</f>
        <v>0</v>
      </c>
      <c r="N21" s="117">
        <f>SUM(K21:M21)</f>
        <v>173.33333333333334</v>
      </c>
      <c r="O21" s="153">
        <f>'Planung Personal'!M11*'Auswertung J1'!$W19/12</f>
        <v>0</v>
      </c>
      <c r="P21" s="153">
        <f>'Planung Personal'!N11*'Auswertung J1'!$W19/12</f>
        <v>0</v>
      </c>
      <c r="Q21" s="153">
        <f>'Planung Personal'!O11*'Auswertung J1'!$W19/12</f>
        <v>0</v>
      </c>
      <c r="R21" s="300">
        <f>SUM(O21:Q21)</f>
        <v>0</v>
      </c>
      <c r="S21" s="630">
        <f>SUM(F21+J21+N21+R21)</f>
        <v>173.33333333333334</v>
      </c>
      <c r="U21" s="911"/>
      <c r="V21" s="912"/>
      <c r="W21" s="913"/>
    </row>
    <row r="22" spans="1:23" x14ac:dyDescent="0.15">
      <c r="A22" s="152"/>
      <c r="B22" s="568" t="s">
        <v>184</v>
      </c>
      <c r="C22" s="153">
        <f>'Planung Personal'!D12*'Auswertung J1'!$W19/12</f>
        <v>0</v>
      </c>
      <c r="D22" s="153">
        <f>'Planung Personal'!E12*'Auswertung J1'!$W19/12</f>
        <v>0</v>
      </c>
      <c r="E22" s="153">
        <f>'Planung Personal'!F12*'Auswertung J1'!$W19/12</f>
        <v>0</v>
      </c>
      <c r="F22" s="117">
        <f t="shared" ref="F22:F24" si="25">SUM(C22:E22)</f>
        <v>0</v>
      </c>
      <c r="G22" s="153">
        <f>'Planung Personal'!G12*'Auswertung J1'!$W19/12</f>
        <v>0</v>
      </c>
      <c r="H22" s="153">
        <f>'Planung Personal'!H12*'Auswertung J1'!$W19/12</f>
        <v>86.666666666666671</v>
      </c>
      <c r="I22" s="153">
        <f>'Planung Personal'!I12*'Auswertung J1'!$W19/12</f>
        <v>0</v>
      </c>
      <c r="J22" s="117">
        <f t="shared" ref="J22:J24" si="26">SUM(G22:I22)</f>
        <v>86.666666666666671</v>
      </c>
      <c r="K22" s="153">
        <f>'Planung Personal'!J12*'Auswertung J1'!$W19/12</f>
        <v>0</v>
      </c>
      <c r="L22" s="153">
        <f>'Planung Personal'!K12*'Auswertung J1'!$W19/12</f>
        <v>0</v>
      </c>
      <c r="M22" s="153">
        <f>'Planung Personal'!L12*'Auswertung J1'!$W19/12</f>
        <v>0</v>
      </c>
      <c r="N22" s="117">
        <f t="shared" ref="N22:N24" si="27">SUM(K22:M22)</f>
        <v>0</v>
      </c>
      <c r="O22" s="153">
        <f>'Planung Personal'!M12*'Auswertung J1'!$W19/12</f>
        <v>0</v>
      </c>
      <c r="P22" s="153">
        <f>'Planung Personal'!N12*'Auswertung J1'!$W19/12</f>
        <v>0</v>
      </c>
      <c r="Q22" s="153">
        <f>'Planung Personal'!O12*'Auswertung J1'!$W19/12</f>
        <v>0</v>
      </c>
      <c r="R22" s="300">
        <f t="shared" ref="R22:R24" si="28">SUM(O22:Q22)</f>
        <v>0</v>
      </c>
      <c r="S22" s="630">
        <f t="shared" ref="S22:S24" si="29">SUM(F22+J22+N22+R22)</f>
        <v>86.666666666666671</v>
      </c>
      <c r="U22" s="541"/>
      <c r="V22" s="562"/>
      <c r="W22" s="542"/>
    </row>
    <row r="23" spans="1:23" x14ac:dyDescent="0.15">
      <c r="A23" s="152" t="s">
        <v>204</v>
      </c>
      <c r="B23" s="568" t="s">
        <v>30</v>
      </c>
      <c r="C23" s="153">
        <f ca="1">'Ermittl.-Stunden J1'!C17</f>
        <v>0</v>
      </c>
      <c r="D23" s="153">
        <f ca="1">'Ermittl.-Stunden J1'!D17</f>
        <v>0</v>
      </c>
      <c r="E23" s="153">
        <f ca="1">'Ermittl.-Stunden J1'!E17</f>
        <v>0</v>
      </c>
      <c r="F23" s="117">
        <f t="shared" ca="1" si="25"/>
        <v>0</v>
      </c>
      <c r="G23" s="153">
        <f>'Ermittl.-Stunden J1'!F17</f>
        <v>0</v>
      </c>
      <c r="H23" s="153">
        <f>'Ermittl.-Stunden J1'!G17</f>
        <v>0</v>
      </c>
      <c r="I23" s="153">
        <f>'Ermittl.-Stunden J1'!H17</f>
        <v>158</v>
      </c>
      <c r="J23" s="117">
        <f t="shared" si="26"/>
        <v>158</v>
      </c>
      <c r="K23" s="153">
        <f>'Ermittl.-Stunden J1'!I17</f>
        <v>148</v>
      </c>
      <c r="L23" s="153">
        <f>'Ermittl.-Stunden J1'!J17</f>
        <v>92</v>
      </c>
      <c r="M23" s="153">
        <f>'Ermittl.-Stunden J1'!K17</f>
        <v>40</v>
      </c>
      <c r="N23" s="117">
        <f t="shared" si="27"/>
        <v>280</v>
      </c>
      <c r="O23" s="153">
        <f>'Ermittl.-Stunden J1'!L17</f>
        <v>20</v>
      </c>
      <c r="P23" s="153">
        <f>'Ermittl.-Stunden J1'!M17</f>
        <v>0</v>
      </c>
      <c r="Q23" s="153">
        <f>'Ermittl.-Stunden J1'!N17</f>
        <v>0</v>
      </c>
      <c r="R23" s="300">
        <f t="shared" si="28"/>
        <v>20</v>
      </c>
      <c r="S23" s="630">
        <f t="shared" ca="1" si="29"/>
        <v>458</v>
      </c>
      <c r="U23" s="157" t="s">
        <v>187</v>
      </c>
      <c r="V23" s="158" t="s">
        <v>188</v>
      </c>
      <c r="W23" s="159" t="s">
        <v>189</v>
      </c>
    </row>
    <row r="24" spans="1:23" x14ac:dyDescent="0.15">
      <c r="A24" s="152"/>
      <c r="B24" s="568" t="s">
        <v>184</v>
      </c>
      <c r="C24" s="153">
        <f>'Ermittl.-Stunden J1'!C18</f>
        <v>0</v>
      </c>
      <c r="D24" s="153">
        <f>'Ermittl.-Stunden J1'!D18</f>
        <v>0</v>
      </c>
      <c r="E24" s="153">
        <f>'Ermittl.-Stunden J1'!E18</f>
        <v>0</v>
      </c>
      <c r="F24" s="117">
        <f t="shared" si="25"/>
        <v>0</v>
      </c>
      <c r="G24" s="153">
        <f>'Ermittl.-Stunden J1'!F18</f>
        <v>0</v>
      </c>
      <c r="H24" s="153">
        <f>'Ermittl.-Stunden J1'!G18</f>
        <v>86.67</v>
      </c>
      <c r="I24" s="153">
        <f>'Ermittl.-Stunden J1'!H18</f>
        <v>0</v>
      </c>
      <c r="J24" s="117">
        <f t="shared" si="26"/>
        <v>86.67</v>
      </c>
      <c r="K24" s="153">
        <f>'Ermittl.-Stunden J1'!I18</f>
        <v>0</v>
      </c>
      <c r="L24" s="153">
        <f>'Ermittl.-Stunden J1'!J18</f>
        <v>0</v>
      </c>
      <c r="M24" s="153">
        <f>'Ermittl.-Stunden J1'!K18</f>
        <v>0</v>
      </c>
      <c r="N24" s="117">
        <f t="shared" si="27"/>
        <v>0</v>
      </c>
      <c r="O24" s="153">
        <f>'Ermittl.-Stunden J1'!L18</f>
        <v>0</v>
      </c>
      <c r="P24" s="153">
        <f>'Ermittl.-Stunden J1'!M18</f>
        <v>7.5</v>
      </c>
      <c r="Q24" s="153">
        <f>'Ermittl.-Stunden J1'!N18</f>
        <v>0</v>
      </c>
      <c r="R24" s="300">
        <f t="shared" si="28"/>
        <v>7.5</v>
      </c>
      <c r="S24" s="630">
        <f t="shared" si="29"/>
        <v>94.17</v>
      </c>
      <c r="U24" s="563"/>
      <c r="V24" s="564"/>
      <c r="W24" s="565"/>
    </row>
    <row r="25" spans="1:23" ht="14" thickBot="1" x14ac:dyDescent="0.2">
      <c r="A25" s="167" t="s">
        <v>205</v>
      </c>
      <c r="B25" s="569"/>
      <c r="C25" s="153">
        <f ca="1">C21-C23</f>
        <v>0</v>
      </c>
      <c r="D25" s="153">
        <f ca="1">D21-D23</f>
        <v>0</v>
      </c>
      <c r="E25" s="153">
        <f ca="1">E21-E23</f>
        <v>0</v>
      </c>
      <c r="F25" s="117">
        <f ca="1">SUM(C25:E25)</f>
        <v>0</v>
      </c>
      <c r="G25" s="153">
        <f>G21-G23</f>
        <v>0</v>
      </c>
      <c r="H25" s="153">
        <f>H21-H23</f>
        <v>0</v>
      </c>
      <c r="I25" s="153">
        <f>I21-I23</f>
        <v>-158</v>
      </c>
      <c r="J25" s="117">
        <f>SUM(G25:I25)</f>
        <v>-158</v>
      </c>
      <c r="K25" s="153">
        <f>K21-K23</f>
        <v>-61.333333333333329</v>
      </c>
      <c r="L25" s="153">
        <f>L21-L23</f>
        <v>-5.3333333333333286</v>
      </c>
      <c r="M25" s="153">
        <f>M21-M23</f>
        <v>-40</v>
      </c>
      <c r="N25" s="117">
        <f>SUM(K25:M25)</f>
        <v>-106.66666666666666</v>
      </c>
      <c r="O25" s="153">
        <f>O21-O23</f>
        <v>-20</v>
      </c>
      <c r="P25" s="153">
        <f>P21-P23</f>
        <v>0</v>
      </c>
      <c r="Q25" s="153">
        <f>Q21-Q23</f>
        <v>0</v>
      </c>
      <c r="R25" s="300">
        <f>SUM(O25:Q25)</f>
        <v>-20</v>
      </c>
      <c r="S25" s="635">
        <f ca="1">S21+S22-S23-S24</f>
        <v>-292.17</v>
      </c>
      <c r="U25" s="164" t="s">
        <v>191</v>
      </c>
      <c r="V25" s="165" t="s">
        <v>192</v>
      </c>
      <c r="W25" s="166" t="s">
        <v>193</v>
      </c>
    </row>
    <row r="26" spans="1:23" x14ac:dyDescent="0.15">
      <c r="U26" s="914">
        <f>'Ermittl.-Stunden J1'!Q21</f>
        <v>38700</v>
      </c>
      <c r="V26" s="931">
        <f>W19</f>
        <v>2080</v>
      </c>
      <c r="W26" s="934">
        <f>IF(U26=0,"0,00 €", U26/V26)</f>
        <v>18.60576923076923</v>
      </c>
    </row>
    <row r="27" spans="1:23" x14ac:dyDescent="0.15">
      <c r="A27" s="152" t="s">
        <v>206</v>
      </c>
      <c r="B27" s="568" t="s">
        <v>30</v>
      </c>
      <c r="C27" s="348">
        <f>C21*$W26</f>
        <v>0</v>
      </c>
      <c r="D27" s="348">
        <f>D21*$W26</f>
        <v>0</v>
      </c>
      <c r="E27" s="348">
        <f>E21*$W26</f>
        <v>0</v>
      </c>
      <c r="F27" s="346">
        <f>SUM(C27:E27)</f>
        <v>0</v>
      </c>
      <c r="G27" s="348">
        <f>G21*$W26</f>
        <v>0</v>
      </c>
      <c r="H27" s="348">
        <f>H21*$W26</f>
        <v>0</v>
      </c>
      <c r="I27" s="348">
        <f>I21*$W26</f>
        <v>0</v>
      </c>
      <c r="J27" s="346">
        <f>SUM(G27:I27)</f>
        <v>0</v>
      </c>
      <c r="K27" s="348">
        <f>K21*$W26</f>
        <v>1612.5</v>
      </c>
      <c r="L27" s="348">
        <f>L21*$W26</f>
        <v>1612.5</v>
      </c>
      <c r="M27" s="348">
        <f>M21*$W26</f>
        <v>0</v>
      </c>
      <c r="N27" s="346">
        <f>SUM(K27:M27)</f>
        <v>3225</v>
      </c>
      <c r="O27" s="348">
        <f>O21*$W26</f>
        <v>0</v>
      </c>
      <c r="P27" s="348">
        <f>P21*$W26</f>
        <v>0</v>
      </c>
      <c r="Q27" s="348">
        <f>Q21*$W26</f>
        <v>0</v>
      </c>
      <c r="R27" s="346">
        <f>SUM(O27:Q27)</f>
        <v>0</v>
      </c>
      <c r="S27" s="631">
        <f>SUM(R27,N27,J27,F27)</f>
        <v>3225</v>
      </c>
      <c r="U27" s="915"/>
      <c r="V27" s="932"/>
      <c r="W27" s="935"/>
    </row>
    <row r="28" spans="1:23" x14ac:dyDescent="0.15">
      <c r="A28" s="152"/>
      <c r="B28" s="568" t="s">
        <v>184</v>
      </c>
      <c r="C28" s="348">
        <f>C22*$W26</f>
        <v>0</v>
      </c>
      <c r="D28" s="348">
        <f t="shared" ref="D28:E28" si="30">D22*$W26</f>
        <v>0</v>
      </c>
      <c r="E28" s="348">
        <f t="shared" si="30"/>
        <v>0</v>
      </c>
      <c r="F28" s="346">
        <f t="shared" ref="F28:F30" si="31">SUM(C28:E28)</f>
        <v>0</v>
      </c>
      <c r="G28" s="348">
        <f>G22*$W26</f>
        <v>0</v>
      </c>
      <c r="H28" s="348">
        <f t="shared" ref="H28:I28" si="32">H22*$W26</f>
        <v>1612.5</v>
      </c>
      <c r="I28" s="348">
        <f t="shared" si="32"/>
        <v>0</v>
      </c>
      <c r="J28" s="346">
        <f t="shared" ref="J28:J30" si="33">SUM(G28:I28)</f>
        <v>1612.5</v>
      </c>
      <c r="K28" s="348">
        <f>K22*$W26</f>
        <v>0</v>
      </c>
      <c r="L28" s="348">
        <f t="shared" ref="L28:M28" si="34">L22*$W26</f>
        <v>0</v>
      </c>
      <c r="M28" s="348">
        <f t="shared" si="34"/>
        <v>0</v>
      </c>
      <c r="N28" s="346">
        <f t="shared" ref="N28:N30" si="35">SUM(K28:M28)</f>
        <v>0</v>
      </c>
      <c r="O28" s="348">
        <f>O22*$W26</f>
        <v>0</v>
      </c>
      <c r="P28" s="348">
        <f t="shared" ref="P28:Q28" si="36">P22*$W26</f>
        <v>0</v>
      </c>
      <c r="Q28" s="348">
        <f t="shared" si="36"/>
        <v>0</v>
      </c>
      <c r="R28" s="346">
        <f t="shared" ref="R28:R30" si="37">SUM(O28:Q28)</f>
        <v>0</v>
      </c>
      <c r="S28" s="631">
        <f t="shared" ref="S28:S30" si="38">SUM(R28,N28,J28,F28)</f>
        <v>1612.5</v>
      </c>
      <c r="U28" s="915"/>
      <c r="V28" s="932"/>
      <c r="W28" s="935"/>
    </row>
    <row r="29" spans="1:23" x14ac:dyDescent="0.15">
      <c r="A29" s="152" t="s">
        <v>207</v>
      </c>
      <c r="B29" s="568" t="s">
        <v>30</v>
      </c>
      <c r="C29" s="348">
        <f ca="1">C23*$W26</f>
        <v>0</v>
      </c>
      <c r="D29" s="348">
        <f ca="1">D23*$W26</f>
        <v>0</v>
      </c>
      <c r="E29" s="348">
        <f ca="1">E23*$W26</f>
        <v>0</v>
      </c>
      <c r="F29" s="346">
        <f t="shared" ca="1" si="31"/>
        <v>0</v>
      </c>
      <c r="G29" s="348">
        <f>G23*$W26</f>
        <v>0</v>
      </c>
      <c r="H29" s="348">
        <f>H23*$W26</f>
        <v>0</v>
      </c>
      <c r="I29" s="348">
        <f>I23*$W26</f>
        <v>2939.7115384615381</v>
      </c>
      <c r="J29" s="346">
        <f t="shared" si="33"/>
        <v>2939.7115384615381</v>
      </c>
      <c r="K29" s="348">
        <f>K23*$W26</f>
        <v>2753.6538461538462</v>
      </c>
      <c r="L29" s="348">
        <f>L23*$W26</f>
        <v>1711.7307692307691</v>
      </c>
      <c r="M29" s="348">
        <f>M23*$W26</f>
        <v>744.23076923076917</v>
      </c>
      <c r="N29" s="346">
        <f t="shared" si="35"/>
        <v>5209.6153846153848</v>
      </c>
      <c r="O29" s="348">
        <f>O23*$W26</f>
        <v>372.11538461538458</v>
      </c>
      <c r="P29" s="348">
        <f>P23*$W26</f>
        <v>0</v>
      </c>
      <c r="Q29" s="348">
        <f>Q23*$W26</f>
        <v>0</v>
      </c>
      <c r="R29" s="346">
        <f t="shared" si="37"/>
        <v>372.11538461538458</v>
      </c>
      <c r="S29" s="631">
        <f t="shared" ca="1" si="38"/>
        <v>8521.4423076923085</v>
      </c>
      <c r="U29" s="915"/>
      <c r="V29" s="932"/>
      <c r="W29" s="935"/>
    </row>
    <row r="30" spans="1:23" x14ac:dyDescent="0.15">
      <c r="A30" s="152"/>
      <c r="B30" s="568" t="s">
        <v>184</v>
      </c>
      <c r="C30" s="348">
        <f>C24*$W26</f>
        <v>0</v>
      </c>
      <c r="D30" s="348">
        <f t="shared" ref="D30:E30" si="39">D24*$W26</f>
        <v>0</v>
      </c>
      <c r="E30" s="348">
        <f t="shared" si="39"/>
        <v>0</v>
      </c>
      <c r="F30" s="346">
        <f t="shared" si="31"/>
        <v>0</v>
      </c>
      <c r="G30" s="348">
        <f>G24*$W26</f>
        <v>0</v>
      </c>
      <c r="H30" s="348">
        <f t="shared" ref="H30:I30" si="40">H24*$W26</f>
        <v>1612.5620192307692</v>
      </c>
      <c r="I30" s="348">
        <f t="shared" si="40"/>
        <v>0</v>
      </c>
      <c r="J30" s="346">
        <f t="shared" si="33"/>
        <v>1612.5620192307692</v>
      </c>
      <c r="K30" s="348">
        <f>K24*$W26</f>
        <v>0</v>
      </c>
      <c r="L30" s="348">
        <f t="shared" ref="L30:M30" si="41">L24*$W26</f>
        <v>0</v>
      </c>
      <c r="M30" s="348">
        <f t="shared" si="41"/>
        <v>0</v>
      </c>
      <c r="N30" s="346">
        <f t="shared" si="35"/>
        <v>0</v>
      </c>
      <c r="O30" s="348">
        <f>O24*$W26</f>
        <v>0</v>
      </c>
      <c r="P30" s="348">
        <f t="shared" ref="P30:Q30" si="42">P24*$W26</f>
        <v>139.54326923076923</v>
      </c>
      <c r="Q30" s="348">
        <f t="shared" si="42"/>
        <v>0</v>
      </c>
      <c r="R30" s="346">
        <f t="shared" si="37"/>
        <v>139.54326923076923</v>
      </c>
      <c r="S30" s="631">
        <f t="shared" si="38"/>
        <v>1752.1052884615385</v>
      </c>
      <c r="U30" s="915"/>
      <c r="V30" s="932"/>
      <c r="W30" s="935"/>
    </row>
    <row r="31" spans="1:23" ht="15" customHeight="1" thickBot="1" x14ac:dyDescent="0.2">
      <c r="A31" s="167" t="s">
        <v>209</v>
      </c>
      <c r="B31" s="571"/>
      <c r="C31" s="349">
        <f ca="1">C27-C29</f>
        <v>0</v>
      </c>
      <c r="D31" s="349">
        <f ca="1">D27-D29</f>
        <v>0</v>
      </c>
      <c r="E31" s="349">
        <f ca="1">E27-E29</f>
        <v>0</v>
      </c>
      <c r="F31" s="292">
        <f ca="1">SUM(C31:E31)</f>
        <v>0</v>
      </c>
      <c r="G31" s="350">
        <f>G27-G29</f>
        <v>0</v>
      </c>
      <c r="H31" s="350">
        <f>H27-H29</f>
        <v>0</v>
      </c>
      <c r="I31" s="350">
        <f>I27-I29</f>
        <v>-2939.7115384615381</v>
      </c>
      <c r="J31" s="292">
        <f>SUM(G31:I31)</f>
        <v>-2939.7115384615381</v>
      </c>
      <c r="K31" s="350">
        <f>K27-K29</f>
        <v>-1141.1538461538462</v>
      </c>
      <c r="L31" s="349">
        <f>L27-L29</f>
        <v>-99.230769230769056</v>
      </c>
      <c r="M31" s="351">
        <f>M27-M29</f>
        <v>-744.23076923076917</v>
      </c>
      <c r="N31" s="292">
        <f>SUM(K31:M31)</f>
        <v>-1984.6153846153843</v>
      </c>
      <c r="O31" s="350">
        <f>O27-O29</f>
        <v>-372.11538461538458</v>
      </c>
      <c r="P31" s="349">
        <f>P27-P29</f>
        <v>0</v>
      </c>
      <c r="Q31" s="351">
        <f>Q27-Q29</f>
        <v>0</v>
      </c>
      <c r="R31" s="292">
        <f>SUM(O31:Q31)</f>
        <v>-372.11538461538458</v>
      </c>
      <c r="S31" s="633">
        <f ca="1">S27+S28-S29-S30</f>
        <v>-5436.0475961538468</v>
      </c>
      <c r="U31" s="916"/>
      <c r="V31" s="933"/>
      <c r="W31" s="936"/>
    </row>
    <row r="34" spans="1:23" ht="14" thickBot="1" x14ac:dyDescent="0.2">
      <c r="F34" s="64" t="s">
        <v>198</v>
      </c>
      <c r="J34" s="64" t="s">
        <v>199</v>
      </c>
      <c r="N34" s="64" t="s">
        <v>200</v>
      </c>
      <c r="R34" s="64" t="s">
        <v>201</v>
      </c>
      <c r="S34" s="145"/>
      <c r="T34" s="304" t="s">
        <v>202</v>
      </c>
      <c r="U34" s="305"/>
      <c r="V34" s="260">
        <f>'Ermittl.-Stunden J1'!R25</f>
        <v>20</v>
      </c>
      <c r="W34" s="147">
        <f>'Ermittl.-Stunden J1'!S25</f>
        <v>1040</v>
      </c>
    </row>
    <row r="35" spans="1:23" ht="16" x14ac:dyDescent="0.15">
      <c r="A35" s="589" t="str">
        <f>'Ermittl.-Stunden J1'!A26</f>
        <v>Tippl, Karen</v>
      </c>
      <c r="B35" s="567"/>
      <c r="C35" s="149" t="s">
        <v>173</v>
      </c>
      <c r="D35" s="149" t="s">
        <v>174</v>
      </c>
      <c r="E35" s="150" t="s">
        <v>175</v>
      </c>
      <c r="F35" s="289" t="s">
        <v>126</v>
      </c>
      <c r="G35" s="290" t="s">
        <v>100</v>
      </c>
      <c r="H35" s="149" t="s">
        <v>176</v>
      </c>
      <c r="I35" s="150" t="s">
        <v>102</v>
      </c>
      <c r="J35" s="289" t="s">
        <v>126</v>
      </c>
      <c r="K35" s="290" t="s">
        <v>103</v>
      </c>
      <c r="L35" s="149" t="s">
        <v>104</v>
      </c>
      <c r="M35" s="150" t="s">
        <v>177</v>
      </c>
      <c r="N35" s="289" t="s">
        <v>126</v>
      </c>
      <c r="O35" s="290" t="s">
        <v>106</v>
      </c>
      <c r="P35" s="149" t="s">
        <v>107</v>
      </c>
      <c r="Q35" s="150" t="s">
        <v>108</v>
      </c>
      <c r="R35" s="299" t="s">
        <v>126</v>
      </c>
      <c r="S35" s="301" t="s">
        <v>178</v>
      </c>
      <c r="U35" s="923" t="s">
        <v>179</v>
      </c>
      <c r="V35" s="924"/>
      <c r="W35" s="925"/>
    </row>
    <row r="36" spans="1:23" x14ac:dyDescent="0.15">
      <c r="A36" s="152" t="s">
        <v>203</v>
      </c>
      <c r="B36" s="568" t="s">
        <v>30</v>
      </c>
      <c r="C36" s="153">
        <f>'Planung Personal'!D13*'Auswertung J1'!$W34/12</f>
        <v>0</v>
      </c>
      <c r="D36" s="153">
        <f>'Planung Personal'!E13*'Auswertung J1'!$W34/12</f>
        <v>0</v>
      </c>
      <c r="E36" s="153">
        <f>'Planung Personal'!F13*'Auswertung J1'!$W34/12</f>
        <v>0</v>
      </c>
      <c r="F36" s="117">
        <f>SUM(C36:E36)</f>
        <v>0</v>
      </c>
      <c r="G36" s="153">
        <f>'Planung Personal'!G13*'Auswertung J1'!$W34/12</f>
        <v>0</v>
      </c>
      <c r="H36" s="153">
        <f>'Planung Personal'!H13*'Auswertung J1'!$W34/12</f>
        <v>0</v>
      </c>
      <c r="I36" s="153">
        <f>'Planung Personal'!I13*'Auswertung J1'!$W34/12</f>
        <v>43.333333333333336</v>
      </c>
      <c r="J36" s="117">
        <f>SUM(G36:I36)</f>
        <v>43.333333333333336</v>
      </c>
      <c r="K36" s="153">
        <f>'Planung Personal'!J13*'Auswertung J1'!$W34/12</f>
        <v>43.333333333333336</v>
      </c>
      <c r="L36" s="153">
        <f>'Planung Personal'!K13*'Auswertung J1'!$W34/12</f>
        <v>43.333333333333336</v>
      </c>
      <c r="M36" s="153">
        <f>'Planung Personal'!L13*'Auswertung J1'!$W34/12</f>
        <v>43.333333333333336</v>
      </c>
      <c r="N36" s="300">
        <f>SUM(K36:M36)</f>
        <v>130</v>
      </c>
      <c r="O36" s="153">
        <f>'Planung Personal'!M13*'Auswertung J1'!$W34/12</f>
        <v>43.333333333333336</v>
      </c>
      <c r="P36" s="153">
        <f>'Planung Personal'!N13*'Auswertung J1'!$W34/12</f>
        <v>0</v>
      </c>
      <c r="Q36" s="153">
        <f>'Planung Personal'!O13*'Auswertung J1'!$W34/12</f>
        <v>0</v>
      </c>
      <c r="R36" s="300">
        <f>SUM(O36:Q36)</f>
        <v>43.333333333333336</v>
      </c>
      <c r="S36" s="630">
        <f>SUM(F36+J36+N36+R36)</f>
        <v>216.66666666666669</v>
      </c>
      <c r="U36" s="911"/>
      <c r="V36" s="912"/>
      <c r="W36" s="913"/>
    </row>
    <row r="37" spans="1:23" x14ac:dyDescent="0.15">
      <c r="A37" s="152"/>
      <c r="B37" s="568" t="s">
        <v>184</v>
      </c>
      <c r="C37" s="153">
        <f>'Planung Personal'!D14*'Auswertung J1'!$W34/12</f>
        <v>0</v>
      </c>
      <c r="D37" s="153">
        <f>'Planung Personal'!E14*'Auswertung J1'!$W34/12</f>
        <v>0</v>
      </c>
      <c r="E37" s="153">
        <f>'Planung Personal'!F14*'Auswertung J1'!$W34/12</f>
        <v>0</v>
      </c>
      <c r="F37" s="117">
        <f>SUM(C37:E37)</f>
        <v>0</v>
      </c>
      <c r="G37" s="153">
        <f>'Planung Personal'!G14*'Auswertung J1'!$W34/12</f>
        <v>0</v>
      </c>
      <c r="H37" s="153">
        <f>'Planung Personal'!H14*'Auswertung J1'!$W34/12</f>
        <v>0</v>
      </c>
      <c r="I37" s="153">
        <f>'Planung Personal'!I14*'Auswertung J1'!$W34/12</f>
        <v>0</v>
      </c>
      <c r="J37" s="117">
        <f>SUM(G37:I37)</f>
        <v>0</v>
      </c>
      <c r="K37" s="153">
        <f>'Planung Personal'!J14*'Auswertung J1'!$W34/12</f>
        <v>0</v>
      </c>
      <c r="L37" s="153">
        <f>'Planung Personal'!K14*'Auswertung J1'!$W34/12</f>
        <v>0</v>
      </c>
      <c r="M37" s="153">
        <f>'Planung Personal'!L14*'Auswertung J1'!$W34/12</f>
        <v>0</v>
      </c>
      <c r="N37" s="300">
        <f t="shared" ref="N37:N39" si="43">SUM(K37:M37)</f>
        <v>0</v>
      </c>
      <c r="O37" s="153">
        <f>'Planung Personal'!M14*'Auswertung J1'!$W34/12</f>
        <v>0</v>
      </c>
      <c r="P37" s="153">
        <f>'Planung Personal'!N14*'Auswertung J1'!$W34/12</f>
        <v>0</v>
      </c>
      <c r="Q37" s="153">
        <f>'Planung Personal'!O14*'Auswertung J1'!$W34/12</f>
        <v>0</v>
      </c>
      <c r="R37" s="300">
        <f>SUM(O37:Q37)</f>
        <v>0</v>
      </c>
      <c r="S37" s="630">
        <f t="shared" ref="S37:S39" si="44">SUM(F37+J37+N37+R37)</f>
        <v>0</v>
      </c>
      <c r="U37" s="541"/>
      <c r="V37" s="562"/>
      <c r="W37" s="542"/>
    </row>
    <row r="38" spans="1:23" x14ac:dyDescent="0.15">
      <c r="A38" s="152" t="s">
        <v>204</v>
      </c>
      <c r="B38" s="568" t="s">
        <v>30</v>
      </c>
      <c r="C38" s="153">
        <f>'Ermittl.-Stunden J1'!C27</f>
        <v>0</v>
      </c>
      <c r="D38" s="153">
        <f>'Ermittl.-Stunden J1'!D27</f>
        <v>0</v>
      </c>
      <c r="E38" s="153">
        <f>'Ermittl.-Stunden J1'!E27</f>
        <v>0</v>
      </c>
      <c r="F38" s="117">
        <f>SUM(C38:E38)</f>
        <v>0</v>
      </c>
      <c r="G38" s="153">
        <f>'Ermittl.-Stunden J1'!F27</f>
        <v>0</v>
      </c>
      <c r="H38" s="153">
        <f>'Ermittl.-Stunden J1'!G27</f>
        <v>0</v>
      </c>
      <c r="I38" s="153">
        <f>'Ermittl.-Stunden J1'!H27</f>
        <v>53.33</v>
      </c>
      <c r="J38" s="117">
        <f>SUM(G38:I38)</f>
        <v>53.33</v>
      </c>
      <c r="K38" s="153">
        <f>'Ermittl.-Stunden J1'!I27</f>
        <v>72</v>
      </c>
      <c r="L38" s="153">
        <f>'Ermittl.-Stunden J1'!J27</f>
        <v>48</v>
      </c>
      <c r="M38" s="153">
        <f>'Ermittl.-Stunden J1'!K27</f>
        <v>80</v>
      </c>
      <c r="N38" s="300">
        <f t="shared" si="43"/>
        <v>200</v>
      </c>
      <c r="O38" s="153">
        <f>'Ermittl.-Stunden J1'!L27</f>
        <v>20</v>
      </c>
      <c r="P38" s="153">
        <f>'Ermittl.-Stunden J1'!M27</f>
        <v>0</v>
      </c>
      <c r="Q38" s="153">
        <f>'Ermittl.-Stunden J1'!N27</f>
        <v>0</v>
      </c>
      <c r="R38" s="300">
        <f t="shared" ref="R38:R39" si="45">SUM(O38:Q38)</f>
        <v>20</v>
      </c>
      <c r="S38" s="630">
        <f t="shared" si="44"/>
        <v>273.33</v>
      </c>
      <c r="U38" s="157" t="s">
        <v>187</v>
      </c>
      <c r="V38" s="158" t="s">
        <v>188</v>
      </c>
      <c r="W38" s="159" t="s">
        <v>189</v>
      </c>
    </row>
    <row r="39" spans="1:23" x14ac:dyDescent="0.15">
      <c r="A39" s="152"/>
      <c r="B39" s="568" t="s">
        <v>184</v>
      </c>
      <c r="C39" s="153">
        <f>'Ermittl.-Stunden J1'!C28</f>
        <v>0</v>
      </c>
      <c r="D39" s="153">
        <f>'Ermittl.-Stunden J1'!D28</f>
        <v>0</v>
      </c>
      <c r="E39" s="153">
        <f>'Ermittl.-Stunden J1'!E28</f>
        <v>0</v>
      </c>
      <c r="F39" s="117">
        <f>SUM(C39:E39)</f>
        <v>0</v>
      </c>
      <c r="G39" s="153">
        <f>'Ermittl.-Stunden J1'!F28</f>
        <v>0</v>
      </c>
      <c r="H39" s="153">
        <f>'Ermittl.-Stunden J1'!G28</f>
        <v>64</v>
      </c>
      <c r="I39" s="153">
        <f>'Ermittl.-Stunden J1'!H28</f>
        <v>22.67</v>
      </c>
      <c r="J39" s="117">
        <f>SUM(G39:I39)</f>
        <v>86.67</v>
      </c>
      <c r="K39" s="153">
        <f>'Ermittl.-Stunden J1'!I28</f>
        <v>0</v>
      </c>
      <c r="L39" s="153">
        <f>'Ermittl.-Stunden J1'!J28</f>
        <v>0</v>
      </c>
      <c r="M39" s="153">
        <f>'Ermittl.-Stunden J1'!K28</f>
        <v>0</v>
      </c>
      <c r="N39" s="300">
        <f t="shared" si="43"/>
        <v>0</v>
      </c>
      <c r="O39" s="153">
        <f>'Ermittl.-Stunden J1'!L28</f>
        <v>0</v>
      </c>
      <c r="P39" s="153">
        <f>'Ermittl.-Stunden J1'!M28</f>
        <v>0</v>
      </c>
      <c r="Q39" s="153">
        <f>'Ermittl.-Stunden J1'!N28</f>
        <v>0</v>
      </c>
      <c r="R39" s="300">
        <f t="shared" si="45"/>
        <v>0</v>
      </c>
      <c r="S39" s="630">
        <f t="shared" si="44"/>
        <v>86.67</v>
      </c>
      <c r="U39" s="563"/>
      <c r="V39" s="564"/>
      <c r="W39" s="565"/>
    </row>
    <row r="40" spans="1:23" x14ac:dyDescent="0.15">
      <c r="A40" s="167" t="s">
        <v>205</v>
      </c>
      <c r="B40" s="569"/>
      <c r="C40" s="153">
        <f>C36+C37-C38-C39</f>
        <v>0</v>
      </c>
      <c r="D40" s="153">
        <f t="shared" ref="D40:E40" si="46">D36+D37-D38-D39</f>
        <v>0</v>
      </c>
      <c r="E40" s="153">
        <f t="shared" si="46"/>
        <v>0</v>
      </c>
      <c r="F40" s="117">
        <f>SUM(C40:E40)</f>
        <v>0</v>
      </c>
      <c r="G40" s="153">
        <f>G36+G37-G38-G39</f>
        <v>0</v>
      </c>
      <c r="H40" s="153">
        <f t="shared" ref="H40" si="47">H36+H37-H38-H39</f>
        <v>-64</v>
      </c>
      <c r="I40" s="153">
        <f t="shared" ref="I40" si="48">I36+I37-I38-I39</f>
        <v>-32.666666666666664</v>
      </c>
      <c r="J40" s="117">
        <f>SUM(G40:I40)</f>
        <v>-96.666666666666657</v>
      </c>
      <c r="K40" s="153">
        <f>K36+K37-K38-K39</f>
        <v>-28.666666666666664</v>
      </c>
      <c r="L40" s="153">
        <f t="shared" ref="L40" si="49">L36+L37-L38-L39</f>
        <v>-4.6666666666666643</v>
      </c>
      <c r="M40" s="153">
        <f t="shared" ref="M40" si="50">M36+M37-M38-M39</f>
        <v>-36.666666666666664</v>
      </c>
      <c r="N40" s="117">
        <f>SUM(K40:M40)</f>
        <v>-70</v>
      </c>
      <c r="O40" s="153">
        <f>O36+O37-O38-O39</f>
        <v>23.333333333333336</v>
      </c>
      <c r="P40" s="153">
        <f t="shared" ref="P40" si="51">P36+P37-P38-P39</f>
        <v>0</v>
      </c>
      <c r="Q40" s="153">
        <f t="shared" ref="Q40" si="52">Q36+Q37-Q38-Q39</f>
        <v>0</v>
      </c>
      <c r="R40" s="300">
        <f>SUM(O40:Q40)</f>
        <v>23.333333333333336</v>
      </c>
      <c r="S40" s="630">
        <f>S36+S37-S38-S39</f>
        <v>-143.33333333333331</v>
      </c>
      <c r="U40" s="164" t="s">
        <v>191</v>
      </c>
      <c r="V40" s="165" t="s">
        <v>192</v>
      </c>
      <c r="W40" s="166" t="s">
        <v>193</v>
      </c>
    </row>
    <row r="41" spans="1:23" x14ac:dyDescent="0.15">
      <c r="U41" s="914">
        <f>'Ermittl.-Stunden J1'!Q31</f>
        <v>35700</v>
      </c>
      <c r="V41" s="931">
        <f>W34</f>
        <v>1040</v>
      </c>
      <c r="W41" s="934">
        <f>IF(U41=0,"0,00 €", U41/V41)</f>
        <v>34.32692307692308</v>
      </c>
    </row>
    <row r="42" spans="1:23" x14ac:dyDescent="0.15">
      <c r="A42" s="152" t="s">
        <v>206</v>
      </c>
      <c r="B42" s="568" t="s">
        <v>30</v>
      </c>
      <c r="C42" s="348">
        <f>C36*$W41</f>
        <v>0</v>
      </c>
      <c r="D42" s="348">
        <f>D36*$W41</f>
        <v>0</v>
      </c>
      <c r="E42" s="348">
        <f>E36*$W41</f>
        <v>0</v>
      </c>
      <c r="F42" s="346">
        <f>SUM(C42:E42)</f>
        <v>0</v>
      </c>
      <c r="G42" s="348">
        <f>G36*$W41</f>
        <v>0</v>
      </c>
      <c r="H42" s="348">
        <f>H36*$W41</f>
        <v>0</v>
      </c>
      <c r="I42" s="348">
        <f>I36*$W41</f>
        <v>1487.5000000000002</v>
      </c>
      <c r="J42" s="346">
        <f>SUM(G42:I42)</f>
        <v>1487.5000000000002</v>
      </c>
      <c r="K42" s="348">
        <f>K36*$W41</f>
        <v>1487.5000000000002</v>
      </c>
      <c r="L42" s="348">
        <f>L36*$W41</f>
        <v>1487.5000000000002</v>
      </c>
      <c r="M42" s="348">
        <f>M36*$W41</f>
        <v>1487.5000000000002</v>
      </c>
      <c r="N42" s="346">
        <f>SUM(K42:M42)</f>
        <v>4462.5000000000009</v>
      </c>
      <c r="O42" s="348">
        <f>O36*$W41</f>
        <v>1487.5000000000002</v>
      </c>
      <c r="P42" s="348">
        <f>P36*$W41</f>
        <v>0</v>
      </c>
      <c r="Q42" s="348">
        <f>Q36*$W41</f>
        <v>0</v>
      </c>
      <c r="R42" s="346">
        <f>SUM(O42:Q42)</f>
        <v>1487.5000000000002</v>
      </c>
      <c r="S42" s="631">
        <f>SUM(R42,N42,J42,F42)</f>
        <v>7437.5000000000009</v>
      </c>
      <c r="U42" s="915"/>
      <c r="V42" s="932"/>
      <c r="W42" s="935"/>
    </row>
    <row r="43" spans="1:23" x14ac:dyDescent="0.15">
      <c r="A43" s="152"/>
      <c r="B43" s="568" t="s">
        <v>184</v>
      </c>
      <c r="C43" s="348">
        <f>C37*$W41</f>
        <v>0</v>
      </c>
      <c r="D43" s="348">
        <f t="shared" ref="D43:E43" si="53">D37*$W41</f>
        <v>0</v>
      </c>
      <c r="E43" s="348">
        <f t="shared" si="53"/>
        <v>0</v>
      </c>
      <c r="F43" s="346">
        <f t="shared" ref="F43:F45" si="54">SUM(C43:E43)</f>
        <v>0</v>
      </c>
      <c r="G43" s="348">
        <f>G37*$W41</f>
        <v>0</v>
      </c>
      <c r="H43" s="348">
        <f t="shared" ref="H43:I43" si="55">H37*$W41</f>
        <v>0</v>
      </c>
      <c r="I43" s="348">
        <f t="shared" si="55"/>
        <v>0</v>
      </c>
      <c r="J43" s="346">
        <f t="shared" ref="J43:J45" si="56">SUM(G43:I43)</f>
        <v>0</v>
      </c>
      <c r="K43" s="348">
        <f>K37*$W41</f>
        <v>0</v>
      </c>
      <c r="L43" s="348">
        <f t="shared" ref="L43:M43" si="57">L37*$W41</f>
        <v>0</v>
      </c>
      <c r="M43" s="348">
        <f t="shared" si="57"/>
        <v>0</v>
      </c>
      <c r="N43" s="346">
        <f t="shared" ref="N43:N45" si="58">SUM(K43:M43)</f>
        <v>0</v>
      </c>
      <c r="O43" s="348">
        <f>O37*$W41</f>
        <v>0</v>
      </c>
      <c r="P43" s="348">
        <f t="shared" ref="P43:Q43" si="59">P37*$W41</f>
        <v>0</v>
      </c>
      <c r="Q43" s="348">
        <f t="shared" si="59"/>
        <v>0</v>
      </c>
      <c r="R43" s="346">
        <f t="shared" ref="R43:R45" si="60">SUM(O43:Q43)</f>
        <v>0</v>
      </c>
      <c r="S43" s="631">
        <f>SUM(R43,N43,J43,F43)</f>
        <v>0</v>
      </c>
      <c r="U43" s="915"/>
      <c r="V43" s="932"/>
      <c r="W43" s="935"/>
    </row>
    <row r="44" spans="1:23" x14ac:dyDescent="0.15">
      <c r="A44" s="152" t="s">
        <v>207</v>
      </c>
      <c r="B44" s="568" t="s">
        <v>30</v>
      </c>
      <c r="C44" s="348">
        <f>C38*$W41</f>
        <v>0</v>
      </c>
      <c r="D44" s="348">
        <f>D38*$W41</f>
        <v>0</v>
      </c>
      <c r="E44" s="348">
        <f>E38*$W41</f>
        <v>0</v>
      </c>
      <c r="F44" s="346">
        <f t="shared" si="54"/>
        <v>0</v>
      </c>
      <c r="G44" s="348">
        <f>G38*$W41</f>
        <v>0</v>
      </c>
      <c r="H44" s="348">
        <f>H38*$W41</f>
        <v>0</v>
      </c>
      <c r="I44" s="348">
        <f>I38*$W41</f>
        <v>1830.6548076923077</v>
      </c>
      <c r="J44" s="346">
        <f t="shared" si="56"/>
        <v>1830.6548076923077</v>
      </c>
      <c r="K44" s="348">
        <f>K38*$W41</f>
        <v>2471.5384615384619</v>
      </c>
      <c r="L44" s="348">
        <f>L38*$W41</f>
        <v>1647.6923076923078</v>
      </c>
      <c r="M44" s="348">
        <f>M38*$W41</f>
        <v>2746.1538461538466</v>
      </c>
      <c r="N44" s="346">
        <f t="shared" si="58"/>
        <v>6865.3846153846162</v>
      </c>
      <c r="O44" s="348">
        <f>O38*$W41</f>
        <v>686.53846153846166</v>
      </c>
      <c r="P44" s="348">
        <f>P38*$W41</f>
        <v>0</v>
      </c>
      <c r="Q44" s="348">
        <f>Q38*$W41</f>
        <v>0</v>
      </c>
      <c r="R44" s="346">
        <f t="shared" si="60"/>
        <v>686.53846153846166</v>
      </c>
      <c r="S44" s="631">
        <f>SUM(R44,N44,J44,F44)</f>
        <v>9382.5778846153862</v>
      </c>
      <c r="U44" s="915"/>
      <c r="V44" s="932"/>
      <c r="W44" s="935"/>
    </row>
    <row r="45" spans="1:23" x14ac:dyDescent="0.15">
      <c r="A45" s="152"/>
      <c r="B45" s="568" t="s">
        <v>184</v>
      </c>
      <c r="C45" s="348">
        <f>C39*$W41</f>
        <v>0</v>
      </c>
      <c r="D45" s="348">
        <f t="shared" ref="D45:E45" si="61">D39*$W41</f>
        <v>0</v>
      </c>
      <c r="E45" s="348">
        <f t="shared" si="61"/>
        <v>0</v>
      </c>
      <c r="F45" s="346">
        <f t="shared" si="54"/>
        <v>0</v>
      </c>
      <c r="G45" s="348">
        <f>G39*$W41</f>
        <v>0</v>
      </c>
      <c r="H45" s="348">
        <f t="shared" ref="H45:I45" si="62">H39*$W41</f>
        <v>2196.9230769230771</v>
      </c>
      <c r="I45" s="348">
        <f t="shared" si="62"/>
        <v>778.19134615384633</v>
      </c>
      <c r="J45" s="346">
        <f t="shared" si="56"/>
        <v>2975.1144230769232</v>
      </c>
      <c r="K45" s="348">
        <f>K39*$W41</f>
        <v>0</v>
      </c>
      <c r="L45" s="348">
        <f t="shared" ref="L45:M45" si="63">L39*$W41</f>
        <v>0</v>
      </c>
      <c r="M45" s="348">
        <f t="shared" si="63"/>
        <v>0</v>
      </c>
      <c r="N45" s="346">
        <f t="shared" si="58"/>
        <v>0</v>
      </c>
      <c r="O45" s="348">
        <f>O39*$W41</f>
        <v>0</v>
      </c>
      <c r="P45" s="348">
        <f t="shared" ref="P45:Q45" si="64">P39*$W41</f>
        <v>0</v>
      </c>
      <c r="Q45" s="348">
        <f t="shared" si="64"/>
        <v>0</v>
      </c>
      <c r="R45" s="346">
        <f t="shared" si="60"/>
        <v>0</v>
      </c>
      <c r="S45" s="631">
        <f>SUM(R45,N45,J45,F45)</f>
        <v>2975.1144230769232</v>
      </c>
      <c r="U45" s="915"/>
      <c r="V45" s="932"/>
      <c r="W45" s="935"/>
    </row>
    <row r="46" spans="1:23" ht="15" customHeight="1" thickBot="1" x14ac:dyDescent="0.2">
      <c r="A46" s="167" t="s">
        <v>208</v>
      </c>
      <c r="B46" s="571"/>
      <c r="C46" s="349">
        <f>C42+C43-C44-C45</f>
        <v>0</v>
      </c>
      <c r="D46" s="349">
        <f t="shared" ref="D46:E46" si="65">D42+D43-D44-D45</f>
        <v>0</v>
      </c>
      <c r="E46" s="349">
        <f t="shared" si="65"/>
        <v>0</v>
      </c>
      <c r="F46" s="292">
        <f>SUM(C46:E46)</f>
        <v>0</v>
      </c>
      <c r="G46" s="349">
        <f>G42+G43-G44-G45</f>
        <v>0</v>
      </c>
      <c r="H46" s="349">
        <f t="shared" ref="H46" si="66">H42+H43-H44-H45</f>
        <v>-2196.9230769230771</v>
      </c>
      <c r="I46" s="349">
        <f t="shared" ref="I46" si="67">I42+I43-I44-I45</f>
        <v>-1121.3461538461538</v>
      </c>
      <c r="J46" s="292">
        <f>SUM(G46:I46)</f>
        <v>-3318.2692307692309</v>
      </c>
      <c r="K46" s="349">
        <f>K42+K43-K44-K45</f>
        <v>-984.03846153846166</v>
      </c>
      <c r="L46" s="349">
        <f t="shared" ref="L46" si="68">L42+L43-L44-L45</f>
        <v>-160.19230769230762</v>
      </c>
      <c r="M46" s="349">
        <f t="shared" ref="M46" si="69">M42+M43-M44-M45</f>
        <v>-1258.6538461538464</v>
      </c>
      <c r="N46" s="292">
        <f>SUM(K46:M46)</f>
        <v>-2402.8846153846157</v>
      </c>
      <c r="O46" s="349">
        <f>O42+O43-O44-O45</f>
        <v>800.96153846153857</v>
      </c>
      <c r="P46" s="349">
        <f t="shared" ref="P46" si="70">P42+P43-P44-P45</f>
        <v>0</v>
      </c>
      <c r="Q46" s="349">
        <f t="shared" ref="Q46" si="71">Q42+Q43-Q44-Q45</f>
        <v>0</v>
      </c>
      <c r="R46" s="292">
        <f>SUM(O46:Q46)</f>
        <v>800.96153846153857</v>
      </c>
      <c r="S46" s="633">
        <f>S42+S43-S44-S45</f>
        <v>-4920.1923076923085</v>
      </c>
      <c r="U46" s="916"/>
      <c r="V46" s="933"/>
      <c r="W46" s="936"/>
    </row>
    <row r="49" spans="1:23" ht="14" thickBot="1" x14ac:dyDescent="0.2">
      <c r="F49" s="64" t="s">
        <v>198</v>
      </c>
      <c r="J49" s="64" t="s">
        <v>199</v>
      </c>
      <c r="N49" s="64" t="s">
        <v>200</v>
      </c>
      <c r="R49" s="64" t="s">
        <v>201</v>
      </c>
      <c r="S49" s="145"/>
      <c r="T49" s="304" t="s">
        <v>202</v>
      </c>
      <c r="U49" s="305"/>
      <c r="V49" s="260">
        <f>'Ermittl.-Stunden J1'!R35</f>
        <v>0</v>
      </c>
      <c r="W49" s="147">
        <f>'Ermittl.-Stunden J1'!S35</f>
        <v>0</v>
      </c>
    </row>
    <row r="50" spans="1:23" ht="16" x14ac:dyDescent="0.15">
      <c r="A50" s="589" t="str">
        <f>'Ermittl.-Stunden J1'!A36</f>
        <v>MA 4</v>
      </c>
      <c r="B50" s="567"/>
      <c r="C50" s="149" t="s">
        <v>173</v>
      </c>
      <c r="D50" s="149" t="s">
        <v>174</v>
      </c>
      <c r="E50" s="150" t="s">
        <v>175</v>
      </c>
      <c r="F50" s="289" t="s">
        <v>126</v>
      </c>
      <c r="G50" s="290" t="s">
        <v>100</v>
      </c>
      <c r="H50" s="149" t="s">
        <v>176</v>
      </c>
      <c r="I50" s="150" t="s">
        <v>102</v>
      </c>
      <c r="J50" s="289" t="s">
        <v>126</v>
      </c>
      <c r="K50" s="290" t="s">
        <v>103</v>
      </c>
      <c r="L50" s="149" t="s">
        <v>104</v>
      </c>
      <c r="M50" s="150" t="s">
        <v>177</v>
      </c>
      <c r="N50" s="289" t="s">
        <v>126</v>
      </c>
      <c r="O50" s="290" t="s">
        <v>106</v>
      </c>
      <c r="P50" s="149" t="s">
        <v>107</v>
      </c>
      <c r="Q50" s="150" t="s">
        <v>108</v>
      </c>
      <c r="R50" s="299" t="s">
        <v>126</v>
      </c>
      <c r="S50" s="301" t="s">
        <v>178</v>
      </c>
      <c r="U50" s="923" t="s">
        <v>179</v>
      </c>
      <c r="V50" s="924"/>
      <c r="W50" s="925"/>
    </row>
    <row r="51" spans="1:23" x14ac:dyDescent="0.15">
      <c r="A51" s="152" t="s">
        <v>203</v>
      </c>
      <c r="B51" s="568" t="s">
        <v>30</v>
      </c>
      <c r="C51" s="153">
        <f>'Planung Personal'!D15*'Auswertung J1'!$W49/12</f>
        <v>0</v>
      </c>
      <c r="D51" s="153">
        <f>'Planung Personal'!E15*'Auswertung J1'!$W49/12</f>
        <v>0</v>
      </c>
      <c r="E51" s="153">
        <f>'Planung Personal'!F15*'Auswertung J1'!$W49/12</f>
        <v>0</v>
      </c>
      <c r="F51" s="117">
        <f>SUM(C51:E51)</f>
        <v>0</v>
      </c>
      <c r="G51" s="153">
        <f>'Planung Personal'!G15*'Auswertung J1'!$W49/12</f>
        <v>0</v>
      </c>
      <c r="H51" s="153">
        <f>'Planung Personal'!H15*'Auswertung J1'!$W49/12</f>
        <v>0</v>
      </c>
      <c r="I51" s="153">
        <f>'Planung Personal'!I15*'Auswertung J1'!$W49/12</f>
        <v>0</v>
      </c>
      <c r="J51" s="300">
        <f>SUM(G51:I51)</f>
        <v>0</v>
      </c>
      <c r="K51" s="153">
        <f>'Planung Personal'!J15*'Auswertung J1'!$W49/12</f>
        <v>0</v>
      </c>
      <c r="L51" s="153">
        <f>'Planung Personal'!K15*'Auswertung J1'!$W49/12</f>
        <v>0</v>
      </c>
      <c r="M51" s="153">
        <f>'Planung Personal'!L15*'Auswertung J1'!$W49/12</f>
        <v>0</v>
      </c>
      <c r="N51" s="300">
        <f>SUM(K51:M51)</f>
        <v>0</v>
      </c>
      <c r="O51" s="153">
        <f>'Planung Personal'!M15*'Auswertung J1'!$W49/12</f>
        <v>0</v>
      </c>
      <c r="P51" s="153">
        <f>'Planung Personal'!N15*'Auswertung J1'!$W49/12</f>
        <v>0</v>
      </c>
      <c r="Q51" s="153">
        <f>'Planung Personal'!O45*'Auswertung J1'!$W49/12</f>
        <v>0</v>
      </c>
      <c r="R51" s="300">
        <f>SUM(O51:Q51)</f>
        <v>0</v>
      </c>
      <c r="S51" s="630">
        <f>SUM(F51+J51+N51+R51)</f>
        <v>0</v>
      </c>
      <c r="U51" s="911"/>
      <c r="V51" s="912"/>
      <c r="W51" s="913"/>
    </row>
    <row r="52" spans="1:23" x14ac:dyDescent="0.15">
      <c r="A52" s="152"/>
      <c r="B52" s="568" t="s">
        <v>184</v>
      </c>
      <c r="C52" s="153">
        <f>'Planung Personal'!D16*'Auswertung J1'!$W49/12</f>
        <v>0</v>
      </c>
      <c r="D52" s="153">
        <f>'Planung Personal'!E16*'Auswertung J1'!$W49/12</f>
        <v>0</v>
      </c>
      <c r="E52" s="153">
        <f>'Planung Personal'!F16*'Auswertung J1'!$W49/12</f>
        <v>0</v>
      </c>
      <c r="F52" s="117">
        <f t="shared" ref="F52:F54" si="72">SUM(C52:E52)</f>
        <v>0</v>
      </c>
      <c r="G52" s="153">
        <f>'Planung Personal'!G16*'Auswertung J1'!$W49/12</f>
        <v>0</v>
      </c>
      <c r="H52" s="153">
        <f>'Planung Personal'!H16*'Auswertung J1'!$W49/12</f>
        <v>0</v>
      </c>
      <c r="I52" s="153">
        <f>'Planung Personal'!I16*'Auswertung J1'!$W49/12</f>
        <v>0</v>
      </c>
      <c r="J52" s="300">
        <f t="shared" ref="J52:J54" si="73">SUM(G52:I52)</f>
        <v>0</v>
      </c>
      <c r="K52" s="153">
        <f>'Planung Personal'!J16*'Auswertung J1'!$W49/12</f>
        <v>0</v>
      </c>
      <c r="L52" s="153">
        <f>'Planung Personal'!K16*'Auswertung J1'!$W49/12</f>
        <v>0</v>
      </c>
      <c r="M52" s="153">
        <f>'Planung Personal'!L16*'Auswertung J1'!$W49/12</f>
        <v>0</v>
      </c>
      <c r="N52" s="300">
        <f t="shared" ref="N52:N54" si="74">SUM(K52:M52)</f>
        <v>0</v>
      </c>
      <c r="O52" s="153">
        <f>'Planung Personal'!M16*'Auswertung J1'!$W49/12</f>
        <v>0</v>
      </c>
      <c r="P52" s="153">
        <f>'Planung Personal'!N16*'Auswertung J1'!$W49/12</f>
        <v>0</v>
      </c>
      <c r="Q52" s="153">
        <f>'Planung Personal'!O16*'Auswertung J1'!$W49/12</f>
        <v>0</v>
      </c>
      <c r="R52" s="300">
        <f t="shared" ref="R52:R54" si="75">SUM(O52:Q52)</f>
        <v>0</v>
      </c>
      <c r="S52" s="630">
        <f t="shared" ref="S52:S54" si="76">SUM(F52+J52+N52+R52)</f>
        <v>0</v>
      </c>
      <c r="U52" s="541"/>
      <c r="V52" s="562"/>
      <c r="W52" s="542"/>
    </row>
    <row r="53" spans="1:23" x14ac:dyDescent="0.15">
      <c r="A53" s="152" t="s">
        <v>204</v>
      </c>
      <c r="B53" s="568" t="s">
        <v>30</v>
      </c>
      <c r="C53" s="153">
        <f>'Ermittl.-Stunden J1'!C37</f>
        <v>0</v>
      </c>
      <c r="D53" s="153">
        <f>'Ermittl.-Stunden J1'!D37</f>
        <v>0</v>
      </c>
      <c r="E53" s="153">
        <f>'Ermittl.-Stunden J1'!E37</f>
        <v>0</v>
      </c>
      <c r="F53" s="117">
        <f t="shared" si="72"/>
        <v>0</v>
      </c>
      <c r="G53" s="153">
        <f>'Ermittl.-Stunden J1'!F37</f>
        <v>0</v>
      </c>
      <c r="H53" s="153">
        <f>'Ermittl.-Stunden J1'!G37</f>
        <v>0</v>
      </c>
      <c r="I53" s="153">
        <f>'Ermittl.-Stunden J1'!H37</f>
        <v>0</v>
      </c>
      <c r="J53" s="300">
        <f t="shared" si="73"/>
        <v>0</v>
      </c>
      <c r="K53" s="153">
        <f>'Ermittl.-Stunden J1'!I37</f>
        <v>0</v>
      </c>
      <c r="L53" s="153">
        <f>'Ermittl.-Stunden J1'!J37</f>
        <v>0</v>
      </c>
      <c r="M53" s="153">
        <f>'Ermittl.-Stunden J1'!K37</f>
        <v>0</v>
      </c>
      <c r="N53" s="300">
        <f t="shared" si="74"/>
        <v>0</v>
      </c>
      <c r="O53" s="153">
        <f>'Ermittl.-Stunden J1'!L37</f>
        <v>0</v>
      </c>
      <c r="P53" s="153">
        <f>'Ermittl.-Stunden J1'!M37</f>
        <v>0</v>
      </c>
      <c r="Q53" s="153">
        <f>'Ermittl.-Stunden J1'!N37</f>
        <v>0</v>
      </c>
      <c r="R53" s="300">
        <f t="shared" si="75"/>
        <v>0</v>
      </c>
      <c r="S53" s="630">
        <f t="shared" si="76"/>
        <v>0</v>
      </c>
      <c r="U53" s="157" t="s">
        <v>187</v>
      </c>
      <c r="V53" s="158" t="s">
        <v>188</v>
      </c>
      <c r="W53" s="159" t="s">
        <v>189</v>
      </c>
    </row>
    <row r="54" spans="1:23" x14ac:dyDescent="0.15">
      <c r="A54" s="152"/>
      <c r="B54" s="568" t="s">
        <v>184</v>
      </c>
      <c r="C54" s="153">
        <f>'Ermittl.-Stunden J1'!C38</f>
        <v>0</v>
      </c>
      <c r="D54" s="153">
        <f>'Ermittl.-Stunden J1'!D38</f>
        <v>0</v>
      </c>
      <c r="E54" s="153">
        <f>'Ermittl.-Stunden J1'!E38</f>
        <v>0</v>
      </c>
      <c r="F54" s="117">
        <f t="shared" si="72"/>
        <v>0</v>
      </c>
      <c r="G54" s="153">
        <f>'Ermittl.-Stunden J1'!F38</f>
        <v>0</v>
      </c>
      <c r="H54" s="153">
        <f>'Ermittl.-Stunden J1'!G38</f>
        <v>0</v>
      </c>
      <c r="I54" s="153">
        <f>'Ermittl.-Stunden J1'!H38</f>
        <v>0</v>
      </c>
      <c r="J54" s="300">
        <f t="shared" si="73"/>
        <v>0</v>
      </c>
      <c r="K54" s="153">
        <f>'Ermittl.-Stunden J1'!I38</f>
        <v>0</v>
      </c>
      <c r="L54" s="153">
        <f>'Ermittl.-Stunden J1'!J38</f>
        <v>0</v>
      </c>
      <c r="M54" s="153">
        <f>'Ermittl.-Stunden J1'!K38</f>
        <v>0</v>
      </c>
      <c r="N54" s="300">
        <f t="shared" si="74"/>
        <v>0</v>
      </c>
      <c r="O54" s="153">
        <f>'Ermittl.-Stunden J1'!L38</f>
        <v>0</v>
      </c>
      <c r="P54" s="153">
        <f>'Ermittl.-Stunden J1'!M38</f>
        <v>0</v>
      </c>
      <c r="Q54" s="153">
        <f>'Ermittl.-Stunden J1'!N38</f>
        <v>0</v>
      </c>
      <c r="R54" s="300">
        <f t="shared" si="75"/>
        <v>0</v>
      </c>
      <c r="S54" s="630">
        <f t="shared" si="76"/>
        <v>0</v>
      </c>
      <c r="U54" s="563"/>
      <c r="V54" s="564"/>
      <c r="W54" s="565"/>
    </row>
    <row r="55" spans="1:23" x14ac:dyDescent="0.15">
      <c r="A55" s="167" t="s">
        <v>205</v>
      </c>
      <c r="B55" s="569"/>
      <c r="C55" s="153">
        <f>C51-C53</f>
        <v>0</v>
      </c>
      <c r="D55" s="153">
        <f>D51-D53</f>
        <v>0</v>
      </c>
      <c r="E55" s="153">
        <f>E51-E53</f>
        <v>0</v>
      </c>
      <c r="F55" s="117">
        <f>SUM(C55:E55)</f>
        <v>0</v>
      </c>
      <c r="G55" s="153">
        <f>G51-G53</f>
        <v>0</v>
      </c>
      <c r="H55" s="153">
        <f>H51-H53</f>
        <v>0</v>
      </c>
      <c r="I55" s="153">
        <f>I51-I53</f>
        <v>0</v>
      </c>
      <c r="J55" s="117">
        <f>SUM(G55:I55)</f>
        <v>0</v>
      </c>
      <c r="K55" s="153">
        <f>K51-K53</f>
        <v>0</v>
      </c>
      <c r="L55" s="153">
        <f>L51-L53</f>
        <v>0</v>
      </c>
      <c r="M55" s="153">
        <f>M51-M53</f>
        <v>0</v>
      </c>
      <c r="N55" s="117">
        <f>SUM(K55:M55)</f>
        <v>0</v>
      </c>
      <c r="O55" s="153">
        <f>O51-O53</f>
        <v>0</v>
      </c>
      <c r="P55" s="153">
        <f>P51-P53</f>
        <v>0</v>
      </c>
      <c r="Q55" s="153">
        <f>Q51-Q53</f>
        <v>0</v>
      </c>
      <c r="R55" s="300">
        <f>SUM(O55:Q55)</f>
        <v>0</v>
      </c>
      <c r="S55" s="630">
        <f>S51+S52-S53-S54</f>
        <v>0</v>
      </c>
      <c r="U55" s="164" t="s">
        <v>191</v>
      </c>
      <c r="V55" s="165" t="s">
        <v>192</v>
      </c>
      <c r="W55" s="166" t="s">
        <v>193</v>
      </c>
    </row>
    <row r="56" spans="1:23" x14ac:dyDescent="0.15">
      <c r="U56" s="914">
        <f>'Ermittl.-Stunden J1'!Q41</f>
        <v>0</v>
      </c>
      <c r="V56" s="931">
        <f>W49</f>
        <v>0</v>
      </c>
      <c r="W56" s="934" t="str">
        <f>IF(U56=0,"0,00 €", U56/V56)</f>
        <v>0,00 €</v>
      </c>
    </row>
    <row r="57" spans="1:23" x14ac:dyDescent="0.15">
      <c r="A57" s="152" t="s">
        <v>206</v>
      </c>
      <c r="B57" s="568" t="s">
        <v>30</v>
      </c>
      <c r="C57" s="348">
        <f>C51*$W56</f>
        <v>0</v>
      </c>
      <c r="D57" s="348">
        <f>D51*$W56</f>
        <v>0</v>
      </c>
      <c r="E57" s="348">
        <f>E51*$W56</f>
        <v>0</v>
      </c>
      <c r="F57" s="346">
        <f>SUM(C57:E57)</f>
        <v>0</v>
      </c>
      <c r="G57" s="348">
        <f>G51*$W56</f>
        <v>0</v>
      </c>
      <c r="H57" s="348">
        <f>H51*$W56</f>
        <v>0</v>
      </c>
      <c r="I57" s="348">
        <f>I51*$W56</f>
        <v>0</v>
      </c>
      <c r="J57" s="346">
        <f>SUM(G57:I57)</f>
        <v>0</v>
      </c>
      <c r="K57" s="348">
        <f>K51*$W56</f>
        <v>0</v>
      </c>
      <c r="L57" s="348">
        <f>L51*$W56</f>
        <v>0</v>
      </c>
      <c r="M57" s="348">
        <f>M51*$W56</f>
        <v>0</v>
      </c>
      <c r="N57" s="346">
        <f>SUM(K57:M57)</f>
        <v>0</v>
      </c>
      <c r="O57" s="348">
        <f>O51*$W56</f>
        <v>0</v>
      </c>
      <c r="P57" s="348">
        <f>P51*$W56</f>
        <v>0</v>
      </c>
      <c r="Q57" s="348">
        <f>Q51*$W56</f>
        <v>0</v>
      </c>
      <c r="R57" s="346">
        <f>SUM(O57:Q57)</f>
        <v>0</v>
      </c>
      <c r="S57" s="631">
        <f>SUM(R57,N57,J57,F57)</f>
        <v>0</v>
      </c>
      <c r="U57" s="915"/>
      <c r="V57" s="932"/>
      <c r="W57" s="935"/>
    </row>
    <row r="58" spans="1:23" x14ac:dyDescent="0.15">
      <c r="A58" s="152"/>
      <c r="B58" s="568" t="s">
        <v>184</v>
      </c>
      <c r="C58" s="348"/>
      <c r="D58" s="348"/>
      <c r="E58" s="348"/>
      <c r="F58" s="346"/>
      <c r="G58" s="348"/>
      <c r="H58" s="348"/>
      <c r="I58" s="348"/>
      <c r="J58" s="346"/>
      <c r="K58" s="348"/>
      <c r="L58" s="348"/>
      <c r="M58" s="348"/>
      <c r="N58" s="346"/>
      <c r="O58" s="348"/>
      <c r="P58" s="348"/>
      <c r="Q58" s="348"/>
      <c r="R58" s="346"/>
      <c r="S58" s="631"/>
      <c r="U58" s="915"/>
      <c r="V58" s="932"/>
      <c r="W58" s="935"/>
    </row>
    <row r="59" spans="1:23" x14ac:dyDescent="0.15">
      <c r="A59" s="152" t="s">
        <v>207</v>
      </c>
      <c r="B59" s="568" t="s">
        <v>30</v>
      </c>
      <c r="C59" s="348">
        <f>C53*$W56</f>
        <v>0</v>
      </c>
      <c r="D59" s="348">
        <f>D53*$W56</f>
        <v>0</v>
      </c>
      <c r="E59" s="348">
        <f>E53*$W56</f>
        <v>0</v>
      </c>
      <c r="F59" s="346">
        <f>SUM(C59:E59)</f>
        <v>0</v>
      </c>
      <c r="G59" s="348">
        <f>G53*$W56</f>
        <v>0</v>
      </c>
      <c r="H59" s="348">
        <f>H53*$W56</f>
        <v>0</v>
      </c>
      <c r="I59" s="348">
        <f>I53*$W56</f>
        <v>0</v>
      </c>
      <c r="J59" s="346">
        <f>SUM(G59:I59)</f>
        <v>0</v>
      </c>
      <c r="K59" s="348">
        <f>K53*$W56</f>
        <v>0</v>
      </c>
      <c r="L59" s="348">
        <f>L53*$W56</f>
        <v>0</v>
      </c>
      <c r="M59" s="348">
        <f>M53*$W56</f>
        <v>0</v>
      </c>
      <c r="N59" s="346">
        <f>SUM(K59:M59)</f>
        <v>0</v>
      </c>
      <c r="O59" s="348">
        <f>O53*$W56</f>
        <v>0</v>
      </c>
      <c r="P59" s="348">
        <f>P53*$W56</f>
        <v>0</v>
      </c>
      <c r="Q59" s="348">
        <f>Q53*$W56</f>
        <v>0</v>
      </c>
      <c r="R59" s="346">
        <f>SUM(O59:Q59)</f>
        <v>0</v>
      </c>
      <c r="S59" s="631">
        <f>SUM(R59,N59,J59,F59)</f>
        <v>0</v>
      </c>
      <c r="U59" s="915"/>
      <c r="V59" s="932"/>
      <c r="W59" s="935"/>
    </row>
    <row r="60" spans="1:23" x14ac:dyDescent="0.15">
      <c r="A60" s="152"/>
      <c r="B60" s="568" t="s">
        <v>184</v>
      </c>
      <c r="C60" s="348"/>
      <c r="D60" s="348"/>
      <c r="E60" s="348"/>
      <c r="F60" s="575"/>
      <c r="G60" s="348"/>
      <c r="H60" s="348"/>
      <c r="I60" s="348"/>
      <c r="J60" s="575"/>
      <c r="K60" s="348"/>
      <c r="L60" s="348"/>
      <c r="M60" s="576"/>
      <c r="N60" s="575"/>
      <c r="O60" s="348"/>
      <c r="P60" s="348"/>
      <c r="Q60" s="576"/>
      <c r="R60" s="575"/>
      <c r="S60" s="632"/>
      <c r="U60" s="915"/>
      <c r="V60" s="932"/>
      <c r="W60" s="935"/>
    </row>
    <row r="61" spans="1:23" ht="15" customHeight="1" thickBot="1" x14ac:dyDescent="0.2">
      <c r="A61" s="167" t="s">
        <v>208</v>
      </c>
      <c r="B61" s="571"/>
      <c r="C61" s="349">
        <f>C57-C59</f>
        <v>0</v>
      </c>
      <c r="D61" s="349">
        <f>D57-D59</f>
        <v>0</v>
      </c>
      <c r="E61" s="349">
        <f>E57-E59</f>
        <v>0</v>
      </c>
      <c r="F61" s="292">
        <f>SUM(C61:E61)</f>
        <v>0</v>
      </c>
      <c r="G61" s="350">
        <f>G57-G59</f>
        <v>0</v>
      </c>
      <c r="H61" s="350">
        <f>H57-H59</f>
        <v>0</v>
      </c>
      <c r="I61" s="350">
        <f>I57-I59</f>
        <v>0</v>
      </c>
      <c r="J61" s="292">
        <f>SUM(G61:I61)</f>
        <v>0</v>
      </c>
      <c r="K61" s="350">
        <f>K57-K59</f>
        <v>0</v>
      </c>
      <c r="L61" s="349">
        <f>L57-L59</f>
        <v>0</v>
      </c>
      <c r="M61" s="351">
        <f>M57-M59</f>
        <v>0</v>
      </c>
      <c r="N61" s="292">
        <f>SUM(K61:M61)</f>
        <v>0</v>
      </c>
      <c r="O61" s="350">
        <f>O57-O59</f>
        <v>0</v>
      </c>
      <c r="P61" s="349">
        <f>P57-P59</f>
        <v>0</v>
      </c>
      <c r="Q61" s="351">
        <f>Q57-Q59</f>
        <v>0</v>
      </c>
      <c r="R61" s="292">
        <f>SUM(O61:Q61)</f>
        <v>0</v>
      </c>
      <c r="S61" s="633">
        <f>SUM(R61,N61,J61,F61)</f>
        <v>0</v>
      </c>
      <c r="U61" s="916"/>
      <c r="V61" s="933"/>
      <c r="W61" s="936"/>
    </row>
    <row r="63" spans="1:23" ht="14" thickBot="1" x14ac:dyDescent="0.2"/>
    <row r="64" spans="1:23" ht="14" thickBot="1" x14ac:dyDescent="0.2">
      <c r="F64" s="64" t="s">
        <v>198</v>
      </c>
      <c r="J64" s="64" t="s">
        <v>199</v>
      </c>
      <c r="N64" s="64" t="s">
        <v>200</v>
      </c>
      <c r="R64" s="64" t="s">
        <v>201</v>
      </c>
      <c r="S64" s="145"/>
      <c r="T64" s="304" t="s">
        <v>202</v>
      </c>
      <c r="U64" s="305"/>
      <c r="V64" s="260">
        <f>'Ermittl.-Stunden J1'!R45</f>
        <v>0</v>
      </c>
      <c r="W64" s="147">
        <f>'Ermittl.-Stunden J1'!S45</f>
        <v>0</v>
      </c>
    </row>
    <row r="65" spans="1:23" ht="16" x14ac:dyDescent="0.15">
      <c r="A65" s="589" t="str">
        <f>'Ermittl.-Stunden J1'!A46</f>
        <v>MA 5</v>
      </c>
      <c r="B65" s="567"/>
      <c r="C65" s="149" t="s">
        <v>173</v>
      </c>
      <c r="D65" s="149" t="s">
        <v>174</v>
      </c>
      <c r="E65" s="150" t="s">
        <v>175</v>
      </c>
      <c r="F65" s="289" t="s">
        <v>126</v>
      </c>
      <c r="G65" s="290" t="s">
        <v>100</v>
      </c>
      <c r="H65" s="149" t="s">
        <v>176</v>
      </c>
      <c r="I65" s="150" t="s">
        <v>102</v>
      </c>
      <c r="J65" s="289" t="s">
        <v>126</v>
      </c>
      <c r="K65" s="290" t="s">
        <v>103</v>
      </c>
      <c r="L65" s="149" t="s">
        <v>104</v>
      </c>
      <c r="M65" s="150" t="s">
        <v>177</v>
      </c>
      <c r="N65" s="289" t="s">
        <v>126</v>
      </c>
      <c r="O65" s="290" t="s">
        <v>106</v>
      </c>
      <c r="P65" s="149" t="s">
        <v>107</v>
      </c>
      <c r="Q65" s="150" t="s">
        <v>108</v>
      </c>
      <c r="R65" s="299" t="s">
        <v>126</v>
      </c>
      <c r="S65" s="301" t="s">
        <v>178</v>
      </c>
      <c r="U65" s="923" t="s">
        <v>179</v>
      </c>
      <c r="V65" s="924"/>
      <c r="W65" s="925"/>
    </row>
    <row r="66" spans="1:23" x14ac:dyDescent="0.15">
      <c r="A66" s="152" t="s">
        <v>203</v>
      </c>
      <c r="B66" s="568" t="s">
        <v>30</v>
      </c>
      <c r="C66" s="153">
        <f>'Planung Personal'!D17*'Auswertung J1'!$W64/12</f>
        <v>0</v>
      </c>
      <c r="D66" s="153">
        <f>'Planung Personal'!E17*'Auswertung J1'!$W64/12</f>
        <v>0</v>
      </c>
      <c r="E66" s="153">
        <f>'Planung Personal'!F17*'Auswertung J1'!$W64/12</f>
        <v>0</v>
      </c>
      <c r="F66" s="300">
        <f>SUM(C66:E66)</f>
        <v>0</v>
      </c>
      <c r="G66" s="153">
        <f>'Planung Personal'!G17*'Auswertung J1'!$W64/12</f>
        <v>0</v>
      </c>
      <c r="H66" s="153">
        <f>'Planung Personal'!H17*'Auswertung J1'!$W64/12</f>
        <v>0</v>
      </c>
      <c r="I66" s="153">
        <f>'Planung Personal'!I17*'Auswertung J1'!$W64/12</f>
        <v>0</v>
      </c>
      <c r="J66" s="300">
        <f>SUM(G66:I66)</f>
        <v>0</v>
      </c>
      <c r="K66" s="153">
        <f>'Planung Personal'!J17*'Auswertung J1'!$W64/12</f>
        <v>0</v>
      </c>
      <c r="L66" s="153">
        <f>'Planung Personal'!K17*'Auswertung J1'!$W64/12</f>
        <v>0</v>
      </c>
      <c r="M66" s="153">
        <f>'Planung Personal'!L17*'Auswertung J1'!$W64/12</f>
        <v>0</v>
      </c>
      <c r="N66" s="300">
        <f>SUM(K66:M66)</f>
        <v>0</v>
      </c>
      <c r="O66" s="153">
        <f>'Planung Personal'!M17*'Auswertung J1'!$W64/12</f>
        <v>0</v>
      </c>
      <c r="P66" s="153">
        <f>'Planung Personal'!N17*'Auswertung J1'!$W64/12</f>
        <v>0</v>
      </c>
      <c r="Q66" s="153">
        <f>'Planung Personal'!O17*'Auswertung J1'!$W64/12</f>
        <v>0</v>
      </c>
      <c r="R66" s="300">
        <f>SUM(O66:Q66)</f>
        <v>0</v>
      </c>
      <c r="S66" s="630">
        <f>SUM(F66+J66+N66+R66)</f>
        <v>0</v>
      </c>
      <c r="U66" s="911"/>
      <c r="V66" s="912"/>
      <c r="W66" s="913"/>
    </row>
    <row r="67" spans="1:23" x14ac:dyDescent="0.15">
      <c r="A67" s="152"/>
      <c r="B67" s="568" t="s">
        <v>184</v>
      </c>
      <c r="C67" s="153">
        <f>'Planung Personal'!D18*'Auswertung J1'!$W64/12</f>
        <v>0</v>
      </c>
      <c r="D67" s="153">
        <f>'Planung Personal'!E18*'Auswertung J1'!$W64/12</f>
        <v>0</v>
      </c>
      <c r="E67" s="153">
        <f>'Planung Personal'!F18*'Auswertung J1'!$W64/12</f>
        <v>0</v>
      </c>
      <c r="F67" s="300">
        <f t="shared" ref="F67:F69" si="77">SUM(C67:E67)</f>
        <v>0</v>
      </c>
      <c r="G67" s="153">
        <f>'Planung Personal'!G18*'Auswertung J1'!$W64/12</f>
        <v>0</v>
      </c>
      <c r="H67" s="153">
        <f>'Planung Personal'!H18*'Auswertung J1'!$W64/12</f>
        <v>0</v>
      </c>
      <c r="I67" s="153">
        <f>'Planung Personal'!I18*'Auswertung J1'!$W64/12</f>
        <v>0</v>
      </c>
      <c r="J67" s="300">
        <f t="shared" ref="J67:J69" si="78">SUM(G67:I67)</f>
        <v>0</v>
      </c>
      <c r="K67" s="153">
        <f>'Planung Personal'!J18*'Auswertung J1'!$W64/12</f>
        <v>0</v>
      </c>
      <c r="L67" s="153">
        <f>'Planung Personal'!K18*'Auswertung J1'!$W64/12</f>
        <v>0</v>
      </c>
      <c r="M67" s="153">
        <f>'Planung Personal'!L18*'Auswertung J1'!$W64/12</f>
        <v>0</v>
      </c>
      <c r="N67" s="300">
        <f t="shared" ref="N67:N69" si="79">SUM(K67:M67)</f>
        <v>0</v>
      </c>
      <c r="O67" s="153">
        <f>'Planung Personal'!M18*'Auswertung J1'!$W64/12</f>
        <v>0</v>
      </c>
      <c r="P67" s="153">
        <f>'Planung Personal'!N18*'Auswertung J1'!$W64/12</f>
        <v>0</v>
      </c>
      <c r="Q67" s="153">
        <f>'Planung Personal'!O18*'Auswertung J1'!$W64/12</f>
        <v>0</v>
      </c>
      <c r="R67" s="300">
        <f t="shared" ref="R67:R69" si="80">SUM(O67:Q67)</f>
        <v>0</v>
      </c>
      <c r="S67" s="630"/>
      <c r="U67" s="541"/>
      <c r="V67" s="562"/>
      <c r="W67" s="542"/>
    </row>
    <row r="68" spans="1:23" x14ac:dyDescent="0.15">
      <c r="A68" s="152" t="s">
        <v>204</v>
      </c>
      <c r="B68" s="568" t="s">
        <v>30</v>
      </c>
      <c r="C68" s="153">
        <f>'Ermittl.-Stunden J1'!C47</f>
        <v>0</v>
      </c>
      <c r="D68" s="153">
        <f>'Ermittl.-Stunden J1'!D47</f>
        <v>0</v>
      </c>
      <c r="E68" s="153">
        <f>'Ermittl.-Stunden J1'!E47</f>
        <v>0</v>
      </c>
      <c r="F68" s="300">
        <f t="shared" si="77"/>
        <v>0</v>
      </c>
      <c r="G68" s="153">
        <f>'Ermittl.-Stunden J1'!F47</f>
        <v>0</v>
      </c>
      <c r="H68" s="153">
        <f>'Ermittl.-Stunden J1'!G47</f>
        <v>0</v>
      </c>
      <c r="I68" s="153">
        <f>'Ermittl.-Stunden J1'!H47</f>
        <v>0</v>
      </c>
      <c r="J68" s="300">
        <f t="shared" si="78"/>
        <v>0</v>
      </c>
      <c r="K68" s="153">
        <f>'Ermittl.-Stunden J1'!I47</f>
        <v>0</v>
      </c>
      <c r="L68" s="153">
        <f>'Ermittl.-Stunden J1'!J47</f>
        <v>0</v>
      </c>
      <c r="M68" s="153">
        <f>'Ermittl.-Stunden J1'!K47</f>
        <v>0</v>
      </c>
      <c r="N68" s="300">
        <f t="shared" si="79"/>
        <v>0</v>
      </c>
      <c r="O68" s="153">
        <f>'Ermittl.-Stunden J1'!L47</f>
        <v>0</v>
      </c>
      <c r="P68" s="153">
        <f>'Ermittl.-Stunden J1'!M47</f>
        <v>0</v>
      </c>
      <c r="Q68" s="153">
        <f>'Ermittl.-Stunden J1'!N47</f>
        <v>0</v>
      </c>
      <c r="R68" s="300">
        <f t="shared" si="80"/>
        <v>0</v>
      </c>
      <c r="S68" s="630">
        <f>SUM(F68+J68+N68+R68)</f>
        <v>0</v>
      </c>
      <c r="U68" s="157" t="s">
        <v>187</v>
      </c>
      <c r="V68" s="158" t="s">
        <v>188</v>
      </c>
      <c r="W68" s="159" t="s">
        <v>189</v>
      </c>
    </row>
    <row r="69" spans="1:23" x14ac:dyDescent="0.15">
      <c r="A69" s="152"/>
      <c r="B69" s="568" t="s">
        <v>184</v>
      </c>
      <c r="C69" s="153"/>
      <c r="D69" s="153"/>
      <c r="E69" s="153"/>
      <c r="F69" s="300">
        <f t="shared" si="77"/>
        <v>0</v>
      </c>
      <c r="G69" s="153"/>
      <c r="H69" s="153"/>
      <c r="I69" s="153"/>
      <c r="J69" s="300">
        <f t="shared" si="78"/>
        <v>0</v>
      </c>
      <c r="K69" s="153"/>
      <c r="L69" s="153"/>
      <c r="M69" s="153"/>
      <c r="N69" s="300">
        <f t="shared" si="79"/>
        <v>0</v>
      </c>
      <c r="O69" s="153"/>
      <c r="P69" s="153"/>
      <c r="Q69" s="153"/>
      <c r="R69" s="300">
        <f t="shared" si="80"/>
        <v>0</v>
      </c>
      <c r="S69" s="630"/>
      <c r="U69" s="563"/>
      <c r="V69" s="564"/>
      <c r="W69" s="565"/>
    </row>
    <row r="70" spans="1:23" x14ac:dyDescent="0.15">
      <c r="A70" s="167" t="s">
        <v>205</v>
      </c>
      <c r="B70" s="569"/>
      <c r="C70" s="153">
        <f>C66-C68</f>
        <v>0</v>
      </c>
      <c r="D70" s="153">
        <f>D66-D68</f>
        <v>0</v>
      </c>
      <c r="E70" s="153">
        <f>E66-E68</f>
        <v>0</v>
      </c>
      <c r="F70" s="300">
        <f>SUM(C70:E70)</f>
        <v>0</v>
      </c>
      <c r="G70" s="153">
        <f>G66-G68</f>
        <v>0</v>
      </c>
      <c r="H70" s="153">
        <f>H66-H68</f>
        <v>0</v>
      </c>
      <c r="I70" s="153">
        <f>I66-I68</f>
        <v>0</v>
      </c>
      <c r="J70" s="300">
        <f>SUM(G70:I70)</f>
        <v>0</v>
      </c>
      <c r="K70" s="153">
        <f>K66-K68</f>
        <v>0</v>
      </c>
      <c r="L70" s="153">
        <f>L66-L68</f>
        <v>0</v>
      </c>
      <c r="M70" s="153">
        <f>M66-M68</f>
        <v>0</v>
      </c>
      <c r="N70" s="300">
        <f>SUM(K70:M70)</f>
        <v>0</v>
      </c>
      <c r="O70" s="153">
        <f>O66-O68</f>
        <v>0</v>
      </c>
      <c r="P70" s="153">
        <f>P66-P68</f>
        <v>0</v>
      </c>
      <c r="Q70" s="153">
        <f>Q66-Q68</f>
        <v>0</v>
      </c>
      <c r="R70" s="300">
        <f>SUM(O70:Q70)</f>
        <v>0</v>
      </c>
      <c r="S70" s="630">
        <f>SUM(F70+J70+N70+R70)</f>
        <v>0</v>
      </c>
      <c r="U70" s="164" t="s">
        <v>191</v>
      </c>
      <c r="V70" s="165" t="s">
        <v>192</v>
      </c>
      <c r="W70" s="166" t="s">
        <v>193</v>
      </c>
    </row>
    <row r="71" spans="1:23" x14ac:dyDescent="0.15">
      <c r="U71" s="914">
        <f>'Ermittl.-Stunden J1'!Q51</f>
        <v>0</v>
      </c>
      <c r="V71" s="931">
        <f>W64</f>
        <v>0</v>
      </c>
      <c r="W71" s="934" t="str">
        <f>IF(U71=0,"0,00 €", U71/V71)</f>
        <v>0,00 €</v>
      </c>
    </row>
    <row r="72" spans="1:23" x14ac:dyDescent="0.15">
      <c r="A72" s="152" t="s">
        <v>206</v>
      </c>
      <c r="B72" s="568" t="s">
        <v>30</v>
      </c>
      <c r="C72" s="348">
        <f>C66*$W71</f>
        <v>0</v>
      </c>
      <c r="D72" s="348">
        <f>D66*$W71</f>
        <v>0</v>
      </c>
      <c r="E72" s="348">
        <f>E66*$W71</f>
        <v>0</v>
      </c>
      <c r="F72" s="346">
        <f>SUM(C72:E72)</f>
        <v>0</v>
      </c>
      <c r="G72" s="348">
        <f>G66*$W71</f>
        <v>0</v>
      </c>
      <c r="H72" s="348">
        <f>H66*$W71</f>
        <v>0</v>
      </c>
      <c r="I72" s="348">
        <f>I66*$W71</f>
        <v>0</v>
      </c>
      <c r="J72" s="346">
        <f>SUM(G72:I72)</f>
        <v>0</v>
      </c>
      <c r="K72" s="348">
        <f>K66*$W71</f>
        <v>0</v>
      </c>
      <c r="L72" s="348">
        <f>L66*$W71</f>
        <v>0</v>
      </c>
      <c r="M72" s="348">
        <f>M66*$W71</f>
        <v>0</v>
      </c>
      <c r="N72" s="346">
        <f>SUM(K72:M72)</f>
        <v>0</v>
      </c>
      <c r="O72" s="348">
        <f>O66*$W71</f>
        <v>0</v>
      </c>
      <c r="P72" s="348">
        <f>P66*$W71</f>
        <v>0</v>
      </c>
      <c r="Q72" s="348">
        <f>Q66*$W71</f>
        <v>0</v>
      </c>
      <c r="R72" s="346">
        <f>SUM(O72:Q72)</f>
        <v>0</v>
      </c>
      <c r="S72" s="631">
        <f>SUM(R72,N72,J72,F72)</f>
        <v>0</v>
      </c>
      <c r="U72" s="915"/>
      <c r="V72" s="932"/>
      <c r="W72" s="935"/>
    </row>
    <row r="73" spans="1:23" x14ac:dyDescent="0.15">
      <c r="A73" s="152"/>
      <c r="B73" s="568" t="s">
        <v>184</v>
      </c>
      <c r="C73" s="348"/>
      <c r="D73" s="348"/>
      <c r="E73" s="348"/>
      <c r="F73" s="346"/>
      <c r="G73" s="348"/>
      <c r="H73" s="348"/>
      <c r="I73" s="348"/>
      <c r="J73" s="346"/>
      <c r="K73" s="348"/>
      <c r="L73" s="348"/>
      <c r="M73" s="348"/>
      <c r="N73" s="346"/>
      <c r="O73" s="348"/>
      <c r="P73" s="348"/>
      <c r="Q73" s="348"/>
      <c r="R73" s="346"/>
      <c r="S73" s="631"/>
      <c r="U73" s="915"/>
      <c r="V73" s="932"/>
      <c r="W73" s="935"/>
    </row>
    <row r="74" spans="1:23" x14ac:dyDescent="0.15">
      <c r="A74" s="152" t="s">
        <v>207</v>
      </c>
      <c r="B74" s="568" t="s">
        <v>30</v>
      </c>
      <c r="C74" s="348">
        <f>C68*$W71</f>
        <v>0</v>
      </c>
      <c r="D74" s="348">
        <f>D68*$W71</f>
        <v>0</v>
      </c>
      <c r="E74" s="348">
        <f>E68*$W71</f>
        <v>0</v>
      </c>
      <c r="F74" s="346">
        <f>SUM(C74:E74)</f>
        <v>0</v>
      </c>
      <c r="G74" s="348">
        <f>G68*$W71</f>
        <v>0</v>
      </c>
      <c r="H74" s="348">
        <f>H68*$W71</f>
        <v>0</v>
      </c>
      <c r="I74" s="348">
        <f>I68*$W71</f>
        <v>0</v>
      </c>
      <c r="J74" s="346">
        <f>SUM(G74:I74)</f>
        <v>0</v>
      </c>
      <c r="K74" s="348">
        <f>K68*$W71</f>
        <v>0</v>
      </c>
      <c r="L74" s="348">
        <f>L68*$W71</f>
        <v>0</v>
      </c>
      <c r="M74" s="348">
        <f>M68*$W71</f>
        <v>0</v>
      </c>
      <c r="N74" s="346">
        <f>SUM(K74:M74)</f>
        <v>0</v>
      </c>
      <c r="O74" s="348">
        <f>O68*$W71</f>
        <v>0</v>
      </c>
      <c r="P74" s="348">
        <f>P68*$W71</f>
        <v>0</v>
      </c>
      <c r="Q74" s="348">
        <f>Q68*$W71</f>
        <v>0</v>
      </c>
      <c r="R74" s="346">
        <f>SUM(O74:Q74)</f>
        <v>0</v>
      </c>
      <c r="S74" s="631">
        <f>SUM(R74,N74,J74,F74)</f>
        <v>0</v>
      </c>
      <c r="U74" s="915"/>
      <c r="V74" s="932"/>
      <c r="W74" s="935"/>
    </row>
    <row r="75" spans="1:23" x14ac:dyDescent="0.15">
      <c r="A75" s="152"/>
      <c r="B75" s="568" t="s">
        <v>184</v>
      </c>
      <c r="C75" s="348"/>
      <c r="D75" s="348"/>
      <c r="E75" s="348"/>
      <c r="F75" s="575"/>
      <c r="G75" s="348"/>
      <c r="H75" s="348"/>
      <c r="I75" s="348"/>
      <c r="J75" s="575"/>
      <c r="K75" s="348"/>
      <c r="L75" s="348"/>
      <c r="M75" s="576"/>
      <c r="N75" s="575"/>
      <c r="O75" s="348"/>
      <c r="P75" s="348"/>
      <c r="Q75" s="576"/>
      <c r="R75" s="575"/>
      <c r="S75" s="632"/>
      <c r="U75" s="915"/>
      <c r="V75" s="932"/>
      <c r="W75" s="935"/>
    </row>
    <row r="76" spans="1:23" ht="15" customHeight="1" thickBot="1" x14ac:dyDescent="0.2">
      <c r="A76" s="167" t="s">
        <v>208</v>
      </c>
      <c r="B76" s="571"/>
      <c r="C76" s="349">
        <f>C72-C74</f>
        <v>0</v>
      </c>
      <c r="D76" s="349">
        <f>D72-D74</f>
        <v>0</v>
      </c>
      <c r="E76" s="349">
        <f>E72-E74</f>
        <v>0</v>
      </c>
      <c r="F76" s="292">
        <f>SUM(C76:E76)</f>
        <v>0</v>
      </c>
      <c r="G76" s="350">
        <f>G72-G74</f>
        <v>0</v>
      </c>
      <c r="H76" s="350">
        <f>H72-H74</f>
        <v>0</v>
      </c>
      <c r="I76" s="350">
        <f>I72-I74</f>
        <v>0</v>
      </c>
      <c r="J76" s="292">
        <f>SUM(G76:I76)</f>
        <v>0</v>
      </c>
      <c r="K76" s="350">
        <f>K72-K74</f>
        <v>0</v>
      </c>
      <c r="L76" s="349">
        <f>L72-L74</f>
        <v>0</v>
      </c>
      <c r="M76" s="351">
        <f>M72-M74</f>
        <v>0</v>
      </c>
      <c r="N76" s="292">
        <f>SUM(K76:M76)</f>
        <v>0</v>
      </c>
      <c r="O76" s="350">
        <f>O72-O74</f>
        <v>0</v>
      </c>
      <c r="P76" s="349">
        <f>P72-P74</f>
        <v>0</v>
      </c>
      <c r="Q76" s="351">
        <f>Q72-Q74</f>
        <v>0</v>
      </c>
      <c r="R76" s="292">
        <f>SUM(O76:Q76)</f>
        <v>0</v>
      </c>
      <c r="S76" s="633">
        <f>SUM(R76,N76,J76,F76)</f>
        <v>0</v>
      </c>
      <c r="U76" s="916"/>
      <c r="V76" s="933"/>
      <c r="W76" s="936"/>
    </row>
    <row r="78" spans="1:23" ht="14" thickBot="1" x14ac:dyDescent="0.2">
      <c r="F78" s="64" t="s">
        <v>198</v>
      </c>
      <c r="J78" s="64" t="s">
        <v>199</v>
      </c>
      <c r="N78" s="64" t="s">
        <v>200</v>
      </c>
      <c r="R78" s="64" t="s">
        <v>201</v>
      </c>
    </row>
    <row r="79" spans="1:23" ht="17" thickBot="1" x14ac:dyDescent="0.2">
      <c r="A79" s="589" t="s">
        <v>210</v>
      </c>
      <c r="B79" s="567"/>
      <c r="C79" s="464">
        <f>DATE(YEAR($C$2),1,1)</f>
        <v>44927</v>
      </c>
      <c r="D79" s="464">
        <f>EOMONTH(C79,1)</f>
        <v>44985</v>
      </c>
      <c r="E79" s="465">
        <f>EOMONTH(D79,1)</f>
        <v>45016</v>
      </c>
      <c r="F79" s="466" t="s">
        <v>126</v>
      </c>
      <c r="G79" s="467">
        <f>EOMONTH(E79,1)</f>
        <v>45046</v>
      </c>
      <c r="H79" s="464">
        <f>EOMONTH(G79,1)</f>
        <v>45077</v>
      </c>
      <c r="I79" s="465">
        <f>EOMONTH(H79,1)</f>
        <v>45107</v>
      </c>
      <c r="J79" s="466" t="s">
        <v>126</v>
      </c>
      <c r="K79" s="467">
        <f>EOMONTH(I79,1)</f>
        <v>45138</v>
      </c>
      <c r="L79" s="464">
        <f>EOMONTH(K79,1)</f>
        <v>45169</v>
      </c>
      <c r="M79" s="465">
        <f>EOMONTH(L79,1)</f>
        <v>45199</v>
      </c>
      <c r="N79" s="466" t="s">
        <v>126</v>
      </c>
      <c r="O79" s="467">
        <f>EOMONTH(M79,1)</f>
        <v>45230</v>
      </c>
      <c r="P79" s="464">
        <f>EOMONTH(O79,1)</f>
        <v>45260</v>
      </c>
      <c r="Q79" s="465">
        <f>EOMONTH(P79,1)</f>
        <v>45291</v>
      </c>
      <c r="R79" s="299" t="s">
        <v>126</v>
      </c>
      <c r="S79" s="301" t="s">
        <v>178</v>
      </c>
    </row>
    <row r="80" spans="1:23" ht="14" thickBot="1" x14ac:dyDescent="0.2">
      <c r="A80" s="580" t="s">
        <v>211</v>
      </c>
      <c r="B80" s="581" t="s">
        <v>30</v>
      </c>
      <c r="C80" s="582">
        <f>C12+C27+C42+C57+C72</f>
        <v>0</v>
      </c>
      <c r="D80" s="582">
        <f t="shared" ref="D80:E80" si="81">D12+D27+D42+D57+D72</f>
        <v>0</v>
      </c>
      <c r="E80" s="582">
        <f t="shared" si="81"/>
        <v>0</v>
      </c>
      <c r="F80" s="366">
        <f>SUM(C80:E80)</f>
        <v>0</v>
      </c>
      <c r="G80" s="584">
        <f>G12+G27+G42+G57+G72</f>
        <v>0</v>
      </c>
      <c r="H80" s="582">
        <f>H12+H27+H42+H57+H72</f>
        <v>0</v>
      </c>
      <c r="I80" s="583">
        <f>I12+I27+I42+I57+I72</f>
        <v>6487.5</v>
      </c>
      <c r="J80" s="366">
        <f>SUM(G80:I80)</f>
        <v>6487.5</v>
      </c>
      <c r="K80" s="584">
        <f>K12+K27+K42+K57+K72</f>
        <v>8100</v>
      </c>
      <c r="L80" s="582">
        <f>L12+L27+L42+L57+L72</f>
        <v>8100</v>
      </c>
      <c r="M80" s="583">
        <f>M12+M27+M42+M57+M72</f>
        <v>6487.5</v>
      </c>
      <c r="N80" s="366">
        <f>SUM(K80:M80)</f>
        <v>22687.5</v>
      </c>
      <c r="O80" s="584">
        <f>O12+O27+O42+O57+O72</f>
        <v>6487.5</v>
      </c>
      <c r="P80" s="582">
        <f>P12+P27+P42+P57+P72</f>
        <v>0</v>
      </c>
      <c r="Q80" s="583">
        <f>Q12+Q27+Q42+Q57+Q72</f>
        <v>0</v>
      </c>
      <c r="R80" s="366">
        <f>SUM(O80:Q80)</f>
        <v>6487.5</v>
      </c>
      <c r="S80" s="642">
        <f>F80+J80+N80+R80</f>
        <v>35662.5</v>
      </c>
    </row>
    <row r="81" spans="1:19" x14ac:dyDescent="0.15">
      <c r="A81" s="585"/>
      <c r="B81" s="568" t="s">
        <v>184</v>
      </c>
      <c r="C81" s="361">
        <f>C13+C28+C43+C58+C73</f>
        <v>0</v>
      </c>
      <c r="D81" s="361">
        <f t="shared" ref="D81:E81" si="82">D13+D28+D43+D58+D73</f>
        <v>0</v>
      </c>
      <c r="E81" s="361">
        <f t="shared" si="82"/>
        <v>0</v>
      </c>
      <c r="F81" s="362">
        <f>SUM(C81:E81)</f>
        <v>0</v>
      </c>
      <c r="G81" s="361">
        <f>G13+G28+G43+G58+G73</f>
        <v>0</v>
      </c>
      <c r="H81" s="361">
        <f t="shared" ref="H81:I81" si="83">H13+H28+H43+H58+H73</f>
        <v>6612.5</v>
      </c>
      <c r="I81" s="361">
        <f t="shared" si="83"/>
        <v>0</v>
      </c>
      <c r="J81" s="362">
        <f>SUM(G81:I81)</f>
        <v>6612.5</v>
      </c>
      <c r="K81" s="361">
        <f>K13+K28+K43+K58+K73</f>
        <v>0</v>
      </c>
      <c r="L81" s="361">
        <f t="shared" ref="L81:M81" si="84">L13+L28+L43+L58+L73</f>
        <v>0</v>
      </c>
      <c r="M81" s="361">
        <f t="shared" si="84"/>
        <v>0</v>
      </c>
      <c r="N81" s="362">
        <f>SUM(K81:M81)</f>
        <v>0</v>
      </c>
      <c r="O81" s="361">
        <f>O13+O28+O43+O58+O73</f>
        <v>0</v>
      </c>
      <c r="P81" s="361">
        <f t="shared" ref="P81:Q81" si="85">P13+P28+P43+P58+P73</f>
        <v>5000</v>
      </c>
      <c r="Q81" s="361">
        <f t="shared" si="85"/>
        <v>5000</v>
      </c>
      <c r="R81" s="366">
        <f>SUM(O81:Q81)</f>
        <v>10000</v>
      </c>
      <c r="S81" s="643">
        <f t="shared" ref="S81" si="86">F81+J81+N81+R81</f>
        <v>16612.5</v>
      </c>
    </row>
    <row r="82" spans="1:19" ht="14" thickBot="1" x14ac:dyDescent="0.2">
      <c r="A82" s="617" t="s">
        <v>212</v>
      </c>
      <c r="B82" s="618"/>
      <c r="C82" s="619">
        <f>SUM(C80:C81)</f>
        <v>0</v>
      </c>
      <c r="D82" s="619">
        <f t="shared" ref="D82:F82" si="87">SUM(D80:D81)</f>
        <v>0</v>
      </c>
      <c r="E82" s="619">
        <f t="shared" si="87"/>
        <v>0</v>
      </c>
      <c r="F82" s="619">
        <f t="shared" si="87"/>
        <v>0</v>
      </c>
      <c r="G82" s="619">
        <f>SUM(G80:G81)</f>
        <v>0</v>
      </c>
      <c r="H82" s="619">
        <f t="shared" ref="H82" si="88">SUM(H80:H81)</f>
        <v>6612.5</v>
      </c>
      <c r="I82" s="619">
        <f t="shared" ref="I82:J82" si="89">SUM(I80:I81)</f>
        <v>6487.5</v>
      </c>
      <c r="J82" s="619">
        <f t="shared" si="89"/>
        <v>13100</v>
      </c>
      <c r="K82" s="619">
        <f>SUM(K80:K81)</f>
        <v>8100</v>
      </c>
      <c r="L82" s="619">
        <f t="shared" ref="L82" si="90">SUM(L80:L81)</f>
        <v>8100</v>
      </c>
      <c r="M82" s="619">
        <f t="shared" ref="M82:N82" si="91">SUM(M80:M81)</f>
        <v>6487.5</v>
      </c>
      <c r="N82" s="639">
        <f t="shared" si="91"/>
        <v>22687.5</v>
      </c>
      <c r="O82" s="619">
        <f>SUM(O80:O81)</f>
        <v>6487.5</v>
      </c>
      <c r="P82" s="619">
        <f t="shared" ref="P82" si="92">SUM(P80:P81)</f>
        <v>5000</v>
      </c>
      <c r="Q82" s="619">
        <f t="shared" ref="Q82:R82" si="93">SUM(Q80:Q81)</f>
        <v>5000</v>
      </c>
      <c r="R82" s="619">
        <f t="shared" si="93"/>
        <v>16487.5</v>
      </c>
      <c r="S82" s="627">
        <f>SUM(S80:S81)</f>
        <v>52275</v>
      </c>
    </row>
    <row r="83" spans="1:19" ht="14" thickBot="1" x14ac:dyDescent="0.2">
      <c r="A83" s="580" t="s">
        <v>213</v>
      </c>
      <c r="B83" s="581" t="s">
        <v>30</v>
      </c>
      <c r="C83" s="582">
        <f ca="1">C14+C29+C44+C59+C74</f>
        <v>0</v>
      </c>
      <c r="D83" s="582">
        <f ca="1">D14+D29+D44+D59+D74</f>
        <v>0</v>
      </c>
      <c r="E83" s="583">
        <f ca="1">E14+E29+E44+E59+E74</f>
        <v>0</v>
      </c>
      <c r="F83" s="366">
        <f ca="1">SUM(C83:E83)</f>
        <v>0</v>
      </c>
      <c r="G83" s="584">
        <f>G14+G29+G44+G59+G74</f>
        <v>0</v>
      </c>
      <c r="H83" s="582">
        <f>H14+H29+H44+H59+H74</f>
        <v>0</v>
      </c>
      <c r="I83" s="583">
        <f>I14+I29+I44+I59+I74</f>
        <v>9770.3278846153844</v>
      </c>
      <c r="J83" s="366">
        <f>SUM(G83:I83)</f>
        <v>9770.3278846153844</v>
      </c>
      <c r="K83" s="584">
        <f>K14+K29+K44+K59+K74</f>
        <v>10244.423076923078</v>
      </c>
      <c r="L83" s="582">
        <f>L14+L29+L44+L59+L74</f>
        <v>8609.423076923078</v>
      </c>
      <c r="M83" s="583">
        <f>M14+M29+M44+M59+M74</f>
        <v>10759.615384615387</v>
      </c>
      <c r="N83" s="362">
        <f>SUM(K83:M83)</f>
        <v>29613.461538461543</v>
      </c>
      <c r="O83" s="584">
        <f>O14+O29+O44+O59+O74</f>
        <v>6135.5769230769238</v>
      </c>
      <c r="P83" s="582">
        <f>P14+P29+P44+P59+P74</f>
        <v>0</v>
      </c>
      <c r="Q83" s="583">
        <f>Q14+Q29+Q44+Q59+Q74</f>
        <v>0</v>
      </c>
      <c r="R83" s="366">
        <f>SUM(O83:Q83)</f>
        <v>6135.5769230769238</v>
      </c>
      <c r="S83" s="642">
        <f ca="1">F83+J83+N83+R83</f>
        <v>45519.366346153853</v>
      </c>
    </row>
    <row r="84" spans="1:19" x14ac:dyDescent="0.15">
      <c r="A84" s="585"/>
      <c r="B84" s="568" t="s">
        <v>184</v>
      </c>
      <c r="C84" s="582">
        <f>C15+C30+C45+C60+C75</f>
        <v>0</v>
      </c>
      <c r="D84" s="582">
        <f t="shared" ref="D84:E84" si="94">D15+D30+D45+D60+D75</f>
        <v>0</v>
      </c>
      <c r="E84" s="582">
        <f t="shared" si="94"/>
        <v>0</v>
      </c>
      <c r="F84" s="362">
        <f>SUM(C84:E84)</f>
        <v>0</v>
      </c>
      <c r="G84" s="582">
        <f>G15+G30+G45+G60+G75</f>
        <v>0</v>
      </c>
      <c r="H84" s="582">
        <f t="shared" ref="H84:I84" si="95">H15+H30+H45+H60+H75</f>
        <v>8809.6774038461554</v>
      </c>
      <c r="I84" s="582">
        <f t="shared" si="95"/>
        <v>778.19134615384633</v>
      </c>
      <c r="J84" s="362">
        <f>SUM(G84:I84)</f>
        <v>9587.8687500000015</v>
      </c>
      <c r="K84" s="582">
        <f>K15+K30+K45+K60+K75</f>
        <v>0</v>
      </c>
      <c r="L84" s="582">
        <f t="shared" ref="L84:M84" si="96">L15+L30+L45+L60+L75</f>
        <v>0</v>
      </c>
      <c r="M84" s="582">
        <f t="shared" si="96"/>
        <v>576.92307692307691</v>
      </c>
      <c r="N84" s="362">
        <f>SUM(K84:M84)</f>
        <v>576.92307692307691</v>
      </c>
      <c r="O84" s="582">
        <f>O15+O30+O45+O60+O75</f>
        <v>1153.8461538461538</v>
      </c>
      <c r="P84" s="582">
        <f t="shared" ref="P84:Q84" si="97">P15+P30+P45+P60+P75</f>
        <v>3024.1586538461538</v>
      </c>
      <c r="Q84" s="582">
        <f t="shared" si="97"/>
        <v>0</v>
      </c>
      <c r="R84" s="366">
        <f>SUM(O84:Q84)</f>
        <v>4178.0048076923076</v>
      </c>
      <c r="S84" s="644">
        <f>F84+J84+N84+R84</f>
        <v>14342.796634615384</v>
      </c>
    </row>
    <row r="85" spans="1:19" ht="14" thickBot="1" x14ac:dyDescent="0.2">
      <c r="A85" s="617" t="s">
        <v>214</v>
      </c>
      <c r="B85" s="618"/>
      <c r="C85" s="619">
        <f ca="1">SUM(C83:C84)</f>
        <v>0</v>
      </c>
      <c r="D85" s="619">
        <f t="shared" ref="D85:E85" ca="1" si="98">SUM(D83:D84)</f>
        <v>0</v>
      </c>
      <c r="E85" s="619">
        <f t="shared" ca="1" si="98"/>
        <v>0</v>
      </c>
      <c r="F85" s="637">
        <f ca="1">SUM(C85:E85)</f>
        <v>0</v>
      </c>
      <c r="G85" s="619">
        <f>SUM(G83:G84)</f>
        <v>0</v>
      </c>
      <c r="H85" s="619">
        <f t="shared" ref="H85" si="99">SUM(H83:H84)</f>
        <v>8809.6774038461554</v>
      </c>
      <c r="I85" s="619">
        <f t="shared" ref="I85:K85" si="100">SUM(I83:I84)</f>
        <v>10548.51923076923</v>
      </c>
      <c r="J85" s="637">
        <f>SUM(G85:I85)</f>
        <v>19358.196634615386</v>
      </c>
      <c r="K85" s="619">
        <f t="shared" si="100"/>
        <v>10244.423076923078</v>
      </c>
      <c r="L85" s="619">
        <f t="shared" ref="L85" si="101">SUM(L83:L84)</f>
        <v>8609.423076923078</v>
      </c>
      <c r="M85" s="619">
        <f t="shared" ref="M85" si="102">SUM(M83:M84)</f>
        <v>11336.538461538463</v>
      </c>
      <c r="N85" s="640">
        <f>SUM(K85:M85)</f>
        <v>30190.384615384617</v>
      </c>
      <c r="O85" s="619">
        <f t="shared" ref="O85" si="103">SUM(O83:O84)</f>
        <v>7289.423076923078</v>
      </c>
      <c r="P85" s="619">
        <f t="shared" ref="P85" si="104">SUM(P83:P84)</f>
        <v>3024.1586538461538</v>
      </c>
      <c r="Q85" s="619">
        <f t="shared" ref="Q85" si="105">SUM(Q83:Q84)</f>
        <v>0</v>
      </c>
      <c r="R85" s="637">
        <f>SUM(O85:Q85)</f>
        <v>10313.581730769232</v>
      </c>
      <c r="S85" s="620">
        <f ca="1">SUM(S83:S84)</f>
        <v>59862.162980769237</v>
      </c>
    </row>
    <row r="86" spans="1:19" ht="14" thickBot="1" x14ac:dyDescent="0.2">
      <c r="A86" s="587" t="s">
        <v>215</v>
      </c>
      <c r="B86" s="588"/>
      <c r="C86" s="579">
        <f ca="1">C82-C85</f>
        <v>0</v>
      </c>
      <c r="D86" s="579">
        <f t="shared" ref="D86:E86" ca="1" si="106">D82-D85</f>
        <v>0</v>
      </c>
      <c r="E86" s="579">
        <f t="shared" ca="1" si="106"/>
        <v>0</v>
      </c>
      <c r="F86" s="586">
        <f ca="1">SUM(C86:E86)</f>
        <v>0</v>
      </c>
      <c r="G86" s="579">
        <f>G82-G85</f>
        <v>0</v>
      </c>
      <c r="H86" s="579">
        <f t="shared" ref="H86" si="107">H82-H85</f>
        <v>-2197.1774038461554</v>
      </c>
      <c r="I86" s="579">
        <f t="shared" ref="I86" si="108">I82-I85</f>
        <v>-4061.0192307692305</v>
      </c>
      <c r="J86" s="586">
        <f>SUM(G86:I86)</f>
        <v>-6258.1966346153858</v>
      </c>
      <c r="K86" s="579">
        <f>K82-K85</f>
        <v>-2144.423076923078</v>
      </c>
      <c r="L86" s="579">
        <f t="shared" ref="L86" si="109">L82-L85</f>
        <v>-509.42307692307804</v>
      </c>
      <c r="M86" s="579">
        <f t="shared" ref="M86" si="110">M82-M85</f>
        <v>-4849.0384615384628</v>
      </c>
      <c r="N86" s="363">
        <f>SUM(K86:M86)</f>
        <v>-7502.8846153846189</v>
      </c>
      <c r="O86" s="579">
        <f>O82-O85</f>
        <v>-801.92307692307804</v>
      </c>
      <c r="P86" s="579">
        <f t="shared" ref="P86" si="111">P82-P85</f>
        <v>1975.8413461538462</v>
      </c>
      <c r="Q86" s="579">
        <f t="shared" ref="Q86" si="112">Q82-Q85</f>
        <v>5000</v>
      </c>
      <c r="R86" s="586">
        <f>SUM(O86:Q86)</f>
        <v>6173.9182692307677</v>
      </c>
      <c r="S86" s="627">
        <f ca="1">S82-S85</f>
        <v>-7587.162980769237</v>
      </c>
    </row>
    <row r="87" spans="1:19" ht="14" thickBot="1" x14ac:dyDescent="0.2">
      <c r="A87" s="460"/>
      <c r="B87" s="574"/>
      <c r="C87" s="461"/>
      <c r="D87" s="461"/>
      <c r="E87" s="461"/>
      <c r="F87" s="461"/>
      <c r="G87" s="461"/>
      <c r="H87" s="461"/>
      <c r="I87" s="461"/>
      <c r="J87" s="461"/>
      <c r="K87" s="461"/>
      <c r="L87" s="461"/>
      <c r="M87" s="461"/>
      <c r="N87" s="461"/>
      <c r="O87" s="461"/>
      <c r="P87" s="461"/>
      <c r="Q87" s="461"/>
      <c r="R87" s="461"/>
      <c r="S87" s="636"/>
    </row>
    <row r="88" spans="1:19" ht="14" thickBot="1" x14ac:dyDescent="0.2">
      <c r="F88" s="64" t="s">
        <v>198</v>
      </c>
      <c r="J88" s="64" t="s">
        <v>199</v>
      </c>
      <c r="N88" s="64" t="s">
        <v>200</v>
      </c>
      <c r="R88" s="64" t="s">
        <v>201</v>
      </c>
      <c r="S88" s="145"/>
    </row>
    <row r="89" spans="1:19" ht="17" thickBot="1" x14ac:dyDescent="0.2">
      <c r="A89" s="589" t="s">
        <v>216</v>
      </c>
      <c r="B89" s="567"/>
      <c r="C89" s="464">
        <f>DATE(YEAR($C$2),1,1)</f>
        <v>44927</v>
      </c>
      <c r="D89" s="464">
        <f>EOMONTH(C89,1)</f>
        <v>44985</v>
      </c>
      <c r="E89" s="465">
        <f>EOMONTH(D89,1)</f>
        <v>45016</v>
      </c>
      <c r="F89" s="466" t="s">
        <v>126</v>
      </c>
      <c r="G89" s="467">
        <f>EOMONTH(E89,1)</f>
        <v>45046</v>
      </c>
      <c r="H89" s="464">
        <f>EOMONTH(G89,1)</f>
        <v>45077</v>
      </c>
      <c r="I89" s="465">
        <f>EOMONTH(H89,1)</f>
        <v>45107</v>
      </c>
      <c r="J89" s="466" t="s">
        <v>126</v>
      </c>
      <c r="K89" s="467">
        <f>EOMONTH(I89,1)</f>
        <v>45138</v>
      </c>
      <c r="L89" s="464">
        <f>EOMONTH(K89,1)</f>
        <v>45169</v>
      </c>
      <c r="M89" s="465">
        <f>EOMONTH(L89,1)</f>
        <v>45199</v>
      </c>
      <c r="N89" s="466" t="s">
        <v>126</v>
      </c>
      <c r="O89" s="467">
        <f>EOMONTH(M89,1)</f>
        <v>45230</v>
      </c>
      <c r="P89" s="464">
        <f>EOMONTH(O89,1)</f>
        <v>45260</v>
      </c>
      <c r="Q89" s="465">
        <f>EOMONTH(P89,1)</f>
        <v>45291</v>
      </c>
      <c r="R89" s="299" t="s">
        <v>126</v>
      </c>
      <c r="S89" s="301" t="s">
        <v>178</v>
      </c>
    </row>
    <row r="90" spans="1:19" x14ac:dyDescent="0.15">
      <c r="A90" s="357" t="s">
        <v>217</v>
      </c>
      <c r="B90" s="568" t="s">
        <v>30</v>
      </c>
      <c r="C90" s="361">
        <f>C80*(1+Nav!$M$12)*Nav!$K$6</f>
        <v>0</v>
      </c>
      <c r="D90" s="361">
        <f>D80*(1+Nav!$M$12)*Nav!$K$6</f>
        <v>0</v>
      </c>
      <c r="E90" s="364">
        <f>E80*(1+Nav!$M$12)*Nav!$K$6</f>
        <v>0</v>
      </c>
      <c r="F90" s="366">
        <f t="shared" ref="F90:F95" si="113">SUM(C90:E90)</f>
        <v>0</v>
      </c>
      <c r="G90" s="365">
        <f>G80*(1+Nav!$M$12)*Nav!$K$6</f>
        <v>0</v>
      </c>
      <c r="H90" s="361">
        <f>H80*(1+Nav!$M$12)*Nav!$K$6</f>
        <v>0</v>
      </c>
      <c r="I90" s="364">
        <f>I80*(1+Nav!$M$12)*Nav!$K$6</f>
        <v>5831.8732499999996</v>
      </c>
      <c r="J90" s="366">
        <f t="shared" ref="J90:J95" si="114">SUM(G90:I90)</f>
        <v>5831.8732499999996</v>
      </c>
      <c r="K90" s="365">
        <f>K80*(1+Nav!$M$12)*Nav!$K$6</f>
        <v>7281.4139999999998</v>
      </c>
      <c r="L90" s="361">
        <f>L80*(1+Nav!$M$12)*Nav!$K$6</f>
        <v>7281.4139999999998</v>
      </c>
      <c r="M90" s="364">
        <f>M80*(1+Nav!$M$12)*Nav!$K$6</f>
        <v>5831.8732499999996</v>
      </c>
      <c r="N90" s="366">
        <f t="shared" ref="N90:N95" si="115">SUM(K90:M90)</f>
        <v>20394.701249999998</v>
      </c>
      <c r="O90" s="365">
        <f>O80*(1+Nav!$M$12)*Nav!$K$6</f>
        <v>5831.8732499999996</v>
      </c>
      <c r="P90" s="361">
        <f>P80*(1+Nav!$M$12)*Nav!$K$6</f>
        <v>0</v>
      </c>
      <c r="Q90" s="364">
        <f>Q80*(1+Nav!$M$12)*Nav!$K$6</f>
        <v>0</v>
      </c>
      <c r="R90" s="366">
        <f>SUM(O90:Q90)</f>
        <v>5831.8732499999996</v>
      </c>
      <c r="S90" s="641">
        <f>F90+J90+N90+R90</f>
        <v>32058.447749999999</v>
      </c>
    </row>
    <row r="91" spans="1:19" x14ac:dyDescent="0.15">
      <c r="A91" s="357"/>
      <c r="B91" s="568" t="s">
        <v>184</v>
      </c>
      <c r="C91" s="361">
        <f>C81*(1+Nav!$M$13)*Nav!$K$6</f>
        <v>0</v>
      </c>
      <c r="D91" s="361">
        <f>D81*(1+Nav!$M$13)*Nav!$K$6</f>
        <v>0</v>
      </c>
      <c r="E91" s="361">
        <f>E81*(1+Nav!$M$13)*Nav!$K$6</f>
        <v>0</v>
      </c>
      <c r="F91" s="362">
        <f t="shared" si="113"/>
        <v>0</v>
      </c>
      <c r="G91" s="361">
        <f>G81*(1+Nav!$M$13)*Nav!$K$6</f>
        <v>0</v>
      </c>
      <c r="H91" s="361">
        <f>H81*(1+Nav!$M$13)*Nav!$K$6</f>
        <v>6011.8204999999998</v>
      </c>
      <c r="I91" s="361">
        <f>I81*(1+Nav!$M$13)*Nav!$K$6</f>
        <v>0</v>
      </c>
      <c r="J91" s="362">
        <f t="shared" si="114"/>
        <v>6011.8204999999998</v>
      </c>
      <c r="K91" s="361">
        <f>K81*(1+Nav!$M$13)*Nav!$K$6</f>
        <v>0</v>
      </c>
      <c r="L91" s="361">
        <f>L81*(1+Nav!$M$13)*Nav!$K$6</f>
        <v>0</v>
      </c>
      <c r="M91" s="361">
        <f>M81*(1+Nav!$M$13)*Nav!$K$6</f>
        <v>0</v>
      </c>
      <c r="N91" s="362">
        <f t="shared" si="115"/>
        <v>0</v>
      </c>
      <c r="O91" s="361">
        <f>O81*(1+Nav!$M$13)*Nav!$K$6</f>
        <v>0</v>
      </c>
      <c r="P91" s="361">
        <f>P81*(1+Nav!$M$13)*Nav!$K$6</f>
        <v>4545.7999999999993</v>
      </c>
      <c r="Q91" s="361">
        <f>Q81*(1+Nav!$M$13)*Nav!$K$6</f>
        <v>4545.7999999999993</v>
      </c>
      <c r="R91" s="577">
        <f t="shared" ref="R91:R95" si="116">SUM(O91:Q91)</f>
        <v>9091.5999999999985</v>
      </c>
      <c r="S91" s="641">
        <f>F91+J91+N91+R91</f>
        <v>15103.420499999998</v>
      </c>
    </row>
    <row r="92" spans="1:19" x14ac:dyDescent="0.15">
      <c r="A92" s="621" t="s">
        <v>218</v>
      </c>
      <c r="B92" s="622"/>
      <c r="C92" s="623">
        <f>SUM(C90:C91)</f>
        <v>0</v>
      </c>
      <c r="D92" s="623">
        <f>SUM(D90:D91)</f>
        <v>0</v>
      </c>
      <c r="E92" s="623">
        <f>SUM(E90:E91)</f>
        <v>0</v>
      </c>
      <c r="F92" s="638">
        <f t="shared" si="113"/>
        <v>0</v>
      </c>
      <c r="G92" s="623">
        <f>SUM(G90:G91)</f>
        <v>0</v>
      </c>
      <c r="H92" s="623">
        <f>SUM(H90:H91)</f>
        <v>6011.8204999999998</v>
      </c>
      <c r="I92" s="623">
        <f>SUM(I90:I91)</f>
        <v>5831.8732499999996</v>
      </c>
      <c r="J92" s="638">
        <f t="shared" si="114"/>
        <v>11843.693749999999</v>
      </c>
      <c r="K92" s="623">
        <f>SUM(K90:K91)</f>
        <v>7281.4139999999998</v>
      </c>
      <c r="L92" s="623">
        <f>SUM(L90:L91)</f>
        <v>7281.4139999999998</v>
      </c>
      <c r="M92" s="623">
        <f>SUM(M90:M91)</f>
        <v>5831.8732499999996</v>
      </c>
      <c r="N92" s="638">
        <f t="shared" si="115"/>
        <v>20394.701249999998</v>
      </c>
      <c r="O92" s="623">
        <f>SUM(O90:O91)</f>
        <v>5831.8732499999996</v>
      </c>
      <c r="P92" s="623">
        <f>SUM(P90:P91)</f>
        <v>4545.7999999999993</v>
      </c>
      <c r="Q92" s="623">
        <f>SUM(Q90:Q91)</f>
        <v>4545.7999999999993</v>
      </c>
      <c r="R92" s="624">
        <f>SUM(O92:Q92)</f>
        <v>14923.473249999999</v>
      </c>
      <c r="S92" s="651">
        <f>SUM(S90:S91)</f>
        <v>47161.86825</v>
      </c>
    </row>
    <row r="93" spans="1:19" x14ac:dyDescent="0.15">
      <c r="A93" s="357" t="s">
        <v>219</v>
      </c>
      <c r="B93" s="568" t="s">
        <v>30</v>
      </c>
      <c r="C93" s="361">
        <f ca="1">C83*(1+Nav!$M$12)*Nav!$K$6</f>
        <v>0</v>
      </c>
      <c r="D93" s="361">
        <f ca="1">D83*(1+Nav!$M$12)*Nav!$K$6</f>
        <v>0</v>
      </c>
      <c r="E93" s="364">
        <f ca="1">E83*(1+Nav!$M$12)*Nav!$K$6</f>
        <v>0</v>
      </c>
      <c r="F93" s="362">
        <f t="shared" ca="1" si="113"/>
        <v>0</v>
      </c>
      <c r="G93" s="365">
        <f>G83*(1+Nav!$M$12)*Nav!$K$6</f>
        <v>0</v>
      </c>
      <c r="H93" s="361">
        <f>H83*(1+Nav!$M$12)*Nav!$K$6</f>
        <v>0</v>
      </c>
      <c r="I93" s="364">
        <f>I83*(1+Nav!$M$12)*Nav!$K$6</f>
        <v>8782.9385485961539</v>
      </c>
      <c r="J93" s="362">
        <f t="shared" si="114"/>
        <v>8782.9385485961539</v>
      </c>
      <c r="K93" s="365">
        <f>K83*(1+Nav!$M$12)*Nav!$K$6</f>
        <v>9209.1216807692326</v>
      </c>
      <c r="L93" s="361">
        <f>L83*(1+Nav!$M$12)*Nav!$K$6</f>
        <v>7739.3547807692312</v>
      </c>
      <c r="M93" s="364">
        <f>M83*(1+Nav!$M$12)*Nav!$K$6</f>
        <v>9672.2486538461544</v>
      </c>
      <c r="N93" s="362">
        <f t="shared" si="115"/>
        <v>26620.725115384615</v>
      </c>
      <c r="O93" s="365">
        <f>O83*(1+Nav!$M$12)*Nav!$K$6</f>
        <v>5515.5155192307693</v>
      </c>
      <c r="P93" s="361">
        <f>P83*(1+Nav!$M$12)*Nav!$K$6</f>
        <v>0</v>
      </c>
      <c r="Q93" s="364">
        <f>Q83*(1+Nav!$M$12)*Nav!$K$6</f>
        <v>0</v>
      </c>
      <c r="R93" s="362">
        <f t="shared" si="116"/>
        <v>5515.5155192307693</v>
      </c>
      <c r="S93" s="641">
        <f ca="1">F93+J93+N93+R93</f>
        <v>40919.179183211541</v>
      </c>
    </row>
    <row r="94" spans="1:19" x14ac:dyDescent="0.15">
      <c r="A94" s="357"/>
      <c r="B94" s="568" t="s">
        <v>184</v>
      </c>
      <c r="C94" s="361">
        <f>C84*(1+Nav!$M$13)*Nav!$K$6</f>
        <v>0</v>
      </c>
      <c r="D94" s="361">
        <f>D84*(1+Nav!$M$13)*Nav!$K$6</f>
        <v>0</v>
      </c>
      <c r="E94" s="361">
        <f>E84*(1+Nav!$M$13)*Nav!$K$6</f>
        <v>0</v>
      </c>
      <c r="F94" s="362">
        <f t="shared" si="113"/>
        <v>0</v>
      </c>
      <c r="G94" s="361">
        <f>G84*(1+Nav!$M$13)*Nav!$K$6</f>
        <v>0</v>
      </c>
      <c r="H94" s="361">
        <f>H84*(1+Nav!$M$13)*Nav!$K$6</f>
        <v>8009.4063084807694</v>
      </c>
      <c r="I94" s="361">
        <f>I84*(1+Nav!$M$13)*Nav!$K$6</f>
        <v>707.5004442692308</v>
      </c>
      <c r="J94" s="362">
        <f t="shared" si="114"/>
        <v>8716.906752750001</v>
      </c>
      <c r="K94" s="361">
        <f>K84*(1+Nav!$M$13)*Nav!$K$6</f>
        <v>0</v>
      </c>
      <c r="L94" s="361">
        <f>L84*(1+Nav!$M$13)*Nav!$K$6</f>
        <v>0</v>
      </c>
      <c r="M94" s="361">
        <f>M84*(1+Nav!$M$13)*Nav!$K$6</f>
        <v>524.51538461538451</v>
      </c>
      <c r="N94" s="362">
        <f t="shared" si="115"/>
        <v>524.51538461538451</v>
      </c>
      <c r="O94" s="361">
        <f>O84*(1+Nav!$M$13)*Nav!$K$6</f>
        <v>1049.030769230769</v>
      </c>
      <c r="P94" s="361">
        <f>P84*(1+Nav!$M$13)*Nav!$K$6</f>
        <v>2749.4440817307691</v>
      </c>
      <c r="Q94" s="361">
        <f>Q84*(1+Nav!$M$13)*Nav!$K$6</f>
        <v>0</v>
      </c>
      <c r="R94" s="578">
        <f t="shared" si="116"/>
        <v>3798.4748509615383</v>
      </c>
      <c r="S94" s="641">
        <f>F94+J94+N94+R94</f>
        <v>13039.896988326924</v>
      </c>
    </row>
    <row r="95" spans="1:19" x14ac:dyDescent="0.15">
      <c r="A95" s="621" t="s">
        <v>220</v>
      </c>
      <c r="B95" s="622"/>
      <c r="C95" s="623">
        <f ca="1">SUM(C93:C94)</f>
        <v>0</v>
      </c>
      <c r="D95" s="623">
        <f t="shared" ref="D95:E95" ca="1" si="117">SUM(D93:D94)</f>
        <v>0</v>
      </c>
      <c r="E95" s="623">
        <f t="shared" ca="1" si="117"/>
        <v>0</v>
      </c>
      <c r="F95" s="638">
        <f t="shared" ca="1" si="113"/>
        <v>0</v>
      </c>
      <c r="G95" s="623">
        <f>SUM(G93:G94)</f>
        <v>0</v>
      </c>
      <c r="H95" s="623">
        <f t="shared" ref="H95" si="118">SUM(H93:H94)</f>
        <v>8009.4063084807694</v>
      </c>
      <c r="I95" s="623">
        <f t="shared" ref="I95" si="119">SUM(I93:I94)</f>
        <v>9490.4389928653854</v>
      </c>
      <c r="J95" s="638">
        <f t="shared" si="114"/>
        <v>17499.845301346155</v>
      </c>
      <c r="K95" s="623">
        <f>SUM(K93:K94)</f>
        <v>9209.1216807692326</v>
      </c>
      <c r="L95" s="623">
        <f t="shared" ref="L95" si="120">SUM(L93:L94)</f>
        <v>7739.3547807692312</v>
      </c>
      <c r="M95" s="623">
        <f t="shared" ref="M95" si="121">SUM(M93:M94)</f>
        <v>10196.764038461539</v>
      </c>
      <c r="N95" s="638">
        <f t="shared" si="115"/>
        <v>27145.2405</v>
      </c>
      <c r="O95" s="623">
        <f>SUM(O93:O94)</f>
        <v>6564.5462884615381</v>
      </c>
      <c r="P95" s="623">
        <f t="shared" ref="P95" si="122">SUM(P93:P94)</f>
        <v>2749.4440817307691</v>
      </c>
      <c r="Q95" s="623">
        <f t="shared" ref="Q95" si="123">SUM(Q93:Q94)</f>
        <v>0</v>
      </c>
      <c r="R95" s="625">
        <f t="shared" si="116"/>
        <v>9313.9903701923067</v>
      </c>
      <c r="S95" s="626">
        <f ca="1">SUM(S93:S94)</f>
        <v>53959.076171538465</v>
      </c>
    </row>
    <row r="96" spans="1:19" ht="14" thickBot="1" x14ac:dyDescent="0.2">
      <c r="A96" s="367" t="s">
        <v>221</v>
      </c>
      <c r="B96" s="573"/>
      <c r="C96" s="361">
        <f ca="1">C92-C95</f>
        <v>0</v>
      </c>
      <c r="D96" s="361">
        <f t="shared" ref="D96:E96" ca="1" si="124">D92-D95</f>
        <v>0</v>
      </c>
      <c r="E96" s="361">
        <f t="shared" ca="1" si="124"/>
        <v>0</v>
      </c>
      <c r="F96" s="363">
        <f ca="1">F92-F95</f>
        <v>0</v>
      </c>
      <c r="G96" s="361">
        <f>G92-G95</f>
        <v>0</v>
      </c>
      <c r="H96" s="361">
        <f t="shared" ref="H96" si="125">H92-H95</f>
        <v>-1997.5858084807696</v>
      </c>
      <c r="I96" s="361">
        <f t="shared" ref="I96" si="126">I92-I95</f>
        <v>-3658.5657428653858</v>
      </c>
      <c r="J96" s="363">
        <f>J92-J95</f>
        <v>-5656.1515513461563</v>
      </c>
      <c r="K96" s="361">
        <f>K92-K95</f>
        <v>-1927.7076807692329</v>
      </c>
      <c r="L96" s="361">
        <f t="shared" ref="L96" si="127">L92-L95</f>
        <v>-457.94078076923142</v>
      </c>
      <c r="M96" s="361">
        <f t="shared" ref="M96" si="128">M92-M95</f>
        <v>-4364.8907884615392</v>
      </c>
      <c r="N96" s="363">
        <f>N92-N95</f>
        <v>-6750.5392500000016</v>
      </c>
      <c r="O96" s="361">
        <f>O92-O95</f>
        <v>-732.67303846153845</v>
      </c>
      <c r="P96" s="361">
        <f t="shared" ref="P96" si="129">P92-P95</f>
        <v>1796.3559182692302</v>
      </c>
      <c r="Q96" s="361">
        <f t="shared" ref="Q96" si="130">Q92-Q95</f>
        <v>4545.7999999999993</v>
      </c>
      <c r="R96" s="363">
        <f>R92-R95</f>
        <v>5609.4828798076924</v>
      </c>
      <c r="S96" s="620">
        <f ca="1">S92-S95</f>
        <v>-6797.2079215384656</v>
      </c>
    </row>
    <row r="98" spans="1:19" ht="14" thickBot="1" x14ac:dyDescent="0.2">
      <c r="F98" s="64" t="s">
        <v>198</v>
      </c>
      <c r="J98" s="64" t="s">
        <v>199</v>
      </c>
      <c r="N98" s="64" t="s">
        <v>200</v>
      </c>
      <c r="R98" s="64" t="s">
        <v>201</v>
      </c>
      <c r="S98" s="145"/>
    </row>
    <row r="99" spans="1:19" ht="17" thickBot="1" x14ac:dyDescent="0.2">
      <c r="A99" s="589" t="s">
        <v>222</v>
      </c>
      <c r="B99" s="567"/>
      <c r="C99" s="149" t="s">
        <v>173</v>
      </c>
      <c r="D99" s="149" t="s">
        <v>174</v>
      </c>
      <c r="E99" s="150" t="s">
        <v>175</v>
      </c>
      <c r="F99" s="289" t="s">
        <v>126</v>
      </c>
      <c r="G99" s="290" t="s">
        <v>100</v>
      </c>
      <c r="H99" s="149" t="s">
        <v>176</v>
      </c>
      <c r="I99" s="150" t="s">
        <v>102</v>
      </c>
      <c r="J99" s="289" t="s">
        <v>126</v>
      </c>
      <c r="K99" s="290" t="s">
        <v>103</v>
      </c>
      <c r="L99" s="149" t="s">
        <v>104</v>
      </c>
      <c r="M99" s="150" t="s">
        <v>177</v>
      </c>
      <c r="N99" s="289" t="s">
        <v>126</v>
      </c>
      <c r="O99" s="290" t="s">
        <v>106</v>
      </c>
      <c r="P99" s="149" t="s">
        <v>107</v>
      </c>
      <c r="Q99" s="150" t="s">
        <v>108</v>
      </c>
      <c r="R99" s="299" t="s">
        <v>126</v>
      </c>
      <c r="S99" s="301" t="s">
        <v>178</v>
      </c>
    </row>
    <row r="100" spans="1:19" x14ac:dyDescent="0.15">
      <c r="A100" s="357" t="s">
        <v>223</v>
      </c>
      <c r="B100" s="572"/>
      <c r="C100" s="357"/>
      <c r="D100" s="357"/>
      <c r="E100" s="368"/>
      <c r="F100" s="358"/>
      <c r="G100" s="369"/>
      <c r="H100" s="357"/>
      <c r="I100" s="368"/>
      <c r="J100" s="358"/>
      <c r="K100" s="369"/>
      <c r="L100" s="357"/>
      <c r="M100" s="368"/>
      <c r="N100" s="358"/>
      <c r="O100" s="369"/>
      <c r="P100" s="357"/>
      <c r="Q100" s="368"/>
      <c r="R100" s="358"/>
      <c r="S100" s="628"/>
    </row>
    <row r="101" spans="1:19" x14ac:dyDescent="0.15">
      <c r="A101" s="357" t="s">
        <v>224</v>
      </c>
      <c r="B101" s="572"/>
      <c r="C101" s="361"/>
      <c r="D101" s="361"/>
      <c r="E101" s="364"/>
      <c r="F101" s="359"/>
      <c r="G101" s="365"/>
      <c r="H101" s="361"/>
      <c r="I101" s="364"/>
      <c r="J101" s="359"/>
      <c r="K101" s="365"/>
      <c r="L101" s="361"/>
      <c r="M101" s="364"/>
      <c r="N101" s="359"/>
      <c r="O101" s="365"/>
      <c r="P101" s="361"/>
      <c r="Q101" s="364"/>
      <c r="R101" s="359"/>
      <c r="S101" s="629">
        <f>SUM(C101:E101,G101:I101,K101:M101,O101:Q101)</f>
        <v>0</v>
      </c>
    </row>
    <row r="102" spans="1:19" ht="14" thickBot="1" x14ac:dyDescent="0.2">
      <c r="A102" s="357" t="s">
        <v>225</v>
      </c>
      <c r="B102" s="572"/>
      <c r="C102" s="361">
        <f ca="1">C101-C95</f>
        <v>0</v>
      </c>
      <c r="D102" s="361">
        <f t="shared" ref="D102:E102" ca="1" si="131">D101-D95</f>
        <v>0</v>
      </c>
      <c r="E102" s="361">
        <f t="shared" ca="1" si="131"/>
        <v>0</v>
      </c>
      <c r="F102" s="543">
        <f ca="1">SUM(C102:E102)</f>
        <v>0</v>
      </c>
      <c r="G102" s="361">
        <f>G101-G95</f>
        <v>0</v>
      </c>
      <c r="H102" s="361">
        <f t="shared" ref="H102" si="132">H101-H95</f>
        <v>-8009.4063084807694</v>
      </c>
      <c r="I102" s="361">
        <f t="shared" ref="I102" si="133">I101-I95</f>
        <v>-9490.4389928653854</v>
      </c>
      <c r="J102" s="543">
        <f>SUM(G102:I102)</f>
        <v>-17499.845301346155</v>
      </c>
      <c r="K102" s="361">
        <f>K101-K95</f>
        <v>-9209.1216807692326</v>
      </c>
      <c r="L102" s="361">
        <f t="shared" ref="L102" si="134">L101-L95</f>
        <v>-7739.3547807692312</v>
      </c>
      <c r="M102" s="361">
        <f t="shared" ref="M102" si="135">M101-M95</f>
        <v>-10196.764038461539</v>
      </c>
      <c r="N102" s="543">
        <f>SUM(K102:M102)</f>
        <v>-27145.2405</v>
      </c>
      <c r="O102" s="361">
        <f>O101-O95</f>
        <v>-6564.5462884615381</v>
      </c>
      <c r="P102" s="361">
        <f t="shared" ref="P102" si="136">P101-P95</f>
        <v>-2749.4440817307691</v>
      </c>
      <c r="Q102" s="361">
        <f t="shared" ref="Q102" si="137">Q101-Q95</f>
        <v>0</v>
      </c>
      <c r="R102" s="543">
        <f>SUM(O102:Q102)</f>
        <v>-9313.9903701923067</v>
      </c>
      <c r="S102" s="652">
        <f ca="1">SUM(F102,J102,N102,R102)</f>
        <v>-53959.076171538458</v>
      </c>
    </row>
  </sheetData>
  <mergeCells count="22">
    <mergeCell ref="U71:U76"/>
    <mergeCell ref="V71:V76"/>
    <mergeCell ref="W71:W76"/>
    <mergeCell ref="U20:W21"/>
    <mergeCell ref="U26:U31"/>
    <mergeCell ref="V26:V31"/>
    <mergeCell ref="W26:W31"/>
    <mergeCell ref="U35:W36"/>
    <mergeCell ref="U41:U46"/>
    <mergeCell ref="V41:V46"/>
    <mergeCell ref="W41:W46"/>
    <mergeCell ref="U50:W51"/>
    <mergeCell ref="U56:U61"/>
    <mergeCell ref="V56:V61"/>
    <mergeCell ref="W56:W61"/>
    <mergeCell ref="U65:W66"/>
    <mergeCell ref="C2:D2"/>
    <mergeCell ref="C3:D3"/>
    <mergeCell ref="U5:W6"/>
    <mergeCell ref="U12:U16"/>
    <mergeCell ref="V12:V16"/>
    <mergeCell ref="W12:W16"/>
  </mergeCells>
  <pageMargins left="0.23622047244094491" right="0.23622047244094491" top="0.74803149606299213" bottom="0.74803149606299213" header="0.31496062992125984" footer="0.31496062992125984"/>
  <pageSetup paperSize="9" scale="38" orientation="landscape" r:id="rId1"/>
  <headerFooter>
    <oddHeader>&amp;L&amp;F&amp;C&amp;A&amp;R&amp;D</oddHeader>
  </headerFooter>
  <ignoredErrors>
    <ignoredError sqref="F90:N95" formula="1"/>
  </ignoredError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D8A19-B356-C34A-9406-A0E4D8B76863}">
  <dimension ref="B4:Q44"/>
  <sheetViews>
    <sheetView topLeftCell="A6" zoomScale="120" zoomScaleNormal="120" workbookViewId="0">
      <selection activeCell="E22" sqref="E22"/>
    </sheetView>
  </sheetViews>
  <sheetFormatPr baseColWidth="10" defaultColWidth="11.5" defaultRowHeight="15" x14ac:dyDescent="0.2"/>
  <cols>
    <col min="2" max="2" width="27.1640625" bestFit="1" customWidth="1"/>
    <col min="3" max="3" width="10.83203125" style="2" bestFit="1" customWidth="1"/>
    <col min="4" max="4" width="16.83203125" style="4" customWidth="1"/>
    <col min="5" max="5" width="10.83203125" style="5"/>
    <col min="6" max="6" width="15.83203125" style="4" customWidth="1"/>
    <col min="7" max="7" width="17.5" style="4" customWidth="1"/>
    <col min="8" max="8" width="12.33203125" style="4" customWidth="1"/>
    <col min="9" max="9" width="15.83203125" style="4" customWidth="1"/>
    <col min="10" max="10" width="17.33203125" style="4" customWidth="1"/>
    <col min="11" max="11" width="10.83203125" style="4"/>
    <col min="12" max="12" width="16" style="4" customWidth="1"/>
    <col min="14" max="14" width="15" customWidth="1"/>
    <col min="15" max="15" width="13.33203125" customWidth="1"/>
    <col min="16" max="16" width="12.33203125" customWidth="1"/>
  </cols>
  <sheetData>
    <row r="4" spans="2:17" x14ac:dyDescent="0.2">
      <c r="D4" s="937" t="s">
        <v>226</v>
      </c>
      <c r="E4" s="938"/>
      <c r="F4" s="939"/>
      <c r="G4" s="937" t="s">
        <v>227</v>
      </c>
      <c r="H4" s="938"/>
      <c r="I4" s="939"/>
      <c r="J4" s="937" t="s">
        <v>228</v>
      </c>
      <c r="K4" s="938"/>
      <c r="L4" s="939"/>
      <c r="M4" s="937" t="s">
        <v>229</v>
      </c>
      <c r="N4" s="938"/>
      <c r="O4" s="939"/>
    </row>
    <row r="5" spans="2:17" s="2" customFormat="1" x14ac:dyDescent="0.2">
      <c r="D5" s="697">
        <v>45047</v>
      </c>
      <c r="E5" s="698" t="s">
        <v>12</v>
      </c>
      <c r="F5" s="699">
        <v>45138</v>
      </c>
      <c r="G5" s="697">
        <v>45139</v>
      </c>
      <c r="H5" s="698" t="s">
        <v>12</v>
      </c>
      <c r="I5" s="699">
        <v>45199</v>
      </c>
      <c r="J5" s="697">
        <v>45200</v>
      </c>
      <c r="K5" s="698" t="s">
        <v>12</v>
      </c>
      <c r="L5" s="699">
        <v>45230</v>
      </c>
      <c r="M5" s="697">
        <v>45231</v>
      </c>
      <c r="N5" s="698" t="s">
        <v>12</v>
      </c>
      <c r="O5" s="699">
        <v>45291</v>
      </c>
    </row>
    <row r="6" spans="2:17" s="680" customFormat="1" ht="32" x14ac:dyDescent="0.2">
      <c r="D6" s="694" t="s">
        <v>230</v>
      </c>
      <c r="E6" s="695" t="s">
        <v>231</v>
      </c>
      <c r="F6" s="696" t="s">
        <v>232</v>
      </c>
      <c r="G6" s="694" t="s">
        <v>230</v>
      </c>
      <c r="H6" s="695" t="s">
        <v>231</v>
      </c>
      <c r="I6" s="696" t="s">
        <v>232</v>
      </c>
      <c r="J6" s="694" t="s">
        <v>230</v>
      </c>
      <c r="K6" s="695" t="s">
        <v>231</v>
      </c>
      <c r="L6" s="696" t="s">
        <v>232</v>
      </c>
      <c r="M6" s="694" t="s">
        <v>230</v>
      </c>
      <c r="N6" s="695" t="s">
        <v>231</v>
      </c>
      <c r="O6" s="696" t="s">
        <v>232</v>
      </c>
    </row>
    <row r="7" spans="2:17" x14ac:dyDescent="0.2">
      <c r="B7" s="678" t="s">
        <v>233</v>
      </c>
      <c r="C7" s="941">
        <v>0.28420000000000001</v>
      </c>
      <c r="D7" s="681">
        <v>20016.259999999998</v>
      </c>
      <c r="E7" s="940">
        <v>0.7</v>
      </c>
      <c r="F7" s="682">
        <f>D7*$E$7</f>
        <v>14011.381999999998</v>
      </c>
      <c r="G7" s="681">
        <v>19508.810000000001</v>
      </c>
      <c r="H7" s="940">
        <v>0.7</v>
      </c>
      <c r="I7" s="682">
        <f>G7*$H$7</f>
        <v>13656.166999999999</v>
      </c>
      <c r="J7" s="681">
        <v>6135.52</v>
      </c>
      <c r="K7" s="940">
        <v>0.7</v>
      </c>
      <c r="L7" s="682">
        <f>J7*$K$7</f>
        <v>4294.8640000000005</v>
      </c>
      <c r="M7" s="681"/>
      <c r="N7" s="940">
        <v>0.7</v>
      </c>
      <c r="O7" s="682">
        <f>M7*$H$7</f>
        <v>0</v>
      </c>
      <c r="P7" s="719">
        <f>D7+G7+J7+M7</f>
        <v>45660.59</v>
      </c>
    </row>
    <row r="8" spans="2:17" x14ac:dyDescent="0.2">
      <c r="B8" s="678" t="s">
        <v>234</v>
      </c>
      <c r="C8" s="942"/>
      <c r="D8" s="681">
        <f>D7*$C$7</f>
        <v>5688.6210919999994</v>
      </c>
      <c r="E8" s="940"/>
      <c r="F8" s="682">
        <f>D8*$E$7</f>
        <v>3982.0347643999994</v>
      </c>
      <c r="G8" s="681">
        <f>G7*$C$7</f>
        <v>5544.4038020000007</v>
      </c>
      <c r="H8" s="940"/>
      <c r="I8" s="682">
        <f>G8*$H$7</f>
        <v>3881.0826614000002</v>
      </c>
      <c r="J8" s="681">
        <f>J7*$C$7</f>
        <v>1743.7147840000002</v>
      </c>
      <c r="K8" s="940"/>
      <c r="L8" s="682">
        <f>J8*$H$7</f>
        <v>1220.6003488000001</v>
      </c>
      <c r="M8" s="681">
        <f>M7*$C$7</f>
        <v>0</v>
      </c>
      <c r="N8" s="940"/>
      <c r="O8" s="682">
        <f>M8*$N$7</f>
        <v>0</v>
      </c>
    </row>
    <row r="9" spans="2:17" x14ac:dyDescent="0.2">
      <c r="B9" s="678" t="s">
        <v>235</v>
      </c>
      <c r="C9" s="709"/>
      <c r="D9" s="681">
        <v>0</v>
      </c>
      <c r="E9" s="940"/>
      <c r="F9" s="682">
        <f>D9*$E$7</f>
        <v>0</v>
      </c>
      <c r="G9" s="681">
        <v>0</v>
      </c>
      <c r="H9" s="940"/>
      <c r="I9" s="682">
        <f>G9*$H$7</f>
        <v>0</v>
      </c>
      <c r="J9" s="681">
        <v>0</v>
      </c>
      <c r="K9" s="940"/>
      <c r="L9" s="682">
        <f>J9*$H$7</f>
        <v>0</v>
      </c>
      <c r="M9" s="681">
        <v>0</v>
      </c>
      <c r="N9" s="940"/>
      <c r="O9" s="682">
        <f>M9*$H$7</f>
        <v>0</v>
      </c>
    </row>
    <row r="10" spans="2:17" x14ac:dyDescent="0.2">
      <c r="B10" s="678" t="s">
        <v>236</v>
      </c>
      <c r="C10" s="941">
        <v>0.29880000000000001</v>
      </c>
      <c r="D10" s="683">
        <v>9588.2999999999993</v>
      </c>
      <c r="E10" s="940">
        <v>0.7</v>
      </c>
      <c r="F10" s="682">
        <f>D10*$E$10</f>
        <v>6711.8099999999995</v>
      </c>
      <c r="G10" s="683">
        <v>576.9</v>
      </c>
      <c r="H10" s="940">
        <v>0.7</v>
      </c>
      <c r="I10" s="682">
        <f>G10*$H$10</f>
        <v>403.83</v>
      </c>
      <c r="J10" s="683">
        <v>1153.8</v>
      </c>
      <c r="K10" s="940">
        <v>0.7</v>
      </c>
      <c r="L10" s="682">
        <f>J10*$K$10</f>
        <v>807.66</v>
      </c>
      <c r="M10" s="683">
        <v>2769.12</v>
      </c>
      <c r="N10" s="940">
        <v>0.7</v>
      </c>
      <c r="O10" s="682">
        <f>M10*$N$10</f>
        <v>1938.3839999999998</v>
      </c>
      <c r="P10" s="236">
        <f>D10+G10+J10+M10</f>
        <v>14088.119999999999</v>
      </c>
    </row>
    <row r="11" spans="2:17" x14ac:dyDescent="0.2">
      <c r="B11" s="678" t="s">
        <v>234</v>
      </c>
      <c r="C11" s="942"/>
      <c r="D11" s="681">
        <f>D10*$C$10</f>
        <v>2864.9840399999998</v>
      </c>
      <c r="E11" s="940"/>
      <c r="F11" s="682">
        <f>D11*$E$10</f>
        <v>2005.4888279999998</v>
      </c>
      <c r="G11" s="681">
        <f>G10*$C$10</f>
        <v>172.37772000000001</v>
      </c>
      <c r="H11" s="940"/>
      <c r="I11" s="682">
        <f>G11*$H$10</f>
        <v>120.664404</v>
      </c>
      <c r="J11" s="681">
        <f>J10*$C$10</f>
        <v>344.75544000000002</v>
      </c>
      <c r="K11" s="940"/>
      <c r="L11" s="682">
        <f>J11*$H$10</f>
        <v>241.32880800000001</v>
      </c>
      <c r="M11" s="681">
        <f>M10*$C$10</f>
        <v>827.41305599999998</v>
      </c>
      <c r="N11" s="940"/>
      <c r="O11" s="682">
        <f>M11*$H$10</f>
        <v>579.1891392</v>
      </c>
    </row>
    <row r="12" spans="2:17" x14ac:dyDescent="0.2">
      <c r="B12" s="678" t="s">
        <v>237</v>
      </c>
      <c r="C12" s="709"/>
      <c r="D12" s="681">
        <v>0</v>
      </c>
      <c r="E12" s="940"/>
      <c r="F12" s="682">
        <f>D12*$E$10</f>
        <v>0</v>
      </c>
      <c r="G12" s="681">
        <v>0</v>
      </c>
      <c r="H12" s="940"/>
      <c r="I12" s="682">
        <f>G12*$H$10</f>
        <v>0</v>
      </c>
      <c r="J12" s="681">
        <v>0</v>
      </c>
      <c r="K12" s="940"/>
      <c r="L12" s="682">
        <f>J12*$H$10</f>
        <v>0</v>
      </c>
      <c r="M12" s="681">
        <v>0</v>
      </c>
      <c r="N12" s="940"/>
      <c r="O12" s="682">
        <f>M12*$H$10</f>
        <v>0</v>
      </c>
    </row>
    <row r="13" spans="2:17" x14ac:dyDescent="0.2">
      <c r="B13" s="678" t="s">
        <v>238</v>
      </c>
      <c r="D13" s="681">
        <f>SUM(D7:D9)</f>
        <v>25704.881091999996</v>
      </c>
      <c r="F13" s="700">
        <f>SUM(F7:F9)</f>
        <v>17993.416764399997</v>
      </c>
      <c r="G13" s="681">
        <f>SUM(G7:G9)</f>
        <v>25053.213802000002</v>
      </c>
      <c r="I13" s="682">
        <f>SUM(I7:I9)</f>
        <v>17537.249661400001</v>
      </c>
      <c r="J13" s="681">
        <f>SUM(J7:J9)</f>
        <v>7879.2347840000002</v>
      </c>
      <c r="L13" s="682">
        <f>SUM(L7:L9)</f>
        <v>5515.4643488000002</v>
      </c>
      <c r="M13" s="681">
        <f>SUM(M7:M9)</f>
        <v>0</v>
      </c>
      <c r="N13" s="4"/>
      <c r="O13" s="682">
        <f>SUM(O7:O9)</f>
        <v>0</v>
      </c>
    </row>
    <row r="14" spans="2:17" x14ac:dyDescent="0.2">
      <c r="B14" s="678" t="s">
        <v>239</v>
      </c>
      <c r="D14" s="683">
        <f>SUM(D10:D12)</f>
        <v>12453.284039999999</v>
      </c>
      <c r="F14" s="701">
        <f>SUM(F10:F12)</f>
        <v>8717.298827999999</v>
      </c>
      <c r="G14" s="683">
        <f>SUM(G10:G12)</f>
        <v>749.27772000000004</v>
      </c>
      <c r="I14" s="686">
        <f>SUM(I10:I12)</f>
        <v>524.49440400000003</v>
      </c>
      <c r="J14" s="683">
        <f>SUM(J10:J12)</f>
        <v>1498.5554400000001</v>
      </c>
      <c r="L14" s="686">
        <f>SUM(L10:L12)</f>
        <v>1048.9888080000001</v>
      </c>
      <c r="M14" s="683">
        <f>SUM(M10:M12)</f>
        <v>3596.5330559999998</v>
      </c>
      <c r="N14" s="4"/>
      <c r="O14" s="686">
        <f>SUM(O10:O12)</f>
        <v>2517.5731391999998</v>
      </c>
    </row>
    <row r="15" spans="2:17" x14ac:dyDescent="0.2">
      <c r="B15" s="678" t="s">
        <v>126</v>
      </c>
      <c r="D15" s="684">
        <f>SUM(D13:D14)</f>
        <v>38158.165131999995</v>
      </c>
      <c r="E15" s="685"/>
      <c r="F15" s="702">
        <f>SUM(F13:F14)</f>
        <v>26710.715592399996</v>
      </c>
      <c r="G15" s="684">
        <f>SUM(G13:G14)</f>
        <v>25802.491522000004</v>
      </c>
      <c r="H15" s="687"/>
      <c r="I15" s="688">
        <f>SUM(I13:I14)</f>
        <v>18061.744065400002</v>
      </c>
      <c r="J15" s="684">
        <f>SUM(J13:J14)</f>
        <v>9377.7902240000003</v>
      </c>
      <c r="K15" s="687"/>
      <c r="L15" s="688">
        <f>SUM(L13:L14)</f>
        <v>6564.4531568000002</v>
      </c>
      <c r="M15" s="684">
        <f>SUM(M13:M14)</f>
        <v>3596.5330559999998</v>
      </c>
      <c r="N15" s="687"/>
      <c r="O15" s="688">
        <f>SUM(O13:O14)</f>
        <v>2517.5731391999998</v>
      </c>
      <c r="P15" s="719">
        <f>D15+G15+J15+M15</f>
        <v>76934.979934000003</v>
      </c>
      <c r="Q15" s="719">
        <f>P15*0.7</f>
        <v>53854.485953800002</v>
      </c>
    </row>
    <row r="16" spans="2:17" x14ac:dyDescent="0.2">
      <c r="Q16" s="719">
        <f>P15-Q15</f>
        <v>23080.493980200001</v>
      </c>
    </row>
    <row r="17" spans="2:13" x14ac:dyDescent="0.2">
      <c r="F17" s="5" t="s">
        <v>240</v>
      </c>
      <c r="G17" s="5" t="s">
        <v>215</v>
      </c>
    </row>
    <row r="18" spans="2:13" x14ac:dyDescent="0.2">
      <c r="B18" s="689" t="s">
        <v>241</v>
      </c>
      <c r="C18" s="2" t="s">
        <v>226</v>
      </c>
      <c r="D18" s="679">
        <f>F15</f>
        <v>26710.715592399996</v>
      </c>
      <c r="E18" s="5" t="s">
        <v>180</v>
      </c>
      <c r="F18" s="717">
        <v>20197</v>
      </c>
      <c r="G18" s="716">
        <f>D18-F18</f>
        <v>6513.7155923999962</v>
      </c>
      <c r="H18" s="704"/>
    </row>
    <row r="19" spans="2:13" x14ac:dyDescent="0.2">
      <c r="C19" s="2" t="s">
        <v>227</v>
      </c>
      <c r="D19" s="679">
        <f>I15</f>
        <v>18061.744065400002</v>
      </c>
      <c r="E19" s="5" t="s">
        <v>242</v>
      </c>
      <c r="F19" s="716"/>
      <c r="G19" s="716">
        <f t="shared" ref="G19:G20" si="0">D19-F19</f>
        <v>18061.744065400002</v>
      </c>
      <c r="H19" s="704"/>
    </row>
    <row r="20" spans="2:13" x14ac:dyDescent="0.2">
      <c r="C20" s="2" t="s">
        <v>228</v>
      </c>
      <c r="D20" s="679">
        <f>L15</f>
        <v>6564.4531568000002</v>
      </c>
      <c r="E20" s="5" t="s">
        <v>243</v>
      </c>
      <c r="F20" s="717">
        <v>24450</v>
      </c>
      <c r="G20" s="716">
        <f t="shared" si="0"/>
        <v>-17885.546843199998</v>
      </c>
      <c r="H20" s="704"/>
      <c r="J20" s="679"/>
    </row>
    <row r="21" spans="2:13" x14ac:dyDescent="0.2">
      <c r="C21" s="2" t="s">
        <v>244</v>
      </c>
      <c r="D21" s="679">
        <f>O15</f>
        <v>2517.5731391999998</v>
      </c>
      <c r="E21" s="722">
        <v>45253</v>
      </c>
      <c r="F21" s="717">
        <v>2743</v>
      </c>
      <c r="G21" s="716">
        <f>D21-F21</f>
        <v>-225.42686080000021</v>
      </c>
      <c r="I21" s="703"/>
      <c r="M21" s="711"/>
    </row>
    <row r="22" spans="2:13" x14ac:dyDescent="0.2">
      <c r="D22" s="710">
        <f>SUM(D18:D21)</f>
        <v>53854.485953800002</v>
      </c>
      <c r="F22" s="718">
        <f>SUM(F18:F21)</f>
        <v>47390</v>
      </c>
      <c r="G22" s="716">
        <f>SUM(G18:G21)</f>
        <v>6464.4859538000001</v>
      </c>
      <c r="H22" s="704"/>
    </row>
    <row r="23" spans="2:13" x14ac:dyDescent="0.2">
      <c r="C23" s="2" t="s">
        <v>245</v>
      </c>
      <c r="F23" s="716">
        <f>D30*0.1</f>
        <v>5385.5</v>
      </c>
      <c r="G23" s="703"/>
      <c r="H23" s="716">
        <f>F23+F21</f>
        <v>8128.5</v>
      </c>
    </row>
    <row r="24" spans="2:13" x14ac:dyDescent="0.2">
      <c r="F24" s="716">
        <f>SUM(F22:F23)</f>
        <v>52775.5</v>
      </c>
      <c r="G24" s="703"/>
      <c r="H24" s="704"/>
    </row>
    <row r="25" spans="2:13" x14ac:dyDescent="0.2">
      <c r="F25" s="716">
        <f>F24-Q15</f>
        <v>-1078.9859538000019</v>
      </c>
      <c r="G25" s="716">
        <f>F23-F25</f>
        <v>6464.4859538000019</v>
      </c>
      <c r="H25" s="704"/>
    </row>
    <row r="26" spans="2:13" x14ac:dyDescent="0.2">
      <c r="G26" s="704"/>
      <c r="H26" s="704"/>
    </row>
    <row r="28" spans="2:13" x14ac:dyDescent="0.2">
      <c r="B28" t="s">
        <v>246</v>
      </c>
      <c r="C28" s="2">
        <v>2023</v>
      </c>
      <c r="D28" s="690">
        <v>20197</v>
      </c>
      <c r="E28" s="5">
        <v>2023</v>
      </c>
      <c r="F28" s="716">
        <v>26711</v>
      </c>
    </row>
    <row r="29" spans="2:13" x14ac:dyDescent="0.2">
      <c r="C29" s="2">
        <v>2024</v>
      </c>
      <c r="D29" s="690">
        <v>33658</v>
      </c>
      <c r="F29" s="716">
        <v>18062</v>
      </c>
    </row>
    <row r="30" spans="2:13" x14ac:dyDescent="0.2">
      <c r="D30" s="691">
        <f>SUM(D28:D29)</f>
        <v>53855</v>
      </c>
      <c r="F30" s="716">
        <v>6564</v>
      </c>
      <c r="G30" s="716"/>
      <c r="I30" s="704"/>
    </row>
    <row r="31" spans="2:13" x14ac:dyDescent="0.2">
      <c r="E31" s="5">
        <v>2024</v>
      </c>
      <c r="F31" s="716">
        <v>2518</v>
      </c>
    </row>
    <row r="32" spans="2:13" x14ac:dyDescent="0.2">
      <c r="F32" s="716">
        <f>SUM(F28:F31)</f>
        <v>53855</v>
      </c>
      <c r="G32" s="703"/>
    </row>
    <row r="33" spans="2:6" x14ac:dyDescent="0.2">
      <c r="E33" s="5" t="s">
        <v>247</v>
      </c>
      <c r="F33" s="716">
        <f>F32*0.1</f>
        <v>5385.5</v>
      </c>
    </row>
    <row r="34" spans="2:6" x14ac:dyDescent="0.2">
      <c r="F34" s="716"/>
    </row>
    <row r="35" spans="2:6" x14ac:dyDescent="0.2">
      <c r="F35" s="716"/>
    </row>
    <row r="36" spans="2:6" x14ac:dyDescent="0.2">
      <c r="B36" t="s">
        <v>248</v>
      </c>
      <c r="C36" s="2">
        <v>2023</v>
      </c>
      <c r="D36" s="4">
        <v>48470</v>
      </c>
      <c r="F36" s="716"/>
    </row>
    <row r="37" spans="2:6" x14ac:dyDescent="0.2">
      <c r="C37" s="2">
        <v>2024</v>
      </c>
      <c r="D37" s="4">
        <v>5385</v>
      </c>
    </row>
    <row r="38" spans="2:6" x14ac:dyDescent="0.2">
      <c r="D38" s="4">
        <f>SUM(D36:D37)</f>
        <v>53855</v>
      </c>
    </row>
    <row r="41" spans="2:6" x14ac:dyDescent="0.2">
      <c r="B41" t="s">
        <v>249</v>
      </c>
      <c r="C41" s="720">
        <v>45142</v>
      </c>
      <c r="D41" s="4">
        <v>20197</v>
      </c>
    </row>
    <row r="42" spans="2:6" x14ac:dyDescent="0.2">
      <c r="C42" s="720">
        <v>45212</v>
      </c>
      <c r="D42" s="4">
        <v>24450</v>
      </c>
    </row>
    <row r="43" spans="2:6" x14ac:dyDescent="0.2">
      <c r="C43" s="720">
        <v>45253</v>
      </c>
      <c r="D43" s="4">
        <v>2743</v>
      </c>
    </row>
    <row r="44" spans="2:6" x14ac:dyDescent="0.2">
      <c r="D44" s="4">
        <f>SUM(D41:D43)</f>
        <v>47390</v>
      </c>
      <c r="E44" s="5">
        <v>53854.485953800002</v>
      </c>
      <c r="F44" s="721">
        <f>E44-D44</f>
        <v>6464.4859538000019</v>
      </c>
    </row>
  </sheetData>
  <mergeCells count="14">
    <mergeCell ref="C7:C8"/>
    <mergeCell ref="C10:C11"/>
    <mergeCell ref="E7:E9"/>
    <mergeCell ref="E10:E12"/>
    <mergeCell ref="D4:F4"/>
    <mergeCell ref="M4:O4"/>
    <mergeCell ref="N7:N9"/>
    <mergeCell ref="N10:N12"/>
    <mergeCell ref="H7:H9"/>
    <mergeCell ref="H10:H12"/>
    <mergeCell ref="G4:I4"/>
    <mergeCell ref="J4:L4"/>
    <mergeCell ref="K7:K9"/>
    <mergeCell ref="K10:K12"/>
  </mergeCells>
  <phoneticPr fontId="58" type="noConversion"/>
  <pageMargins left="0.7" right="0.7" top="0.78740157499999996" bottom="0.78740157499999996"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76313-7F2B-4BC3-BC90-6629B86E946B}">
  <sheetPr codeName="Tabelle12">
    <tabColor theme="9" tint="0.59999389629810485"/>
    <pageSetUpPr fitToPage="1"/>
  </sheetPr>
  <dimension ref="A1:AK516"/>
  <sheetViews>
    <sheetView showWhiteSpace="0" topLeftCell="A275" zoomScaleNormal="100" zoomScaleSheetLayoutView="80" zoomScalePageLayoutView="8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Nav!$P$4</f>
        <v/>
      </c>
      <c r="B11" s="874"/>
      <c r="C11" s="874"/>
      <c r="D11" s="429"/>
      <c r="M11" s="875" t="str">
        <f>'Planung Personal'!$B$9</f>
        <v>Tippl, Mario</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Tippl, Mario</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Tippl, Mario</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Tippl, Mario</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Tippl, Mario</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Tippl, Mario</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Tippl, Mario</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Tippl, Mario</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Tippl, Mario</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Tippl, Mario</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 t="shared" ref="F403:AI403" si="27">E403+1</f>
        <v>#VALUE!</v>
      </c>
      <c r="G403" s="98" t="e">
        <f t="shared" si="27"/>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Tippl, Mario</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 t="shared" ref="F446:AI446" si="30">E446+1</f>
        <v>#VALUE!</v>
      </c>
      <c r="G446" s="98" t="e">
        <f t="shared" si="30"/>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Tippl, Mario</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 t="shared" ref="F489:AI489" si="33">E489+1</f>
        <v>#VALUE!</v>
      </c>
      <c r="G489" s="98" t="e">
        <f t="shared" si="33"/>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A342:M343"/>
    <mergeCell ref="N351:S351"/>
    <mergeCell ref="AJ15:AJ16"/>
    <mergeCell ref="A18:A30"/>
    <mergeCell ref="A33:A36"/>
    <mergeCell ref="A38:M40"/>
    <mergeCell ref="P40:AI40"/>
    <mergeCell ref="A468:M470"/>
    <mergeCell ref="A471:M472"/>
    <mergeCell ref="A334:A337"/>
    <mergeCell ref="A339:M341"/>
    <mergeCell ref="P341:AI341"/>
    <mergeCell ref="A56:AJ56"/>
    <mergeCell ref="AJ58:AJ59"/>
    <mergeCell ref="A124:M126"/>
    <mergeCell ref="P126:AI126"/>
    <mergeCell ref="A127:M128"/>
    <mergeCell ref="P128:AI128"/>
    <mergeCell ref="N93:S93"/>
    <mergeCell ref="A94:AJ94"/>
    <mergeCell ref="A97:C97"/>
    <mergeCell ref="M97:V97"/>
    <mergeCell ref="A99:AJ99"/>
    <mergeCell ref="AJ101:AJ102"/>
    <mergeCell ref="A481:AJ481"/>
    <mergeCell ref="V389:Z389"/>
    <mergeCell ref="AA389:AH389"/>
    <mergeCell ref="A428:M429"/>
    <mergeCell ref="A438:AJ438"/>
    <mergeCell ref="N394:S394"/>
    <mergeCell ref="A395:AJ395"/>
    <mergeCell ref="A398:C398"/>
    <mergeCell ref="P472:AI472"/>
    <mergeCell ref="P470:AI470"/>
    <mergeCell ref="A405:A417"/>
    <mergeCell ref="AA475:AH475"/>
    <mergeCell ref="N480:S480"/>
    <mergeCell ref="A400:AJ400"/>
    <mergeCell ref="N477:AJ477"/>
    <mergeCell ref="AJ445:AJ446"/>
    <mergeCell ref="A448:A460"/>
    <mergeCell ref="A463:A466"/>
    <mergeCell ref="M398:V398"/>
    <mergeCell ref="N391:AJ391"/>
    <mergeCell ref="N392:AJ392"/>
    <mergeCell ref="A393:L393"/>
    <mergeCell ref="N393:AJ393"/>
    <mergeCell ref="N434:AJ434"/>
    <mergeCell ref="V131:Z131"/>
    <mergeCell ref="AA131:AH131"/>
    <mergeCell ref="N136:S136"/>
    <mergeCell ref="A137:AJ137"/>
    <mergeCell ref="A140:C140"/>
    <mergeCell ref="M140:V140"/>
    <mergeCell ref="N265:S265"/>
    <mergeCell ref="A266:AJ266"/>
    <mergeCell ref="A269:C269"/>
    <mergeCell ref="M269:V269"/>
    <mergeCell ref="A228:AJ228"/>
    <mergeCell ref="AJ230:AJ231"/>
    <mergeCell ref="A233:A245"/>
    <mergeCell ref="A256:M257"/>
    <mergeCell ref="P257:AI257"/>
    <mergeCell ref="N264:AJ264"/>
    <mergeCell ref="A248:A251"/>
    <mergeCell ref="A253:M255"/>
    <mergeCell ref="P255:AI255"/>
    <mergeCell ref="A147:A159"/>
    <mergeCell ref="A205:A208"/>
    <mergeCell ref="A210:M212"/>
    <mergeCell ref="P212:AI212"/>
    <mergeCell ref="A213:M214"/>
    <mergeCell ref="A104:A116"/>
    <mergeCell ref="A119:A122"/>
    <mergeCell ref="A61:A73"/>
    <mergeCell ref="A76:A79"/>
    <mergeCell ref="A81:M83"/>
    <mergeCell ref="P83:AI83"/>
    <mergeCell ref="A84:M85"/>
    <mergeCell ref="P85:AI85"/>
    <mergeCell ref="V88:Z88"/>
    <mergeCell ref="AA88:AH88"/>
    <mergeCell ref="N91:AJ91"/>
    <mergeCell ref="A92:L92"/>
    <mergeCell ref="N92:AJ92"/>
    <mergeCell ref="A142:AJ142"/>
    <mergeCell ref="AJ144:AJ145"/>
    <mergeCell ref="A223:AJ223"/>
    <mergeCell ref="A226:C226"/>
    <mergeCell ref="M226:V226"/>
    <mergeCell ref="A178:L178"/>
    <mergeCell ref="N178:AJ178"/>
    <mergeCell ref="N219:AJ219"/>
    <mergeCell ref="N220:AJ220"/>
    <mergeCell ref="A221:L221"/>
    <mergeCell ref="N221:AJ221"/>
    <mergeCell ref="A162:A165"/>
    <mergeCell ref="A167:M169"/>
    <mergeCell ref="P169:AI169"/>
    <mergeCell ref="A170:M171"/>
    <mergeCell ref="P171:AI171"/>
    <mergeCell ref="V174:Z174"/>
    <mergeCell ref="AA174:AH174"/>
    <mergeCell ref="N176:AJ176"/>
    <mergeCell ref="N177:AJ177"/>
    <mergeCell ref="A185:AJ185"/>
    <mergeCell ref="AJ187:AJ188"/>
    <mergeCell ref="A190:A202"/>
    <mergeCell ref="N222:S222"/>
    <mergeCell ref="A296:M298"/>
    <mergeCell ref="P298:AI298"/>
    <mergeCell ref="A271:AJ271"/>
    <mergeCell ref="N305:AJ305"/>
    <mergeCell ref="N306:AJ306"/>
    <mergeCell ref="N262:AJ262"/>
    <mergeCell ref="N263:AJ263"/>
    <mergeCell ref="A264:L264"/>
    <mergeCell ref="AJ273:AJ274"/>
    <mergeCell ref="A276:A288"/>
    <mergeCell ref="A291:A294"/>
    <mergeCell ref="A350:L350"/>
    <mergeCell ref="N350:AJ350"/>
    <mergeCell ref="AJ359:AJ360"/>
    <mergeCell ref="A362:A374"/>
    <mergeCell ref="N133:AJ133"/>
    <mergeCell ref="N134:AJ134"/>
    <mergeCell ref="A135:L135"/>
    <mergeCell ref="N135:AJ135"/>
    <mergeCell ref="P214:AI214"/>
    <mergeCell ref="V217:Z217"/>
    <mergeCell ref="AA217:AH217"/>
    <mergeCell ref="V260:Z260"/>
    <mergeCell ref="A357:AJ357"/>
    <mergeCell ref="AA346:AH346"/>
    <mergeCell ref="A299:M300"/>
    <mergeCell ref="P300:AI300"/>
    <mergeCell ref="A307:L307"/>
    <mergeCell ref="N307:AJ307"/>
    <mergeCell ref="V303:Z303"/>
    <mergeCell ref="AA303:AH303"/>
    <mergeCell ref="N179:S179"/>
    <mergeCell ref="A180:AJ180"/>
    <mergeCell ref="A183:C183"/>
    <mergeCell ref="M183:V183"/>
    <mergeCell ref="A511:M513"/>
    <mergeCell ref="P513:AI513"/>
    <mergeCell ref="A514:M515"/>
    <mergeCell ref="P515:AI515"/>
    <mergeCell ref="A420:A423"/>
    <mergeCell ref="A425:M427"/>
    <mergeCell ref="P427:AI427"/>
    <mergeCell ref="P429:AI429"/>
    <mergeCell ref="V432:Z432"/>
    <mergeCell ref="AA432:AH432"/>
    <mergeCell ref="N437:S437"/>
    <mergeCell ref="A441:C441"/>
    <mergeCell ref="M441:V441"/>
    <mergeCell ref="A484:C484"/>
    <mergeCell ref="M484:V484"/>
    <mergeCell ref="A486:AJ486"/>
    <mergeCell ref="AJ488:AJ489"/>
    <mergeCell ref="A491:A503"/>
    <mergeCell ref="A506:A509"/>
    <mergeCell ref="V475:Z475"/>
    <mergeCell ref="N478:AJ478"/>
    <mergeCell ref="A479:L479"/>
    <mergeCell ref="N479:AJ479"/>
    <mergeCell ref="A443:AJ443"/>
    <mergeCell ref="N47:AJ47"/>
    <mergeCell ref="N48:AJ48"/>
    <mergeCell ref="A49:L49"/>
    <mergeCell ref="N49:AJ49"/>
    <mergeCell ref="N90:AJ90"/>
    <mergeCell ref="A6:L6"/>
    <mergeCell ref="N6:AJ6"/>
    <mergeCell ref="V2:Z2"/>
    <mergeCell ref="AA2:AH2"/>
    <mergeCell ref="N7:S7"/>
    <mergeCell ref="N4:AJ4"/>
    <mergeCell ref="N5:AJ5"/>
    <mergeCell ref="N50:S50"/>
    <mergeCell ref="A51:AJ51"/>
    <mergeCell ref="A54:C54"/>
    <mergeCell ref="M54:V54"/>
    <mergeCell ref="A41:M42"/>
    <mergeCell ref="P42:AI42"/>
    <mergeCell ref="V45:Z45"/>
    <mergeCell ref="AA45:AH45"/>
    <mergeCell ref="A8:AJ8"/>
    <mergeCell ref="A11:C11"/>
    <mergeCell ref="M11:V11"/>
    <mergeCell ref="A13:AJ13"/>
    <mergeCell ref="N435:AJ435"/>
    <mergeCell ref="A436:L436"/>
    <mergeCell ref="N436:AJ436"/>
    <mergeCell ref="AJ402:AJ403"/>
    <mergeCell ref="A319:A331"/>
    <mergeCell ref="AA260:AH260"/>
    <mergeCell ref="M312:V312"/>
    <mergeCell ref="A314:AJ314"/>
    <mergeCell ref="AJ316:AJ317"/>
    <mergeCell ref="A352:AJ352"/>
    <mergeCell ref="A355:C355"/>
    <mergeCell ref="M355:V355"/>
    <mergeCell ref="A377:A380"/>
    <mergeCell ref="A385:M386"/>
    <mergeCell ref="P386:AI386"/>
    <mergeCell ref="A382:M384"/>
    <mergeCell ref="P384:AI384"/>
    <mergeCell ref="N308:S308"/>
    <mergeCell ref="A309:AJ309"/>
    <mergeCell ref="A312:C312"/>
    <mergeCell ref="P343:AI343"/>
    <mergeCell ref="V346:Z346"/>
    <mergeCell ref="N348:AJ348"/>
    <mergeCell ref="N349:AJ349"/>
  </mergeCells>
  <conditionalFormatting sqref="C19:C30">
    <cfRule type="expression" dxfId="1123" priority="80">
      <formula>ISERROR(C19)</formula>
    </cfRule>
  </conditionalFormatting>
  <conditionalFormatting sqref="C62:C73">
    <cfRule type="expression" dxfId="1122" priority="73">
      <formula>ISERROR(C62)</formula>
    </cfRule>
  </conditionalFormatting>
  <conditionalFormatting sqref="C105:C116">
    <cfRule type="expression" dxfId="1121" priority="66">
      <formula>ISERROR(C105)</formula>
    </cfRule>
  </conditionalFormatting>
  <conditionalFormatting sqref="C148:C159">
    <cfRule type="expression" dxfId="1120" priority="59">
      <formula>ISERROR(C148)</formula>
    </cfRule>
  </conditionalFormatting>
  <conditionalFormatting sqref="C191:C202">
    <cfRule type="expression" dxfId="1119" priority="52">
      <formula>ISERROR(C191)</formula>
    </cfRule>
  </conditionalFormatting>
  <conditionalFormatting sqref="C234:C245">
    <cfRule type="expression" dxfId="1118" priority="45">
      <formula>ISERROR(C234)</formula>
    </cfRule>
  </conditionalFormatting>
  <conditionalFormatting sqref="C277:C288">
    <cfRule type="expression" dxfId="1117" priority="38">
      <formula>ISERROR(C277)</formula>
    </cfRule>
  </conditionalFormatting>
  <conditionalFormatting sqref="C320:C331">
    <cfRule type="expression" dxfId="1116" priority="31">
      <formula>ISERROR(C320)</formula>
    </cfRule>
  </conditionalFormatting>
  <conditionalFormatting sqref="C363:C374">
    <cfRule type="expression" dxfId="1115" priority="24">
      <formula>ISERROR(C363)</formula>
    </cfRule>
  </conditionalFormatting>
  <conditionalFormatting sqref="C406:C417">
    <cfRule type="expression" dxfId="1114" priority="17">
      <formula>ISERROR(C406)</formula>
    </cfRule>
  </conditionalFormatting>
  <conditionalFormatting sqref="C449:C460">
    <cfRule type="expression" dxfId="1113" priority="10">
      <formula>ISERROR(C449)</formula>
    </cfRule>
  </conditionalFormatting>
  <conditionalFormatting sqref="C492:C503">
    <cfRule type="expression" dxfId="1112" priority="3">
      <formula>ISERROR(C492)</formula>
    </cfRule>
  </conditionalFormatting>
  <conditionalFormatting sqref="E16:AI16">
    <cfRule type="expression" dxfId="1111" priority="82">
      <formula>WEEKDAY(E16,2)&gt;5</formula>
    </cfRule>
  </conditionalFormatting>
  <conditionalFormatting sqref="E59:AI59">
    <cfRule type="expression" dxfId="1110" priority="75">
      <formula>WEEKDAY(E59,2)&gt;5</formula>
    </cfRule>
  </conditionalFormatting>
  <conditionalFormatting sqref="E102:AI102">
    <cfRule type="expression" dxfId="1109" priority="68">
      <formula>WEEKDAY(E102,2)&gt;5</formula>
    </cfRule>
  </conditionalFormatting>
  <conditionalFormatting sqref="E145:AI145">
    <cfRule type="expression" dxfId="1108" priority="61">
      <formula>WEEKDAY(E145,2)&gt;5</formula>
    </cfRule>
  </conditionalFormatting>
  <conditionalFormatting sqref="E188:AI188">
    <cfRule type="expression" dxfId="1107" priority="54">
      <formula>WEEKDAY(E188,2)&gt;5</formula>
    </cfRule>
  </conditionalFormatting>
  <conditionalFormatting sqref="E231:AI231">
    <cfRule type="expression" dxfId="1106" priority="47">
      <formula>WEEKDAY(E231,2)&gt;5</formula>
    </cfRule>
  </conditionalFormatting>
  <conditionalFormatting sqref="E274:AI274">
    <cfRule type="expression" dxfId="1105" priority="40">
      <formula>WEEKDAY(E274,2)&gt;5</formula>
    </cfRule>
  </conditionalFormatting>
  <conditionalFormatting sqref="E317:AI317">
    <cfRule type="expression" dxfId="1104" priority="33">
      <formula>WEEKDAY(E317,2)&gt;5</formula>
    </cfRule>
  </conditionalFormatting>
  <conditionalFormatting sqref="E360:AI360">
    <cfRule type="expression" dxfId="1103" priority="26">
      <formula>WEEKDAY(E360,2)&gt;5</formula>
    </cfRule>
  </conditionalFormatting>
  <conditionalFormatting sqref="E403:AI403">
    <cfRule type="expression" dxfId="1102" priority="19">
      <formula>WEEKDAY(E403,2)&gt;5</formula>
    </cfRule>
  </conditionalFormatting>
  <conditionalFormatting sqref="E446:AI446">
    <cfRule type="expression" dxfId="1101" priority="12">
      <formula>WEEKDAY(E446,2)&gt;5</formula>
    </cfRule>
  </conditionalFormatting>
  <conditionalFormatting sqref="E489:AI489">
    <cfRule type="expression" dxfId="1100" priority="5">
      <formula>WEEKDAY(E489,2)&gt;5</formula>
    </cfRule>
  </conditionalFormatting>
  <conditionalFormatting sqref="AJ17:AJ30">
    <cfRule type="cellIs" dxfId="1099" priority="84" operator="greaterThan">
      <formula>143</formula>
    </cfRule>
  </conditionalFormatting>
  <conditionalFormatting sqref="AJ60:AJ73">
    <cfRule type="cellIs" dxfId="1098" priority="77" operator="greaterThan">
      <formula>143</formula>
    </cfRule>
  </conditionalFormatting>
  <conditionalFormatting sqref="AJ103:AJ116">
    <cfRule type="cellIs" dxfId="1097" priority="70" operator="greaterThan">
      <formula>143</formula>
    </cfRule>
  </conditionalFormatting>
  <conditionalFormatting sqref="AJ146:AJ159">
    <cfRule type="cellIs" dxfId="1096" priority="63" operator="greaterThan">
      <formula>143</formula>
    </cfRule>
  </conditionalFormatting>
  <conditionalFormatting sqref="AJ189:AJ202">
    <cfRule type="cellIs" dxfId="1095" priority="56" operator="greaterThan">
      <formula>143</formula>
    </cfRule>
  </conditionalFormatting>
  <conditionalFormatting sqref="AJ232:AJ245">
    <cfRule type="cellIs" dxfId="1094" priority="49" operator="greaterThan">
      <formula>143</formula>
    </cfRule>
  </conditionalFormatting>
  <conditionalFormatting sqref="AJ275:AJ288">
    <cfRule type="cellIs" dxfId="1093" priority="42" operator="greaterThan">
      <formula>143</formula>
    </cfRule>
  </conditionalFormatting>
  <conditionalFormatting sqref="AJ318:AJ331">
    <cfRule type="cellIs" dxfId="1092" priority="35" operator="greaterThan">
      <formula>143</formula>
    </cfRule>
  </conditionalFormatting>
  <conditionalFormatting sqref="AJ361:AJ374">
    <cfRule type="cellIs" dxfId="1091" priority="28" operator="greaterThan">
      <formula>143</formula>
    </cfRule>
  </conditionalFormatting>
  <conditionalFormatting sqref="AJ404:AJ417">
    <cfRule type="cellIs" dxfId="1090" priority="21" operator="greaterThan">
      <formula>143</formula>
    </cfRule>
  </conditionalFormatting>
  <conditionalFormatting sqref="AJ447:AJ460">
    <cfRule type="cellIs" dxfId="1089" priority="14" operator="greaterThan">
      <formula>143</formula>
    </cfRule>
  </conditionalFormatting>
  <conditionalFormatting sqref="AJ490:AJ503">
    <cfRule type="cellIs" dxfId="1088" priority="7" operator="greaterThan">
      <formula>143</formula>
    </cfRule>
  </conditionalFormatting>
  <conditionalFormatting sqref="AK15:AK34">
    <cfRule type="expression" dxfId="1087" priority="78">
      <formula>ISERROR(AK15)</formula>
    </cfRule>
  </conditionalFormatting>
  <conditionalFormatting sqref="AK58:AK77">
    <cfRule type="expression" dxfId="1086" priority="71">
      <formula>ISERROR(AK58)</formula>
    </cfRule>
  </conditionalFormatting>
  <conditionalFormatting sqref="AK101:AK120">
    <cfRule type="expression" dxfId="1085" priority="64">
      <formula>ISERROR(AK101)</formula>
    </cfRule>
  </conditionalFormatting>
  <conditionalFormatting sqref="AK144:AK163">
    <cfRule type="expression" dxfId="1084" priority="57">
      <formula>ISERROR(AK144)</formula>
    </cfRule>
  </conditionalFormatting>
  <conditionalFormatting sqref="AK187:AK206">
    <cfRule type="expression" dxfId="1083" priority="50">
      <formula>ISERROR(AK187)</formula>
    </cfRule>
  </conditionalFormatting>
  <conditionalFormatting sqref="AK230:AK249">
    <cfRule type="expression" dxfId="1082" priority="43">
      <formula>ISERROR(AK230)</formula>
    </cfRule>
  </conditionalFormatting>
  <conditionalFormatting sqref="AK273:AK292">
    <cfRule type="expression" dxfId="1081" priority="36">
      <formula>ISERROR(AK273)</formula>
    </cfRule>
  </conditionalFormatting>
  <conditionalFormatting sqref="AK316:AK335">
    <cfRule type="expression" dxfId="1080" priority="29">
      <formula>ISERROR(AK316)</formula>
    </cfRule>
  </conditionalFormatting>
  <conditionalFormatting sqref="AK359:AK378">
    <cfRule type="expression" dxfId="1079" priority="22">
      <formula>ISERROR(AK359)</formula>
    </cfRule>
  </conditionalFormatting>
  <conditionalFormatting sqref="AK402:AK421">
    <cfRule type="expression" dxfId="1078" priority="15">
      <formula>ISERROR(AK402)</formula>
    </cfRule>
  </conditionalFormatting>
  <conditionalFormatting sqref="AK445:AK464">
    <cfRule type="expression" dxfId="1077" priority="8">
      <formula>ISERROR(AK445)</formula>
    </cfRule>
  </conditionalFormatting>
  <conditionalFormatting sqref="AK488:AK507">
    <cfRule type="expression" dxfId="1076" priority="1">
      <formula>ISERROR(AK488)</formula>
    </cfRule>
  </conditionalFormatting>
  <printOptions horizontalCentered="1"/>
  <pageMargins left="0.23622047244094491" right="0.23622047244094491" top="0.19685039370078741" bottom="0.15748031496062992" header="0" footer="0"/>
  <pageSetup paperSize="9" scale="61" fitToHeight="0" orientation="landscape" r:id="rId1"/>
  <headerFooter alignWithMargins="0"/>
  <rowBreaks count="11" manualBreakCount="11">
    <brk id="43" max="16383" man="1"/>
    <brk id="86" max="16383" man="1"/>
    <brk id="129" max="16383" man="1"/>
    <brk id="172" max="16383" man="1"/>
    <brk id="215" max="16383" man="1"/>
    <brk id="258" max="16383" man="1"/>
    <brk id="301" max="16383" man="1"/>
    <brk id="344" max="16383" man="1"/>
    <brk id="387" max="16383" man="1"/>
    <brk id="430" max="16383" man="1"/>
    <brk id="473" max="16383"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F0FC-A7B4-49F5-A887-AA23C0A50307}">
  <sheetPr codeName="Tabelle13">
    <tabColor theme="9" tint="0.59999389629810485"/>
    <pageSetUpPr fitToPage="1"/>
  </sheetPr>
  <dimension ref="A1:AK516"/>
  <sheetViews>
    <sheetView showWhiteSpace="0" topLeftCell="A411" zoomScale="60" zoomScaleNormal="6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Nav!$P$4</f>
        <v/>
      </c>
      <c r="B11" s="874"/>
      <c r="C11" s="874"/>
      <c r="D11" s="429"/>
      <c r="M11" s="875" t="str">
        <f>'Planung Personal'!$B$11</f>
        <v>Socha, Pawel</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Socha, Pawel</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Socha, Pawel</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Socha, Pawel</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Socha, Pawel</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Socha, Pawel</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Socha, Pawel</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Socha, Pawel</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Socha, Pawel</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Socha, Pawel</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Socha, Pawel</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Socha, Pawel</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1075" priority="80">
      <formula>ISERROR(C19)</formula>
    </cfRule>
  </conditionalFormatting>
  <conditionalFormatting sqref="C62:C73">
    <cfRule type="expression" dxfId="1074" priority="73">
      <formula>ISERROR(C62)</formula>
    </cfRule>
  </conditionalFormatting>
  <conditionalFormatting sqref="C105:C116">
    <cfRule type="expression" dxfId="1073" priority="66">
      <formula>ISERROR(C105)</formula>
    </cfRule>
  </conditionalFormatting>
  <conditionalFormatting sqref="C148:C159">
    <cfRule type="expression" dxfId="1072" priority="59">
      <formula>ISERROR(C148)</formula>
    </cfRule>
  </conditionalFormatting>
  <conditionalFormatting sqref="C191:C202">
    <cfRule type="expression" dxfId="1071" priority="52">
      <formula>ISERROR(C191)</formula>
    </cfRule>
  </conditionalFormatting>
  <conditionalFormatting sqref="C234:C245">
    <cfRule type="expression" dxfId="1070" priority="45">
      <formula>ISERROR(C234)</formula>
    </cfRule>
  </conditionalFormatting>
  <conditionalFormatting sqref="C277:C288">
    <cfRule type="expression" dxfId="1069" priority="38">
      <formula>ISERROR(C277)</formula>
    </cfRule>
  </conditionalFormatting>
  <conditionalFormatting sqref="C320:C331">
    <cfRule type="expression" dxfId="1068" priority="31">
      <formula>ISERROR(C320)</formula>
    </cfRule>
  </conditionalFormatting>
  <conditionalFormatting sqref="C363:C374">
    <cfRule type="expression" dxfId="1067" priority="24">
      <formula>ISERROR(C363)</formula>
    </cfRule>
  </conditionalFormatting>
  <conditionalFormatting sqref="C406:C417">
    <cfRule type="expression" dxfId="1066" priority="17">
      <formula>ISERROR(C406)</formula>
    </cfRule>
  </conditionalFormatting>
  <conditionalFormatting sqref="C449:C460">
    <cfRule type="expression" dxfId="1065" priority="10">
      <formula>ISERROR(C449)</formula>
    </cfRule>
  </conditionalFormatting>
  <conditionalFormatting sqref="C492:C503">
    <cfRule type="expression" dxfId="1064" priority="3">
      <formula>ISERROR(C492)</formula>
    </cfRule>
  </conditionalFormatting>
  <conditionalFormatting sqref="E16:AI16">
    <cfRule type="expression" dxfId="1063" priority="82">
      <formula>WEEKDAY(E16,2)&gt;5</formula>
    </cfRule>
  </conditionalFormatting>
  <conditionalFormatting sqref="E59:AI59">
    <cfRule type="expression" dxfId="1062" priority="75">
      <formula>WEEKDAY(E59,2)&gt;5</formula>
    </cfRule>
  </conditionalFormatting>
  <conditionalFormatting sqref="E102:AI102">
    <cfRule type="expression" dxfId="1061" priority="68">
      <formula>WEEKDAY(E102,2)&gt;5</formula>
    </cfRule>
  </conditionalFormatting>
  <conditionalFormatting sqref="E145:AI145">
    <cfRule type="expression" dxfId="1060" priority="61">
      <formula>WEEKDAY(E145,2)&gt;5</formula>
    </cfRule>
  </conditionalFormatting>
  <conditionalFormatting sqref="E188:AI188">
    <cfRule type="expression" dxfId="1059" priority="54">
      <formula>WEEKDAY(E188,2)&gt;5</formula>
    </cfRule>
  </conditionalFormatting>
  <conditionalFormatting sqref="E231:AI231">
    <cfRule type="expression" dxfId="1058" priority="47">
      <formula>WEEKDAY(E231,2)&gt;5</formula>
    </cfRule>
  </conditionalFormatting>
  <conditionalFormatting sqref="E274:AI274">
    <cfRule type="expression" dxfId="1057" priority="40">
      <formula>WEEKDAY(E274,2)&gt;5</formula>
    </cfRule>
  </conditionalFormatting>
  <conditionalFormatting sqref="E317:AI317">
    <cfRule type="expression" dxfId="1056" priority="33">
      <formula>WEEKDAY(E317,2)&gt;5</formula>
    </cfRule>
  </conditionalFormatting>
  <conditionalFormatting sqref="E360:AI360">
    <cfRule type="expression" dxfId="1055" priority="26">
      <formula>WEEKDAY(E360,2)&gt;5</formula>
    </cfRule>
  </conditionalFormatting>
  <conditionalFormatting sqref="E403:AI403">
    <cfRule type="expression" dxfId="1054" priority="19">
      <formula>WEEKDAY(E403,2)&gt;5</formula>
    </cfRule>
  </conditionalFormatting>
  <conditionalFormatting sqref="E446:AI446">
    <cfRule type="expression" dxfId="1053" priority="12">
      <formula>WEEKDAY(E446,2)&gt;5</formula>
    </cfRule>
  </conditionalFormatting>
  <conditionalFormatting sqref="E489:AI489">
    <cfRule type="expression" dxfId="1052" priority="5">
      <formula>WEEKDAY(E489,2)&gt;5</formula>
    </cfRule>
  </conditionalFormatting>
  <conditionalFormatting sqref="AJ17:AJ30">
    <cfRule type="cellIs" dxfId="1051" priority="84" operator="greaterThan">
      <formula>143</formula>
    </cfRule>
  </conditionalFormatting>
  <conditionalFormatting sqref="AJ60:AJ73">
    <cfRule type="cellIs" dxfId="1050" priority="77" operator="greaterThan">
      <formula>143</formula>
    </cfRule>
  </conditionalFormatting>
  <conditionalFormatting sqref="AJ103:AJ116">
    <cfRule type="cellIs" dxfId="1049" priority="70" operator="greaterThan">
      <formula>143</formula>
    </cfRule>
  </conditionalFormatting>
  <conditionalFormatting sqref="AJ146:AJ159">
    <cfRule type="cellIs" dxfId="1048" priority="63" operator="greaterThan">
      <formula>143</formula>
    </cfRule>
  </conditionalFormatting>
  <conditionalFormatting sqref="AJ189:AJ202">
    <cfRule type="cellIs" dxfId="1047" priority="56" operator="greaterThan">
      <formula>143</formula>
    </cfRule>
  </conditionalFormatting>
  <conditionalFormatting sqref="AJ232:AJ245">
    <cfRule type="cellIs" dxfId="1046" priority="49" operator="greaterThan">
      <formula>143</formula>
    </cfRule>
  </conditionalFormatting>
  <conditionalFormatting sqref="AJ275:AJ288">
    <cfRule type="cellIs" dxfId="1045" priority="42" operator="greaterThan">
      <formula>143</formula>
    </cfRule>
  </conditionalFormatting>
  <conditionalFormatting sqref="AJ318:AJ331">
    <cfRule type="cellIs" dxfId="1044" priority="35" operator="greaterThan">
      <formula>143</formula>
    </cfRule>
  </conditionalFormatting>
  <conditionalFormatting sqref="AJ361:AJ374">
    <cfRule type="cellIs" dxfId="1043" priority="28" operator="greaterThan">
      <formula>143</formula>
    </cfRule>
  </conditionalFormatting>
  <conditionalFormatting sqref="AJ404:AJ417">
    <cfRule type="cellIs" dxfId="1042" priority="21" operator="greaterThan">
      <formula>143</formula>
    </cfRule>
  </conditionalFormatting>
  <conditionalFormatting sqref="AJ447:AJ460">
    <cfRule type="cellIs" dxfId="1041" priority="14" operator="greaterThan">
      <formula>143</formula>
    </cfRule>
  </conditionalFormatting>
  <conditionalFormatting sqref="AJ490:AJ503">
    <cfRule type="cellIs" dxfId="1040" priority="7" operator="greaterThan">
      <formula>143</formula>
    </cfRule>
  </conditionalFormatting>
  <conditionalFormatting sqref="AK15:AK34">
    <cfRule type="expression" dxfId="1039" priority="78">
      <formula>ISERROR(AK15)</formula>
    </cfRule>
  </conditionalFormatting>
  <conditionalFormatting sqref="AK58:AK77">
    <cfRule type="expression" dxfId="1038" priority="71">
      <formula>ISERROR(AK58)</formula>
    </cfRule>
  </conditionalFormatting>
  <conditionalFormatting sqref="AK101:AK120">
    <cfRule type="expression" dxfId="1037" priority="64">
      <formula>ISERROR(AK101)</formula>
    </cfRule>
  </conditionalFormatting>
  <conditionalFormatting sqref="AK144:AK163">
    <cfRule type="expression" dxfId="1036" priority="57">
      <formula>ISERROR(AK144)</formula>
    </cfRule>
  </conditionalFormatting>
  <conditionalFormatting sqref="AK187:AK206">
    <cfRule type="expression" dxfId="1035" priority="50">
      <formula>ISERROR(AK187)</formula>
    </cfRule>
  </conditionalFormatting>
  <conditionalFormatting sqref="AK230:AK249">
    <cfRule type="expression" dxfId="1034" priority="43">
      <formula>ISERROR(AK230)</formula>
    </cfRule>
  </conditionalFormatting>
  <conditionalFormatting sqref="AK273:AK292">
    <cfRule type="expression" dxfId="1033" priority="36">
      <formula>ISERROR(AK273)</formula>
    </cfRule>
  </conditionalFormatting>
  <conditionalFormatting sqref="AK316:AK335">
    <cfRule type="expression" dxfId="1032" priority="29">
      <formula>ISERROR(AK316)</formula>
    </cfRule>
  </conditionalFormatting>
  <conditionalFormatting sqref="AK359:AK378">
    <cfRule type="expression" dxfId="1031" priority="22">
      <formula>ISERROR(AK359)</formula>
    </cfRule>
  </conditionalFormatting>
  <conditionalFormatting sqref="AK402:AK421">
    <cfRule type="expression" dxfId="1030" priority="15">
      <formula>ISERROR(AK402)</formula>
    </cfRule>
  </conditionalFormatting>
  <conditionalFormatting sqref="AK445:AK464">
    <cfRule type="expression" dxfId="1029" priority="8">
      <formula>ISERROR(AK445)</formula>
    </cfRule>
  </conditionalFormatting>
  <conditionalFormatting sqref="AK488:AK507">
    <cfRule type="expression" dxfId="1028"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rowBreaks count="11" manualBreakCount="11">
    <brk id="39" max="16383" man="1"/>
    <brk id="78" max="16383" man="1"/>
    <brk id="117" max="16383" man="1"/>
    <brk id="156" max="16383" man="1"/>
    <brk id="195" max="16383" man="1"/>
    <brk id="234" max="16383" man="1"/>
    <brk id="273" max="16383" man="1"/>
    <brk id="312" max="16383" man="1"/>
    <brk id="351" max="16383" man="1"/>
    <brk id="390" max="16383" man="1"/>
    <brk id="429" max="16383"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788D-4F8C-4F5B-ADEC-1D9A68672442}">
  <sheetPr codeName="Tabelle14">
    <tabColor theme="9" tint="0.59999389629810485"/>
    <pageSetUpPr fitToPage="1"/>
  </sheetPr>
  <dimension ref="A1:AK516"/>
  <sheetViews>
    <sheetView showWhiteSpace="0" topLeftCell="A419" zoomScale="70" zoomScaleNormal="7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Nav!$P$4</f>
        <v/>
      </c>
      <c r="B11" s="874"/>
      <c r="C11" s="874"/>
      <c r="D11" s="429"/>
      <c r="M11" s="875" t="str">
        <f>'Planung Personal'!$B$13</f>
        <v>Tippl, Karen</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Tippl, Karen</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Tippl, Karen</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Tippl, Karen</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Tippl, Karen</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Tippl, Karen</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Tippl, Karen</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Tippl, Karen</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Tippl, Karen</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Tippl, Karen</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Tippl, Karen</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Tippl, Karen</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1027" priority="80">
      <formula>ISERROR(C19)</formula>
    </cfRule>
  </conditionalFormatting>
  <conditionalFormatting sqref="C62:C73">
    <cfRule type="expression" dxfId="1026" priority="73">
      <formula>ISERROR(C62)</formula>
    </cfRule>
  </conditionalFormatting>
  <conditionalFormatting sqref="C105:C116">
    <cfRule type="expression" dxfId="1025" priority="66">
      <formula>ISERROR(C105)</formula>
    </cfRule>
  </conditionalFormatting>
  <conditionalFormatting sqref="C148:C159">
    <cfRule type="expression" dxfId="1024" priority="59">
      <formula>ISERROR(C148)</formula>
    </cfRule>
  </conditionalFormatting>
  <conditionalFormatting sqref="C191:C202">
    <cfRule type="expression" dxfId="1023" priority="52">
      <formula>ISERROR(C191)</formula>
    </cfRule>
  </conditionalFormatting>
  <conditionalFormatting sqref="C234:C245">
    <cfRule type="expression" dxfId="1022" priority="45">
      <formula>ISERROR(C234)</formula>
    </cfRule>
  </conditionalFormatting>
  <conditionalFormatting sqref="C277:C288">
    <cfRule type="expression" dxfId="1021" priority="38">
      <formula>ISERROR(C277)</formula>
    </cfRule>
  </conditionalFormatting>
  <conditionalFormatting sqref="C320:C331">
    <cfRule type="expression" dxfId="1020" priority="31">
      <formula>ISERROR(C320)</formula>
    </cfRule>
  </conditionalFormatting>
  <conditionalFormatting sqref="C363:C374">
    <cfRule type="expression" dxfId="1019" priority="24">
      <formula>ISERROR(C363)</formula>
    </cfRule>
  </conditionalFormatting>
  <conditionalFormatting sqref="C406:C417">
    <cfRule type="expression" dxfId="1018" priority="17">
      <formula>ISERROR(C406)</formula>
    </cfRule>
  </conditionalFormatting>
  <conditionalFormatting sqref="C449:C460">
    <cfRule type="expression" dxfId="1017" priority="10">
      <formula>ISERROR(C449)</formula>
    </cfRule>
  </conditionalFormatting>
  <conditionalFormatting sqref="C492:C503">
    <cfRule type="expression" dxfId="1016" priority="3">
      <formula>ISERROR(C492)</formula>
    </cfRule>
  </conditionalFormatting>
  <conditionalFormatting sqref="E16:AI16">
    <cfRule type="expression" dxfId="1015" priority="82">
      <formula>WEEKDAY(E16,2)&gt;5</formula>
    </cfRule>
  </conditionalFormatting>
  <conditionalFormatting sqref="E59:AI59">
    <cfRule type="expression" dxfId="1014" priority="75">
      <formula>WEEKDAY(E59,2)&gt;5</formula>
    </cfRule>
  </conditionalFormatting>
  <conditionalFormatting sqref="E102:AI102">
    <cfRule type="expression" dxfId="1013" priority="68">
      <formula>WEEKDAY(E102,2)&gt;5</formula>
    </cfRule>
  </conditionalFormatting>
  <conditionalFormatting sqref="E145:AI145">
    <cfRule type="expression" dxfId="1012" priority="61">
      <formula>WEEKDAY(E145,2)&gt;5</formula>
    </cfRule>
  </conditionalFormatting>
  <conditionalFormatting sqref="E188:AI188">
    <cfRule type="expression" dxfId="1011" priority="54">
      <formula>WEEKDAY(E188,2)&gt;5</formula>
    </cfRule>
  </conditionalFormatting>
  <conditionalFormatting sqref="E231:AI231">
    <cfRule type="expression" dxfId="1010" priority="47">
      <formula>WEEKDAY(E231,2)&gt;5</formula>
    </cfRule>
  </conditionalFormatting>
  <conditionalFormatting sqref="E274:AI274">
    <cfRule type="expression" dxfId="1009" priority="40">
      <formula>WEEKDAY(E274,2)&gt;5</formula>
    </cfRule>
  </conditionalFormatting>
  <conditionalFormatting sqref="E317:AI317">
    <cfRule type="expression" dxfId="1008" priority="33">
      <formula>WEEKDAY(E317,2)&gt;5</formula>
    </cfRule>
  </conditionalFormatting>
  <conditionalFormatting sqref="E360:AI360">
    <cfRule type="expression" dxfId="1007" priority="26">
      <formula>WEEKDAY(E360,2)&gt;5</formula>
    </cfRule>
  </conditionalFormatting>
  <conditionalFormatting sqref="E403:AI403">
    <cfRule type="expression" dxfId="1006" priority="19">
      <formula>WEEKDAY(E403,2)&gt;5</formula>
    </cfRule>
  </conditionalFormatting>
  <conditionalFormatting sqref="E446:AI446">
    <cfRule type="expression" dxfId="1005" priority="12">
      <formula>WEEKDAY(E446,2)&gt;5</formula>
    </cfRule>
  </conditionalFormatting>
  <conditionalFormatting sqref="E489:AI489">
    <cfRule type="expression" dxfId="1004" priority="5">
      <formula>WEEKDAY(E489,2)&gt;5</formula>
    </cfRule>
  </conditionalFormatting>
  <conditionalFormatting sqref="AJ17:AJ30">
    <cfRule type="cellIs" dxfId="1003" priority="84" operator="greaterThan">
      <formula>143</formula>
    </cfRule>
  </conditionalFormatting>
  <conditionalFormatting sqref="AJ60:AJ73">
    <cfRule type="cellIs" dxfId="1002" priority="77" operator="greaterThan">
      <formula>143</formula>
    </cfRule>
  </conditionalFormatting>
  <conditionalFormatting sqref="AJ103:AJ116">
    <cfRule type="cellIs" dxfId="1001" priority="70" operator="greaterThan">
      <formula>143</formula>
    </cfRule>
  </conditionalFormatting>
  <conditionalFormatting sqref="AJ146:AJ159">
    <cfRule type="cellIs" dxfId="1000" priority="63" operator="greaterThan">
      <formula>143</formula>
    </cfRule>
  </conditionalFormatting>
  <conditionalFormatting sqref="AJ189:AJ202">
    <cfRule type="cellIs" dxfId="999" priority="56" operator="greaterThan">
      <formula>143</formula>
    </cfRule>
  </conditionalFormatting>
  <conditionalFormatting sqref="AJ232:AJ245">
    <cfRule type="cellIs" dxfId="998" priority="49" operator="greaterThan">
      <formula>143</formula>
    </cfRule>
  </conditionalFormatting>
  <conditionalFormatting sqref="AJ275:AJ288">
    <cfRule type="cellIs" dxfId="997" priority="42" operator="greaterThan">
      <formula>143</formula>
    </cfRule>
  </conditionalFormatting>
  <conditionalFormatting sqref="AJ318:AJ331">
    <cfRule type="cellIs" dxfId="996" priority="35" operator="greaterThan">
      <formula>143</formula>
    </cfRule>
  </conditionalFormatting>
  <conditionalFormatting sqref="AJ361:AJ374">
    <cfRule type="cellIs" dxfId="995" priority="28" operator="greaterThan">
      <formula>143</formula>
    </cfRule>
  </conditionalFormatting>
  <conditionalFormatting sqref="AJ404:AJ417">
    <cfRule type="cellIs" dxfId="994" priority="21" operator="greaterThan">
      <formula>143</formula>
    </cfRule>
  </conditionalFormatting>
  <conditionalFormatting sqref="AJ447:AJ460">
    <cfRule type="cellIs" dxfId="993" priority="14" operator="greaterThan">
      <formula>143</formula>
    </cfRule>
  </conditionalFormatting>
  <conditionalFormatting sqref="AJ490:AJ503">
    <cfRule type="cellIs" dxfId="992" priority="7" operator="greaterThan">
      <formula>143</formula>
    </cfRule>
  </conditionalFormatting>
  <conditionalFormatting sqref="AK15:AK34">
    <cfRule type="expression" dxfId="991" priority="78">
      <formula>ISERROR(AK15)</formula>
    </cfRule>
  </conditionalFormatting>
  <conditionalFormatting sqref="AK58:AK77">
    <cfRule type="expression" dxfId="990" priority="71">
      <formula>ISERROR(AK58)</formula>
    </cfRule>
  </conditionalFormatting>
  <conditionalFormatting sqref="AK101:AK120">
    <cfRule type="expression" dxfId="989" priority="64">
      <formula>ISERROR(AK101)</formula>
    </cfRule>
  </conditionalFormatting>
  <conditionalFormatting sqref="AK144:AK163">
    <cfRule type="expression" dxfId="988" priority="57">
      <formula>ISERROR(AK144)</formula>
    </cfRule>
  </conditionalFormatting>
  <conditionalFormatting sqref="AK187:AK206">
    <cfRule type="expression" dxfId="987" priority="50">
      <formula>ISERROR(AK187)</formula>
    </cfRule>
  </conditionalFormatting>
  <conditionalFormatting sqref="AK230:AK249">
    <cfRule type="expression" dxfId="986" priority="43">
      <formula>ISERROR(AK230)</formula>
    </cfRule>
  </conditionalFormatting>
  <conditionalFormatting sqref="AK273:AK292">
    <cfRule type="expression" dxfId="985" priority="36">
      <formula>ISERROR(AK273)</formula>
    </cfRule>
  </conditionalFormatting>
  <conditionalFormatting sqref="AK316:AK335">
    <cfRule type="expression" dxfId="984" priority="29">
      <formula>ISERROR(AK316)</formula>
    </cfRule>
  </conditionalFormatting>
  <conditionalFormatting sqref="AK359:AK378">
    <cfRule type="expression" dxfId="983" priority="22">
      <formula>ISERROR(AK359)</formula>
    </cfRule>
  </conditionalFormatting>
  <conditionalFormatting sqref="AK402:AK421">
    <cfRule type="expression" dxfId="982" priority="15">
      <formula>ISERROR(AK402)</formula>
    </cfRule>
  </conditionalFormatting>
  <conditionalFormatting sqref="AK445:AK464">
    <cfRule type="expression" dxfId="981" priority="8">
      <formula>ISERROR(AK445)</formula>
    </cfRule>
  </conditionalFormatting>
  <conditionalFormatting sqref="AK488:AK507">
    <cfRule type="expression" dxfId="980"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6F944-4AF0-4958-AB51-E70744E23BC6}">
  <sheetPr codeName="Tabelle15">
    <tabColor theme="9" tint="0.59999389629810485"/>
    <pageSetUpPr fitToPage="1"/>
  </sheetPr>
  <dimension ref="A1:AK516"/>
  <sheetViews>
    <sheetView showWhiteSpace="0" topLeftCell="A419" zoomScale="70" zoomScaleNormal="7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Nav!$P$4</f>
        <v/>
      </c>
      <c r="B11" s="874"/>
      <c r="C11" s="874"/>
      <c r="D11" s="429"/>
      <c r="M11" s="875" t="str">
        <f>'Planung Personal'!$B$15</f>
        <v>MA 4</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MA 4</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MA 4</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MA 4</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MA 4</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MA 4</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MA 4</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MA 4</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MA 4</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MA 4</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MA 4</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MA 4</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979" priority="80">
      <formula>ISERROR(C19)</formula>
    </cfRule>
  </conditionalFormatting>
  <conditionalFormatting sqref="C62:C73">
    <cfRule type="expression" dxfId="978" priority="73">
      <formula>ISERROR(C62)</formula>
    </cfRule>
  </conditionalFormatting>
  <conditionalFormatting sqref="C105:C116">
    <cfRule type="expression" dxfId="977" priority="66">
      <formula>ISERROR(C105)</formula>
    </cfRule>
  </conditionalFormatting>
  <conditionalFormatting sqref="C148:C159">
    <cfRule type="expression" dxfId="976" priority="59">
      <formula>ISERROR(C148)</formula>
    </cfRule>
  </conditionalFormatting>
  <conditionalFormatting sqref="C191:C202">
    <cfRule type="expression" dxfId="975" priority="52">
      <formula>ISERROR(C191)</formula>
    </cfRule>
  </conditionalFormatting>
  <conditionalFormatting sqref="C234:C245">
    <cfRule type="expression" dxfId="974" priority="45">
      <formula>ISERROR(C234)</formula>
    </cfRule>
  </conditionalFormatting>
  <conditionalFormatting sqref="C277:C288">
    <cfRule type="expression" dxfId="973" priority="38">
      <formula>ISERROR(C277)</formula>
    </cfRule>
  </conditionalFormatting>
  <conditionalFormatting sqref="C320:C331">
    <cfRule type="expression" dxfId="972" priority="31">
      <formula>ISERROR(C320)</formula>
    </cfRule>
  </conditionalFormatting>
  <conditionalFormatting sqref="C363:C374">
    <cfRule type="expression" dxfId="971" priority="24">
      <formula>ISERROR(C363)</formula>
    </cfRule>
  </conditionalFormatting>
  <conditionalFormatting sqref="C406:C417">
    <cfRule type="expression" dxfId="970" priority="17">
      <formula>ISERROR(C406)</formula>
    </cfRule>
  </conditionalFormatting>
  <conditionalFormatting sqref="C449:C460">
    <cfRule type="expression" dxfId="969" priority="10">
      <formula>ISERROR(C449)</formula>
    </cfRule>
  </conditionalFormatting>
  <conditionalFormatting sqref="C492:C503">
    <cfRule type="expression" dxfId="968" priority="3">
      <formula>ISERROR(C492)</formula>
    </cfRule>
  </conditionalFormatting>
  <conditionalFormatting sqref="E16:AI16">
    <cfRule type="expression" dxfId="967" priority="82">
      <formula>WEEKDAY(E16,2)&gt;5</formula>
    </cfRule>
  </conditionalFormatting>
  <conditionalFormatting sqref="E59:AI59">
    <cfRule type="expression" dxfId="966" priority="75">
      <formula>WEEKDAY(E59,2)&gt;5</formula>
    </cfRule>
  </conditionalFormatting>
  <conditionalFormatting sqref="E102:AI102">
    <cfRule type="expression" dxfId="965" priority="68">
      <formula>WEEKDAY(E102,2)&gt;5</formula>
    </cfRule>
  </conditionalFormatting>
  <conditionalFormatting sqref="E145:AI145">
    <cfRule type="expression" dxfId="964" priority="61">
      <formula>WEEKDAY(E145,2)&gt;5</formula>
    </cfRule>
  </conditionalFormatting>
  <conditionalFormatting sqref="E188:AI188">
    <cfRule type="expression" dxfId="963" priority="54">
      <formula>WEEKDAY(E188,2)&gt;5</formula>
    </cfRule>
  </conditionalFormatting>
  <conditionalFormatting sqref="E231:AI231">
    <cfRule type="expression" dxfId="962" priority="47">
      <formula>WEEKDAY(E231,2)&gt;5</formula>
    </cfRule>
  </conditionalFormatting>
  <conditionalFormatting sqref="E274:AI274">
    <cfRule type="expression" dxfId="961" priority="40">
      <formula>WEEKDAY(E274,2)&gt;5</formula>
    </cfRule>
  </conditionalFormatting>
  <conditionalFormatting sqref="E317:AI317">
    <cfRule type="expression" dxfId="960" priority="33">
      <formula>WEEKDAY(E317,2)&gt;5</formula>
    </cfRule>
  </conditionalFormatting>
  <conditionalFormatting sqref="E360:AI360">
    <cfRule type="expression" dxfId="959" priority="26">
      <formula>WEEKDAY(E360,2)&gt;5</formula>
    </cfRule>
  </conditionalFormatting>
  <conditionalFormatting sqref="E403:AI403">
    <cfRule type="expression" dxfId="958" priority="19">
      <formula>WEEKDAY(E403,2)&gt;5</formula>
    </cfRule>
  </conditionalFormatting>
  <conditionalFormatting sqref="E446:AI446">
    <cfRule type="expression" dxfId="957" priority="12">
      <formula>WEEKDAY(E446,2)&gt;5</formula>
    </cfRule>
  </conditionalFormatting>
  <conditionalFormatting sqref="E489:AI489">
    <cfRule type="expression" dxfId="956" priority="5">
      <formula>WEEKDAY(E489,2)&gt;5</formula>
    </cfRule>
  </conditionalFormatting>
  <conditionalFormatting sqref="AJ17:AJ30">
    <cfRule type="cellIs" dxfId="955" priority="84" operator="greaterThan">
      <formula>143</formula>
    </cfRule>
  </conditionalFormatting>
  <conditionalFormatting sqref="AJ60:AJ73">
    <cfRule type="cellIs" dxfId="954" priority="77" operator="greaterThan">
      <formula>143</formula>
    </cfRule>
  </conditionalFormatting>
  <conditionalFormatting sqref="AJ103:AJ116">
    <cfRule type="cellIs" dxfId="953" priority="70" operator="greaterThan">
      <formula>143</formula>
    </cfRule>
  </conditionalFormatting>
  <conditionalFormatting sqref="AJ146:AJ159">
    <cfRule type="cellIs" dxfId="952" priority="63" operator="greaterThan">
      <formula>143</formula>
    </cfRule>
  </conditionalFormatting>
  <conditionalFormatting sqref="AJ189:AJ202">
    <cfRule type="cellIs" dxfId="951" priority="56" operator="greaterThan">
      <formula>143</formula>
    </cfRule>
  </conditionalFormatting>
  <conditionalFormatting sqref="AJ232:AJ245">
    <cfRule type="cellIs" dxfId="950" priority="49" operator="greaterThan">
      <formula>143</formula>
    </cfRule>
  </conditionalFormatting>
  <conditionalFormatting sqref="AJ275:AJ288">
    <cfRule type="cellIs" dxfId="949" priority="42" operator="greaterThan">
      <formula>143</formula>
    </cfRule>
  </conditionalFormatting>
  <conditionalFormatting sqref="AJ318:AJ331">
    <cfRule type="cellIs" dxfId="948" priority="35" operator="greaterThan">
      <formula>143</formula>
    </cfRule>
  </conditionalFormatting>
  <conditionalFormatting sqref="AJ361:AJ374">
    <cfRule type="cellIs" dxfId="947" priority="28" operator="greaterThan">
      <formula>143</formula>
    </cfRule>
  </conditionalFormatting>
  <conditionalFormatting sqref="AJ404:AJ417">
    <cfRule type="cellIs" dxfId="946" priority="21" operator="greaterThan">
      <formula>143</formula>
    </cfRule>
  </conditionalFormatting>
  <conditionalFormatting sqref="AJ447:AJ460">
    <cfRule type="cellIs" dxfId="945" priority="14" operator="greaterThan">
      <formula>143</formula>
    </cfRule>
  </conditionalFormatting>
  <conditionalFormatting sqref="AJ490:AJ503">
    <cfRule type="cellIs" dxfId="944" priority="7" operator="greaterThan">
      <formula>143</formula>
    </cfRule>
  </conditionalFormatting>
  <conditionalFormatting sqref="AK15:AK34">
    <cfRule type="expression" dxfId="943" priority="78">
      <formula>ISERROR(AK15)</formula>
    </cfRule>
  </conditionalFormatting>
  <conditionalFormatting sqref="AK58:AK77">
    <cfRule type="expression" dxfId="942" priority="71">
      <formula>ISERROR(AK58)</formula>
    </cfRule>
  </conditionalFormatting>
  <conditionalFormatting sqref="AK101:AK120">
    <cfRule type="expression" dxfId="941" priority="64">
      <formula>ISERROR(AK101)</formula>
    </cfRule>
  </conditionalFormatting>
  <conditionalFormatting sqref="AK144:AK163">
    <cfRule type="expression" dxfId="940" priority="57">
      <formula>ISERROR(AK144)</formula>
    </cfRule>
  </conditionalFormatting>
  <conditionalFormatting sqref="AK187:AK206">
    <cfRule type="expression" dxfId="939" priority="50">
      <formula>ISERROR(AK187)</formula>
    </cfRule>
  </conditionalFormatting>
  <conditionalFormatting sqref="AK230:AK249">
    <cfRule type="expression" dxfId="938" priority="43">
      <formula>ISERROR(AK230)</formula>
    </cfRule>
  </conditionalFormatting>
  <conditionalFormatting sqref="AK273:AK292">
    <cfRule type="expression" dxfId="937" priority="36">
      <formula>ISERROR(AK273)</formula>
    </cfRule>
  </conditionalFormatting>
  <conditionalFormatting sqref="AK316:AK335">
    <cfRule type="expression" dxfId="936" priority="29">
      <formula>ISERROR(AK316)</formula>
    </cfRule>
  </conditionalFormatting>
  <conditionalFormatting sqref="AK359:AK378">
    <cfRule type="expression" dxfId="935" priority="22">
      <formula>ISERROR(AK359)</formula>
    </cfRule>
  </conditionalFormatting>
  <conditionalFormatting sqref="AK402:AK421">
    <cfRule type="expression" dxfId="934" priority="15">
      <formula>ISERROR(AK402)</formula>
    </cfRule>
  </conditionalFormatting>
  <conditionalFormatting sqref="AK445:AK464">
    <cfRule type="expression" dxfId="933" priority="8">
      <formula>ISERROR(AK445)</formula>
    </cfRule>
  </conditionalFormatting>
  <conditionalFormatting sqref="AK488:AK507">
    <cfRule type="expression" dxfId="932"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8373-F274-4CB5-ADD0-6D7A5963F282}">
  <sheetPr codeName="Tabelle16">
    <tabColor theme="9" tint="0.59999389629810485"/>
    <pageSetUpPr fitToPage="1"/>
  </sheetPr>
  <dimension ref="A1:AK516"/>
  <sheetViews>
    <sheetView showWhiteSpace="0" topLeftCell="A43" zoomScale="70" zoomScaleNormal="70" workbookViewId="0">
      <selection activeCell="AO60" sqref="AO60"/>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Nav!$P$4</f>
        <v/>
      </c>
      <c r="B11" s="874"/>
      <c r="C11" s="874"/>
      <c r="D11" s="429"/>
      <c r="M11" s="875" t="str">
        <f>'Planung Personal'!$B$17</f>
        <v>MA 5</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MA 5</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MA 5</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MA 5</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MA 5</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MA 5</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MA 5</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MA 5</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MA 5</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MA 5</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MA 5</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MA 5</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931" priority="80">
      <formula>ISERROR(C19)</formula>
    </cfRule>
  </conditionalFormatting>
  <conditionalFormatting sqref="C62:C73">
    <cfRule type="expression" dxfId="930" priority="73">
      <formula>ISERROR(C62)</formula>
    </cfRule>
  </conditionalFormatting>
  <conditionalFormatting sqref="C105:C116">
    <cfRule type="expression" dxfId="929" priority="66">
      <formula>ISERROR(C105)</formula>
    </cfRule>
  </conditionalFormatting>
  <conditionalFormatting sqref="C148:C159">
    <cfRule type="expression" dxfId="928" priority="59">
      <formula>ISERROR(C148)</formula>
    </cfRule>
  </conditionalFormatting>
  <conditionalFormatting sqref="C191:C202">
    <cfRule type="expression" dxfId="927" priority="52">
      <formula>ISERROR(C191)</formula>
    </cfRule>
  </conditionalFormatting>
  <conditionalFormatting sqref="C234:C245">
    <cfRule type="expression" dxfId="926" priority="45">
      <formula>ISERROR(C234)</formula>
    </cfRule>
  </conditionalFormatting>
  <conditionalFormatting sqref="C277:C288">
    <cfRule type="expression" dxfId="925" priority="38">
      <formula>ISERROR(C277)</formula>
    </cfRule>
  </conditionalFormatting>
  <conditionalFormatting sqref="C320:C331">
    <cfRule type="expression" dxfId="924" priority="31">
      <formula>ISERROR(C320)</formula>
    </cfRule>
  </conditionalFormatting>
  <conditionalFormatting sqref="C363:C374">
    <cfRule type="expression" dxfId="923" priority="24">
      <formula>ISERROR(C363)</formula>
    </cfRule>
  </conditionalFormatting>
  <conditionalFormatting sqref="C406:C417">
    <cfRule type="expression" dxfId="922" priority="17">
      <formula>ISERROR(C406)</formula>
    </cfRule>
  </conditionalFormatting>
  <conditionalFormatting sqref="C449:C460">
    <cfRule type="expression" dxfId="921" priority="10">
      <formula>ISERROR(C449)</formula>
    </cfRule>
  </conditionalFormatting>
  <conditionalFormatting sqref="C492:C503">
    <cfRule type="expression" dxfId="920" priority="3">
      <formula>ISERROR(C492)</formula>
    </cfRule>
  </conditionalFormatting>
  <conditionalFormatting sqref="E16:AI16">
    <cfRule type="expression" dxfId="919" priority="82">
      <formula>WEEKDAY(E16,2)&gt;5</formula>
    </cfRule>
  </conditionalFormatting>
  <conditionalFormatting sqref="E59:AI59">
    <cfRule type="expression" dxfId="918" priority="75">
      <formula>WEEKDAY(E59,2)&gt;5</formula>
    </cfRule>
  </conditionalFormatting>
  <conditionalFormatting sqref="E102:AI102">
    <cfRule type="expression" dxfId="917" priority="68">
      <formula>WEEKDAY(E102,2)&gt;5</formula>
    </cfRule>
  </conditionalFormatting>
  <conditionalFormatting sqref="E145:AI145">
    <cfRule type="expression" dxfId="916" priority="61">
      <formula>WEEKDAY(E145,2)&gt;5</formula>
    </cfRule>
  </conditionalFormatting>
  <conditionalFormatting sqref="E188:AI188">
    <cfRule type="expression" dxfId="915" priority="54">
      <formula>WEEKDAY(E188,2)&gt;5</formula>
    </cfRule>
  </conditionalFormatting>
  <conditionalFormatting sqref="E231:AI231">
    <cfRule type="expression" dxfId="914" priority="47">
      <formula>WEEKDAY(E231,2)&gt;5</formula>
    </cfRule>
  </conditionalFormatting>
  <conditionalFormatting sqref="E274:AI274">
    <cfRule type="expression" dxfId="913" priority="40">
      <formula>WEEKDAY(E274,2)&gt;5</formula>
    </cfRule>
  </conditionalFormatting>
  <conditionalFormatting sqref="E317:AI317">
    <cfRule type="expression" dxfId="912" priority="33">
      <formula>WEEKDAY(E317,2)&gt;5</formula>
    </cfRule>
  </conditionalFormatting>
  <conditionalFormatting sqref="E360:AI360">
    <cfRule type="expression" dxfId="911" priority="26">
      <formula>WEEKDAY(E360,2)&gt;5</formula>
    </cfRule>
  </conditionalFormatting>
  <conditionalFormatting sqref="E403:AI403">
    <cfRule type="expression" dxfId="910" priority="19">
      <formula>WEEKDAY(E403,2)&gt;5</formula>
    </cfRule>
  </conditionalFormatting>
  <conditionalFormatting sqref="E446:AI446">
    <cfRule type="expression" dxfId="909" priority="12">
      <formula>WEEKDAY(E446,2)&gt;5</formula>
    </cfRule>
  </conditionalFormatting>
  <conditionalFormatting sqref="E489:AI489">
    <cfRule type="expression" dxfId="908" priority="5">
      <formula>WEEKDAY(E489,2)&gt;5</formula>
    </cfRule>
  </conditionalFormatting>
  <conditionalFormatting sqref="AJ17:AJ30">
    <cfRule type="cellIs" dxfId="907" priority="84" operator="greaterThan">
      <formula>143</formula>
    </cfRule>
  </conditionalFormatting>
  <conditionalFormatting sqref="AJ60:AJ73">
    <cfRule type="cellIs" dxfId="906" priority="77" operator="greaterThan">
      <formula>143</formula>
    </cfRule>
  </conditionalFormatting>
  <conditionalFormatting sqref="AJ103:AJ116">
    <cfRule type="cellIs" dxfId="905" priority="70" operator="greaterThan">
      <formula>143</formula>
    </cfRule>
  </conditionalFormatting>
  <conditionalFormatting sqref="AJ146:AJ159">
    <cfRule type="cellIs" dxfId="904" priority="63" operator="greaterThan">
      <formula>143</formula>
    </cfRule>
  </conditionalFormatting>
  <conditionalFormatting sqref="AJ189:AJ202">
    <cfRule type="cellIs" dxfId="903" priority="56" operator="greaterThan">
      <formula>143</formula>
    </cfRule>
  </conditionalFormatting>
  <conditionalFormatting sqref="AJ232:AJ245">
    <cfRule type="cellIs" dxfId="902" priority="49" operator="greaterThan">
      <formula>143</formula>
    </cfRule>
  </conditionalFormatting>
  <conditionalFormatting sqref="AJ275:AJ288">
    <cfRule type="cellIs" dxfId="901" priority="42" operator="greaterThan">
      <formula>143</formula>
    </cfRule>
  </conditionalFormatting>
  <conditionalFormatting sqref="AJ318:AJ331">
    <cfRule type="cellIs" dxfId="900" priority="35" operator="greaterThan">
      <formula>143</formula>
    </cfRule>
  </conditionalFormatting>
  <conditionalFormatting sqref="AJ361:AJ374">
    <cfRule type="cellIs" dxfId="899" priority="28" operator="greaterThan">
      <formula>143</formula>
    </cfRule>
  </conditionalFormatting>
  <conditionalFormatting sqref="AJ404:AJ417">
    <cfRule type="cellIs" dxfId="898" priority="21" operator="greaterThan">
      <formula>143</formula>
    </cfRule>
  </conditionalFormatting>
  <conditionalFormatting sqref="AJ447:AJ460">
    <cfRule type="cellIs" dxfId="897" priority="14" operator="greaterThan">
      <formula>143</formula>
    </cfRule>
  </conditionalFormatting>
  <conditionalFormatting sqref="AJ490:AJ503">
    <cfRule type="cellIs" dxfId="896" priority="7" operator="greaterThan">
      <formula>143</formula>
    </cfRule>
  </conditionalFormatting>
  <conditionalFormatting sqref="AK15:AK34">
    <cfRule type="expression" dxfId="895" priority="78">
      <formula>ISERROR(AK15)</formula>
    </cfRule>
  </conditionalFormatting>
  <conditionalFormatting sqref="AK58:AK77">
    <cfRule type="expression" dxfId="894" priority="71">
      <formula>ISERROR(AK58)</formula>
    </cfRule>
  </conditionalFormatting>
  <conditionalFormatting sqref="AK101:AK120">
    <cfRule type="expression" dxfId="893" priority="64">
      <formula>ISERROR(AK101)</formula>
    </cfRule>
  </conditionalFormatting>
  <conditionalFormatting sqref="AK144:AK163">
    <cfRule type="expression" dxfId="892" priority="57">
      <formula>ISERROR(AK144)</formula>
    </cfRule>
  </conditionalFormatting>
  <conditionalFormatting sqref="AK187:AK206">
    <cfRule type="expression" dxfId="891" priority="50">
      <formula>ISERROR(AK187)</formula>
    </cfRule>
  </conditionalFormatting>
  <conditionalFormatting sqref="AK230:AK249">
    <cfRule type="expression" dxfId="890" priority="43">
      <formula>ISERROR(AK230)</formula>
    </cfRule>
  </conditionalFormatting>
  <conditionalFormatting sqref="AK273:AK292">
    <cfRule type="expression" dxfId="889" priority="36">
      <formula>ISERROR(AK273)</formula>
    </cfRule>
  </conditionalFormatting>
  <conditionalFormatting sqref="AK316:AK335">
    <cfRule type="expression" dxfId="888" priority="29">
      <formula>ISERROR(AK316)</formula>
    </cfRule>
  </conditionalFormatting>
  <conditionalFormatting sqref="AK359:AK378">
    <cfRule type="expression" dxfId="887" priority="22">
      <formula>ISERROR(AK359)</formula>
    </cfRule>
  </conditionalFormatting>
  <conditionalFormatting sqref="AK402:AK421">
    <cfRule type="expression" dxfId="886" priority="15">
      <formula>ISERROR(AK402)</formula>
    </cfRule>
  </conditionalFormatting>
  <conditionalFormatting sqref="AK445:AK464">
    <cfRule type="expression" dxfId="885" priority="8">
      <formula>ISERROR(AK445)</formula>
    </cfRule>
  </conditionalFormatting>
  <conditionalFormatting sqref="AK488:AK507">
    <cfRule type="expression" dxfId="884"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1D7C-85EA-4850-B65A-A0CC65E82858}">
  <sheetPr codeName="Tabelle17">
    <tabColor theme="9" tint="0.59999389629810485"/>
    <pageSetUpPr fitToPage="1"/>
  </sheetPr>
  <dimension ref="A1:U48"/>
  <sheetViews>
    <sheetView showWhiteSpace="0" zoomScaleNormal="100" zoomScaleSheetLayoutView="100" workbookViewId="0">
      <selection activeCell="J22" sqref="J22"/>
    </sheetView>
  </sheetViews>
  <sheetFormatPr baseColWidth="10" defaultColWidth="7" defaultRowHeight="13" x14ac:dyDescent="0.15"/>
  <cols>
    <col min="1" max="1" width="30.5" style="56" customWidth="1"/>
    <col min="2" max="13" width="7" style="56" customWidth="1"/>
    <col min="14" max="14" width="7.6640625" style="56" customWidth="1"/>
    <col min="15" max="15" width="2" style="56" customWidth="1"/>
    <col min="16" max="16" width="11.6640625" style="83" customWidth="1"/>
    <col min="17" max="17" width="12.1640625" style="83" customWidth="1"/>
    <col min="18" max="18" width="10.33203125" style="83" bestFit="1" customWidth="1"/>
    <col min="19" max="19" width="11.6640625" style="64" bestFit="1" customWidth="1"/>
    <col min="20" max="20" width="11.6640625" style="56" customWidth="1"/>
    <col min="21" max="16384" width="7" style="56"/>
  </cols>
  <sheetData>
    <row r="1" spans="1:21" ht="21" customHeight="1" x14ac:dyDescent="0.15">
      <c r="A1" s="129" t="s">
        <v>166</v>
      </c>
      <c r="P1" s="130" t="s">
        <v>167</v>
      </c>
      <c r="Q1" s="131" t="str">
        <f>Nav!$C$6</f>
        <v>DS200424</v>
      </c>
    </row>
    <row r="2" spans="1:21" ht="21" customHeight="1" x14ac:dyDescent="0.15">
      <c r="A2" s="132" t="s">
        <v>168</v>
      </c>
      <c r="M2" s="133"/>
      <c r="N2" s="134"/>
      <c r="P2" s="130" t="s">
        <v>169</v>
      </c>
      <c r="Q2" s="265">
        <f>Nav!H16</f>
        <v>45047</v>
      </c>
    </row>
    <row r="3" spans="1:21" ht="13.5" customHeight="1" x14ac:dyDescent="0.15">
      <c r="D3" s="135"/>
      <c r="E3" s="136"/>
      <c r="F3" s="136"/>
      <c r="G3" s="136"/>
      <c r="H3" s="136"/>
      <c r="I3" s="136"/>
      <c r="J3" s="136"/>
      <c r="K3" s="136"/>
      <c r="L3" s="136"/>
    </row>
    <row r="4" spans="1:21" s="134" customFormat="1" ht="18" customHeight="1" thickBot="1" x14ac:dyDescent="0.2">
      <c r="A4" s="137"/>
      <c r="B4" s="137"/>
      <c r="D4" s="138"/>
      <c r="E4" s="139"/>
      <c r="F4" s="140"/>
      <c r="G4" s="141"/>
      <c r="H4" s="139"/>
      <c r="I4" s="140"/>
      <c r="J4" s="140"/>
      <c r="K4" s="142"/>
      <c r="L4" s="143"/>
      <c r="M4" s="136"/>
      <c r="R4" s="68"/>
      <c r="S4" s="68" t="s">
        <v>170</v>
      </c>
    </row>
    <row r="5" spans="1:21" ht="17.25" customHeight="1" thickBot="1" x14ac:dyDescent="0.2">
      <c r="K5" s="144"/>
      <c r="N5" s="145"/>
      <c r="O5" s="59"/>
      <c r="P5" s="146" t="s">
        <v>171</v>
      </c>
      <c r="Q5" s="260">
        <f>'Planung Personal'!$U$9</f>
        <v>40</v>
      </c>
      <c r="R5" s="147">
        <f>'Planung Personal'!$V$9</f>
        <v>2080</v>
      </c>
      <c r="S5" s="254">
        <f>R5/12</f>
        <v>173.33333333333334</v>
      </c>
    </row>
    <row r="6" spans="1:21" ht="16" x14ac:dyDescent="0.15">
      <c r="A6" s="148" t="str">
        <f>'Planung Personal'!$B$9</f>
        <v>Tippl, Mario</v>
      </c>
      <c r="B6" s="149" t="s">
        <v>173</v>
      </c>
      <c r="C6" s="149" t="s">
        <v>174</v>
      </c>
      <c r="D6" s="149" t="s">
        <v>175</v>
      </c>
      <c r="E6" s="149" t="s">
        <v>100</v>
      </c>
      <c r="F6" s="149" t="s">
        <v>176</v>
      </c>
      <c r="G6" s="149" t="s">
        <v>102</v>
      </c>
      <c r="H6" s="149" t="s">
        <v>103</v>
      </c>
      <c r="I6" s="149" t="s">
        <v>104</v>
      </c>
      <c r="J6" s="149" t="s">
        <v>177</v>
      </c>
      <c r="K6" s="149" t="s">
        <v>106</v>
      </c>
      <c r="L6" s="149" t="s">
        <v>107</v>
      </c>
      <c r="M6" s="150" t="s">
        <v>108</v>
      </c>
      <c r="N6" s="151" t="s">
        <v>178</v>
      </c>
      <c r="P6" s="923" t="s">
        <v>179</v>
      </c>
      <c r="Q6" s="924"/>
      <c r="R6" s="925"/>
    </row>
    <row r="7" spans="1:21" ht="13.5" customHeight="1" x14ac:dyDescent="0.15">
      <c r="A7" s="152" t="s">
        <v>183</v>
      </c>
      <c r="B7" s="153">
        <f>'MA1 J2'!$AJ$31</f>
        <v>0</v>
      </c>
      <c r="C7" s="153">
        <f>'MA1 J2'!$AJ$74</f>
        <v>0</v>
      </c>
      <c r="D7" s="153">
        <f>'MA1 J2'!$AJ$117</f>
        <v>0</v>
      </c>
      <c r="E7" s="153">
        <f>'MA1 J2'!$AJ$160</f>
        <v>0</v>
      </c>
      <c r="F7" s="153">
        <f>'MA1 J2'!$AJ$203</f>
        <v>0</v>
      </c>
      <c r="G7" s="153">
        <f>'MA1 J2'!$AJ$246</f>
        <v>0</v>
      </c>
      <c r="H7" s="153">
        <f>'MA1 J2'!$AJ$289</f>
        <v>0</v>
      </c>
      <c r="I7" s="153">
        <f>'MA1 J2'!$AJ$332</f>
        <v>0</v>
      </c>
      <c r="J7" s="153">
        <f>'MA1 J2'!$AJ$375</f>
        <v>0</v>
      </c>
      <c r="K7" s="153">
        <f>'MA1 J2'!$AJ$418</f>
        <v>0</v>
      </c>
      <c r="L7" s="153">
        <f>'MA1 J2'!$AJ$461</f>
        <v>0</v>
      </c>
      <c r="M7" s="153">
        <f>'MA1 J2'!$AJ$504</f>
        <v>0</v>
      </c>
      <c r="N7" s="154">
        <f>SUM(B7:M7)</f>
        <v>0</v>
      </c>
      <c r="O7" s="155"/>
      <c r="P7" s="911"/>
      <c r="Q7" s="912"/>
      <c r="R7" s="913"/>
      <c r="T7" s="156"/>
    </row>
    <row r="8" spans="1:21" ht="13.5" customHeight="1" x14ac:dyDescent="0.15">
      <c r="A8" s="152" t="s">
        <v>186</v>
      </c>
      <c r="B8" s="153">
        <f>'MA1 J2'!$AJ$32</f>
        <v>0</v>
      </c>
      <c r="C8" s="153">
        <f>'MA1 J2'!$AJ$75</f>
        <v>0</v>
      </c>
      <c r="D8" s="153">
        <f>'MA1 J2'!$AJ$118</f>
        <v>0</v>
      </c>
      <c r="E8" s="153">
        <f>'MA1 J2'!$AJ$161</f>
        <v>0</v>
      </c>
      <c r="F8" s="153">
        <f>'MA1 J2'!$AJ$204</f>
        <v>0</v>
      </c>
      <c r="G8" s="153">
        <f>'MA1 J2'!$AJ$247</f>
        <v>0</v>
      </c>
      <c r="H8" s="153">
        <f>'MA1 J2'!$AJ$290</f>
        <v>0</v>
      </c>
      <c r="I8" s="153">
        <f>'MA1 J2'!$AJ$333</f>
        <v>0</v>
      </c>
      <c r="J8" s="153">
        <f>'MA1 J2'!$AJ$376</f>
        <v>0</v>
      </c>
      <c r="K8" s="153">
        <f>'MA1 J2'!$AJ$419</f>
        <v>0</v>
      </c>
      <c r="L8" s="153">
        <f>'MA1 J2'!$AJ$462</f>
        <v>0</v>
      </c>
      <c r="M8" s="153">
        <f>'MA1 J2'!$AJ$505</f>
        <v>0</v>
      </c>
      <c r="N8" s="154">
        <f>SUM(B8:M8)</f>
        <v>0</v>
      </c>
      <c r="P8" s="157" t="s">
        <v>187</v>
      </c>
      <c r="Q8" s="158" t="s">
        <v>188</v>
      </c>
      <c r="R8" s="159" t="s">
        <v>189</v>
      </c>
      <c r="U8" s="160"/>
    </row>
    <row r="9" spans="1:21" ht="13.5" customHeight="1" x14ac:dyDescent="0.15">
      <c r="A9" s="161"/>
      <c r="M9" s="162" t="s">
        <v>190</v>
      </c>
      <c r="N9" s="163">
        <f>SUM(N7:N8)</f>
        <v>0</v>
      </c>
      <c r="P9" s="164" t="s">
        <v>191</v>
      </c>
      <c r="Q9" s="165" t="s">
        <v>192</v>
      </c>
      <c r="R9" s="166" t="s">
        <v>193</v>
      </c>
    </row>
    <row r="10" spans="1:21" ht="13.5" customHeight="1" x14ac:dyDescent="0.15">
      <c r="A10" s="152" t="s">
        <v>194</v>
      </c>
      <c r="B10" s="153">
        <f>SUM('MA1 J2'!$AJ$34:$AJ$36)</f>
        <v>0</v>
      </c>
      <c r="C10" s="153">
        <f>SUM('MA1 J2'!$AJ$77:$AJ$79)</f>
        <v>0</v>
      </c>
      <c r="D10" s="153">
        <f>SUM('MA1 J2'!$AJ$120:$AJ$122)</f>
        <v>0</v>
      </c>
      <c r="E10" s="153">
        <f>SUM('MA1 J2'!$AJ$163:$AJ$165)</f>
        <v>0</v>
      </c>
      <c r="F10" s="153">
        <f>SUM('MA1 J2'!$AJ$206:$AJ$208)</f>
        <v>0</v>
      </c>
      <c r="G10" s="153">
        <f>SUM('MA1 J2'!$AJ$249:$AJ$251)</f>
        <v>0</v>
      </c>
      <c r="H10" s="153">
        <f>SUM('MA1 J2'!$AJ$292:$AJ$294)</f>
        <v>0</v>
      </c>
      <c r="I10" s="153">
        <f>SUM('MA1 J2'!$AJ$335:$AJ$337)</f>
        <v>0</v>
      </c>
      <c r="J10" s="153">
        <f>SUM('MA1 J2'!$AJ$378:$AJ$380)</f>
        <v>0</v>
      </c>
      <c r="K10" s="153">
        <f>SUM('MA1 J2'!$AJ$421:$AJ$423)</f>
        <v>0</v>
      </c>
      <c r="L10" s="153">
        <f>SUM('MA1 J2'!$AJ$464:$AJ$466)</f>
        <v>0</v>
      </c>
      <c r="M10" s="153">
        <f>SUM('MA1 J2'!$AJ$507:$AJ$509)</f>
        <v>0</v>
      </c>
      <c r="N10" s="154">
        <f>SUM(B10:M10)</f>
        <v>0</v>
      </c>
      <c r="P10" s="914">
        <f>'Planung Personal'!$T$9</f>
        <v>120000</v>
      </c>
      <c r="Q10" s="917">
        <f>'Planung Personal'!$V$9</f>
        <v>2080</v>
      </c>
      <c r="R10" s="920">
        <f>'Planung Personal'!$W$9</f>
        <v>57.69</v>
      </c>
    </row>
    <row r="11" spans="1:21" customFormat="1" ht="13.5" customHeight="1" x14ac:dyDescent="0.2">
      <c r="A11" s="172" t="s">
        <v>153</v>
      </c>
      <c r="B11" s="153">
        <f>'MA1 J2'!AJ$33</f>
        <v>0</v>
      </c>
      <c r="C11" s="153">
        <f>'MA1 J2'!$AJ$76</f>
        <v>0</v>
      </c>
      <c r="D11" s="153">
        <f>'MA1 J2'!$AJ$119</f>
        <v>0</v>
      </c>
      <c r="E11" s="153">
        <f>'MA1 J2'!$AJ$162</f>
        <v>0</v>
      </c>
      <c r="F11" s="153">
        <f>'MA1 J2'!$AJ$205</f>
        <v>0</v>
      </c>
      <c r="G11" s="153">
        <f>'MA1 J2'!$AJ$248</f>
        <v>0</v>
      </c>
      <c r="H11" s="153">
        <f>'MA1 J2'!$AJ$291</f>
        <v>0</v>
      </c>
      <c r="I11" s="153">
        <f>'MA1 J2'!$AJ$334</f>
        <v>0</v>
      </c>
      <c r="J11" s="153">
        <f>'MA1 J2'!$AJ$377</f>
        <v>0</v>
      </c>
      <c r="K11" s="153">
        <f>'MA1 J2'!$AJ$420</f>
        <v>0</v>
      </c>
      <c r="L11" s="153">
        <f>'MA1 J2'!$AJ$463</f>
        <v>0</v>
      </c>
      <c r="M11" s="153">
        <f>'MA1 J2'!$AJ$506</f>
        <v>0</v>
      </c>
      <c r="N11" s="154">
        <f>SUM(B11:M11)</f>
        <v>0</v>
      </c>
      <c r="P11" s="915"/>
      <c r="Q11" s="918"/>
      <c r="R11" s="921"/>
      <c r="S11" s="2"/>
    </row>
    <row r="12" spans="1:21" ht="13.5" customHeight="1" thickBot="1" x14ac:dyDescent="0.2">
      <c r="A12" s="167" t="s">
        <v>126</v>
      </c>
      <c r="B12" s="168">
        <f>SUM(B7:B11)</f>
        <v>0</v>
      </c>
      <c r="C12" s="168">
        <f t="shared" ref="C12:M12" si="0">SUM(C7:C11)</f>
        <v>0</v>
      </c>
      <c r="D12" s="168">
        <f t="shared" si="0"/>
        <v>0</v>
      </c>
      <c r="E12" s="168">
        <f t="shared" si="0"/>
        <v>0</v>
      </c>
      <c r="F12" s="168">
        <f t="shared" si="0"/>
        <v>0</v>
      </c>
      <c r="G12" s="168">
        <f t="shared" si="0"/>
        <v>0</v>
      </c>
      <c r="H12" s="168">
        <f t="shared" si="0"/>
        <v>0</v>
      </c>
      <c r="I12" s="168">
        <f t="shared" si="0"/>
        <v>0</v>
      </c>
      <c r="J12" s="168">
        <f>SUM(J7:J11)</f>
        <v>0</v>
      </c>
      <c r="K12" s="168">
        <f t="shared" si="0"/>
        <v>0</v>
      </c>
      <c r="L12" s="168">
        <f t="shared" si="0"/>
        <v>0</v>
      </c>
      <c r="M12" s="168">
        <f t="shared" si="0"/>
        <v>0</v>
      </c>
      <c r="N12" s="163">
        <f>SUM(N9:N11)</f>
        <v>0</v>
      </c>
      <c r="P12" s="916"/>
      <c r="Q12" s="919"/>
      <c r="R12" s="922"/>
    </row>
    <row r="13" spans="1:21" ht="18" customHeight="1" thickBot="1" x14ac:dyDescent="0.2">
      <c r="A13" s="161"/>
      <c r="B13" s="161"/>
      <c r="C13" s="161"/>
      <c r="D13" s="161"/>
      <c r="E13" s="161"/>
      <c r="F13" s="161"/>
      <c r="G13" s="161"/>
      <c r="H13" s="161"/>
      <c r="I13" s="161"/>
      <c r="J13" s="161"/>
      <c r="K13" s="161"/>
      <c r="L13" s="161"/>
      <c r="M13" s="161"/>
      <c r="N13" s="161"/>
      <c r="P13" s="56"/>
      <c r="Q13" s="56"/>
      <c r="R13" s="56"/>
    </row>
    <row r="14" spans="1:21" ht="17.25" customHeight="1" thickBot="1" x14ac:dyDescent="0.2">
      <c r="N14" s="169"/>
      <c r="O14" s="59"/>
      <c r="P14" s="146" t="s">
        <v>171</v>
      </c>
      <c r="Q14" s="260">
        <f>'Planung Personal'!$U$11</f>
        <v>40</v>
      </c>
      <c r="R14" s="147">
        <f>'Planung Personal'!$V$11</f>
        <v>2080</v>
      </c>
      <c r="S14" s="254">
        <f>R14/12</f>
        <v>173.33333333333334</v>
      </c>
    </row>
    <row r="15" spans="1:21" ht="16" x14ac:dyDescent="0.15">
      <c r="A15" s="148" t="str">
        <f>'Planung Personal'!$B$11</f>
        <v>Socha, Pawel</v>
      </c>
      <c r="B15" s="149" t="s">
        <v>173</v>
      </c>
      <c r="C15" s="149" t="s">
        <v>98</v>
      </c>
      <c r="D15" s="149" t="s">
        <v>99</v>
      </c>
      <c r="E15" s="149" t="s">
        <v>100</v>
      </c>
      <c r="F15" s="149" t="s">
        <v>101</v>
      </c>
      <c r="G15" s="149" t="s">
        <v>102</v>
      </c>
      <c r="H15" s="149" t="s">
        <v>103</v>
      </c>
      <c r="I15" s="149" t="s">
        <v>104</v>
      </c>
      <c r="J15" s="149" t="s">
        <v>177</v>
      </c>
      <c r="K15" s="149" t="s">
        <v>106</v>
      </c>
      <c r="L15" s="149" t="s">
        <v>107</v>
      </c>
      <c r="M15" s="150" t="s">
        <v>108</v>
      </c>
      <c r="N15" s="170" t="s">
        <v>178</v>
      </c>
      <c r="P15" s="908" t="s">
        <v>179</v>
      </c>
      <c r="Q15" s="909"/>
      <c r="R15" s="910"/>
    </row>
    <row r="16" spans="1:21" ht="13.5" customHeight="1" x14ac:dyDescent="0.15">
      <c r="A16" s="152" t="s">
        <v>183</v>
      </c>
      <c r="B16" s="153">
        <f>'MA2 J2'!$AJ$31</f>
        <v>0</v>
      </c>
      <c r="C16" s="153">
        <f>'MA2 J2'!$AJ$74</f>
        <v>0</v>
      </c>
      <c r="D16" s="153">
        <f>'MA2 J2'!$AJ$117</f>
        <v>0</v>
      </c>
      <c r="E16" s="153">
        <f>'MA2 J2'!$AJ$160</f>
        <v>0</v>
      </c>
      <c r="F16" s="153">
        <f>'MA2 J2'!$AJ$203</f>
        <v>0</v>
      </c>
      <c r="G16" s="153">
        <f>'MA2 J2'!$AJ$246</f>
        <v>0</v>
      </c>
      <c r="H16" s="153">
        <f>'MA2 J2'!$AJ$289</f>
        <v>0</v>
      </c>
      <c r="I16" s="153">
        <f>'MA2 J2'!$AJ$332</f>
        <v>0</v>
      </c>
      <c r="J16" s="153">
        <f>'MA2 J2'!$AJ$375</f>
        <v>0</v>
      </c>
      <c r="K16" s="153">
        <f>'MA2 J2'!$AJ$418</f>
        <v>0</v>
      </c>
      <c r="L16" s="153">
        <f>'MA2 J2'!$AJ$461</f>
        <v>0</v>
      </c>
      <c r="M16" s="153">
        <f>'MA2 J2'!$AJ$504</f>
        <v>0</v>
      </c>
      <c r="N16" s="154">
        <f>SUM(B16:M16)</f>
        <v>0</v>
      </c>
      <c r="P16" s="911"/>
      <c r="Q16" s="912"/>
      <c r="R16" s="913"/>
      <c r="T16" s="156"/>
    </row>
    <row r="17" spans="1:19" ht="13.5" customHeight="1" x14ac:dyDescent="0.15">
      <c r="A17" s="152" t="s">
        <v>186</v>
      </c>
      <c r="B17" s="153">
        <f>'MA2 J2'!$AJ$32</f>
        <v>0</v>
      </c>
      <c r="C17" s="153">
        <f>'MA2 J2'!$AJ$75</f>
        <v>0</v>
      </c>
      <c r="D17" s="153">
        <f>'MA2 J2'!$AJ$118</f>
        <v>0</v>
      </c>
      <c r="E17" s="153">
        <f>'MA2 J2'!$AJ$161</f>
        <v>0</v>
      </c>
      <c r="F17" s="153">
        <f>'MA2 J2'!$AJ$204</f>
        <v>0</v>
      </c>
      <c r="G17" s="153">
        <f>'MA2 J2'!$AJ$247</f>
        <v>0</v>
      </c>
      <c r="H17" s="153">
        <f>'MA2 J2'!$AJ$290</f>
        <v>0</v>
      </c>
      <c r="I17" s="153">
        <f>'MA2 J2'!$AJ$333</f>
        <v>0</v>
      </c>
      <c r="J17" s="153">
        <f>'MA2 J2'!$AJ$376</f>
        <v>0</v>
      </c>
      <c r="K17" s="153">
        <f>'MA2 J2'!$AJ$419</f>
        <v>0</v>
      </c>
      <c r="L17" s="153">
        <f>'MA2 J2'!$AJ$462</f>
        <v>0</v>
      </c>
      <c r="M17" s="153">
        <f>'MA2 J2'!$AJ$505</f>
        <v>0</v>
      </c>
      <c r="N17" s="154">
        <f>SUM(B17:M17)</f>
        <v>0</v>
      </c>
      <c r="P17" s="157" t="s">
        <v>187</v>
      </c>
      <c r="Q17" s="158" t="s">
        <v>188</v>
      </c>
      <c r="R17" s="159" t="s">
        <v>189</v>
      </c>
    </row>
    <row r="18" spans="1:19" ht="13.5" customHeight="1" x14ac:dyDescent="0.15">
      <c r="A18" s="161"/>
      <c r="M18" s="162" t="s">
        <v>190</v>
      </c>
      <c r="N18" s="163">
        <f>SUM(N16:N17)</f>
        <v>0</v>
      </c>
      <c r="P18" s="164" t="s">
        <v>195</v>
      </c>
      <c r="Q18" s="165" t="s">
        <v>192</v>
      </c>
      <c r="R18" s="166" t="s">
        <v>193</v>
      </c>
    </row>
    <row r="19" spans="1:19" ht="13.5" customHeight="1" x14ac:dyDescent="0.15">
      <c r="A19" s="152" t="s">
        <v>194</v>
      </c>
      <c r="B19" s="153">
        <f>SUM('MA2 J2'!$AJ$34:$AJ$36)</f>
        <v>0</v>
      </c>
      <c r="C19" s="153">
        <f>SUM('MA2 J2'!$AJ$77:$AJ$79)</f>
        <v>0</v>
      </c>
      <c r="D19" s="153">
        <f>SUM('MA2 J2'!$AJ$120:$AJ$122)</f>
        <v>0</v>
      </c>
      <c r="E19" s="153">
        <f>SUM('MA2 J2'!$AJ$163:$AJ$165)</f>
        <v>0</v>
      </c>
      <c r="F19" s="153">
        <f>SUM('MA2 J2'!$AJ$206:$AJ$208)</f>
        <v>0</v>
      </c>
      <c r="G19" s="153">
        <f>SUM('MA2 J2'!$AJ$249:$AJ$251)</f>
        <v>0</v>
      </c>
      <c r="H19" s="153">
        <f>SUM('MA2 J2'!$AJ$292:$AJ$294)</f>
        <v>0</v>
      </c>
      <c r="I19" s="153">
        <f>SUM('MA2 J2'!$AJ$335:$AJ$337)</f>
        <v>0</v>
      </c>
      <c r="J19" s="153">
        <f>SUM('MA2 J2'!$AJ$378:$AJ$380)</f>
        <v>0</v>
      </c>
      <c r="K19" s="153">
        <f>SUM('MA2 J2'!$AJ$421:$AJ$423)</f>
        <v>0</v>
      </c>
      <c r="L19" s="153">
        <f>SUM('MA2 J2'!$AJ$464:$AJ$466)</f>
        <v>0</v>
      </c>
      <c r="M19" s="153">
        <f>SUM('MA2 J2'!$AJ$507:$AJ$509)</f>
        <v>0</v>
      </c>
      <c r="N19" s="154">
        <f>SUM(B19:M19)</f>
        <v>0</v>
      </c>
      <c r="P19" s="914">
        <f>'Planung Personal'!$T$11</f>
        <v>38700</v>
      </c>
      <c r="Q19" s="917">
        <f>'Planung Personal'!$V$11</f>
        <v>2080</v>
      </c>
      <c r="R19" s="920">
        <f>'Planung Personal'!$W$11</f>
        <v>18.61</v>
      </c>
    </row>
    <row r="20" spans="1:19" customFormat="1" ht="13.5" customHeight="1" x14ac:dyDescent="0.2">
      <c r="A20" s="172" t="s">
        <v>153</v>
      </c>
      <c r="B20" s="153">
        <f>'MA2 J2'!AJ$33</f>
        <v>0</v>
      </c>
      <c r="C20" s="153">
        <f>'MA2 J2'!$AJ$76</f>
        <v>0</v>
      </c>
      <c r="D20" s="153">
        <f>'MA2 J2'!$AJ$119</f>
        <v>0</v>
      </c>
      <c r="E20" s="153">
        <f>'MA2 J2'!$AJ$162</f>
        <v>0</v>
      </c>
      <c r="F20" s="153">
        <f>'MA2 J2'!$AJ$205</f>
        <v>0</v>
      </c>
      <c r="G20" s="153">
        <f>'MA2 J2'!$AJ$248</f>
        <v>0</v>
      </c>
      <c r="H20" s="153">
        <f>'MA2 J2'!$AJ$291</f>
        <v>0</v>
      </c>
      <c r="I20" s="153">
        <f>'MA2 J2'!$AJ$334</f>
        <v>0</v>
      </c>
      <c r="J20" s="153">
        <f>'MA2 J2'!$AJ$377</f>
        <v>0</v>
      </c>
      <c r="K20" s="153">
        <f>'MA2 J2'!$AJ$420</f>
        <v>0</v>
      </c>
      <c r="L20" s="153">
        <f>'MA2 J2'!$AJ$463</f>
        <v>0</v>
      </c>
      <c r="M20" s="153">
        <f>'MA2 J2'!$AJ$506</f>
        <v>0</v>
      </c>
      <c r="N20" s="154">
        <f>SUM(B20:M20)</f>
        <v>0</v>
      </c>
      <c r="P20" s="915"/>
      <c r="Q20" s="918"/>
      <c r="R20" s="921"/>
      <c r="S20" s="2"/>
    </row>
    <row r="21" spans="1:19" ht="13.5" customHeight="1" thickBot="1" x14ac:dyDescent="0.2">
      <c r="A21" s="167" t="s">
        <v>126</v>
      </c>
      <c r="B21" s="168">
        <f>SUM(B16:B20)</f>
        <v>0</v>
      </c>
      <c r="C21" s="168">
        <f t="shared" ref="C21:M21" si="1">SUM(C16:C20)</f>
        <v>0</v>
      </c>
      <c r="D21" s="168">
        <f t="shared" si="1"/>
        <v>0</v>
      </c>
      <c r="E21" s="168">
        <f t="shared" si="1"/>
        <v>0</v>
      </c>
      <c r="F21" s="168">
        <f t="shared" si="1"/>
        <v>0</v>
      </c>
      <c r="G21" s="168">
        <f t="shared" si="1"/>
        <v>0</v>
      </c>
      <c r="H21" s="168">
        <f t="shared" si="1"/>
        <v>0</v>
      </c>
      <c r="I21" s="168">
        <f t="shared" si="1"/>
        <v>0</v>
      </c>
      <c r="J21" s="168">
        <f>SUM(J16:J20)</f>
        <v>0</v>
      </c>
      <c r="K21" s="168">
        <f t="shared" si="1"/>
        <v>0</v>
      </c>
      <c r="L21" s="168">
        <f t="shared" si="1"/>
        <v>0</v>
      </c>
      <c r="M21" s="168">
        <f t="shared" si="1"/>
        <v>0</v>
      </c>
      <c r="N21" s="163">
        <f>SUM(N18:N20)</f>
        <v>0</v>
      </c>
      <c r="P21" s="916"/>
      <c r="Q21" s="919"/>
      <c r="R21" s="922"/>
    </row>
    <row r="22" spans="1:19" ht="18" customHeight="1" thickBot="1" x14ac:dyDescent="0.2">
      <c r="A22" s="161"/>
      <c r="B22" s="161"/>
      <c r="C22" s="161"/>
      <c r="D22" s="161"/>
      <c r="E22" s="161"/>
      <c r="F22" s="161"/>
      <c r="G22" s="161"/>
      <c r="H22" s="161"/>
      <c r="I22" s="161"/>
      <c r="J22" s="161"/>
      <c r="K22" s="161"/>
      <c r="L22" s="161"/>
      <c r="M22" s="161"/>
      <c r="N22" s="161"/>
      <c r="P22" s="56"/>
      <c r="Q22" s="56"/>
      <c r="R22" s="56"/>
    </row>
    <row r="23" spans="1:19" ht="17.25" customHeight="1" thickBot="1" x14ac:dyDescent="0.2">
      <c r="N23" s="169"/>
      <c r="O23" s="59"/>
      <c r="P23" s="146" t="s">
        <v>171</v>
      </c>
      <c r="Q23" s="260">
        <f>'Planung Personal'!$U$13</f>
        <v>20</v>
      </c>
      <c r="R23" s="147">
        <f>'Planung Personal'!$V$13</f>
        <v>1040</v>
      </c>
      <c r="S23" s="254">
        <f>R23/12</f>
        <v>86.666666666666671</v>
      </c>
    </row>
    <row r="24" spans="1:19" ht="16" x14ac:dyDescent="0.15">
      <c r="A24" s="148" t="str">
        <f>'Planung Personal'!$B$13</f>
        <v>Tippl, Karen</v>
      </c>
      <c r="B24" s="149" t="s">
        <v>97</v>
      </c>
      <c r="C24" s="149" t="s">
        <v>98</v>
      </c>
      <c r="D24" s="149" t="s">
        <v>99</v>
      </c>
      <c r="E24" s="149" t="s">
        <v>100</v>
      </c>
      <c r="F24" s="149" t="s">
        <v>101</v>
      </c>
      <c r="G24" s="149" t="s">
        <v>102</v>
      </c>
      <c r="H24" s="149" t="s">
        <v>103</v>
      </c>
      <c r="I24" s="149" t="s">
        <v>104</v>
      </c>
      <c r="J24" s="149" t="s">
        <v>177</v>
      </c>
      <c r="K24" s="149" t="s">
        <v>106</v>
      </c>
      <c r="L24" s="149" t="s">
        <v>107</v>
      </c>
      <c r="M24" s="150" t="s">
        <v>108</v>
      </c>
      <c r="N24" s="170" t="s">
        <v>178</v>
      </c>
      <c r="P24" s="908" t="s">
        <v>179</v>
      </c>
      <c r="Q24" s="909"/>
      <c r="R24" s="910"/>
      <c r="S24" s="68"/>
    </row>
    <row r="25" spans="1:19" ht="13.5" customHeight="1" x14ac:dyDescent="0.15">
      <c r="A25" s="152" t="s">
        <v>183</v>
      </c>
      <c r="B25" s="153">
        <f>'MA3 J2'!$AJ$31</f>
        <v>0</v>
      </c>
      <c r="C25" s="153">
        <f>'MA3 J2'!$AJ$74</f>
        <v>0</v>
      </c>
      <c r="D25" s="153">
        <f>'MA3 J2'!$AJ$117</f>
        <v>0</v>
      </c>
      <c r="E25" s="153">
        <f>'MA3 J2'!$AJ$160</f>
        <v>0</v>
      </c>
      <c r="F25" s="153">
        <f>'MA3 J2'!$AJ$203</f>
        <v>0</v>
      </c>
      <c r="G25" s="153">
        <f>'MA3 J2'!$AJ$246</f>
        <v>0</v>
      </c>
      <c r="H25" s="153">
        <f>'MA3 J2'!$AJ$289</f>
        <v>0</v>
      </c>
      <c r="I25" s="153">
        <f>'MA3 J2'!$AJ$332</f>
        <v>0</v>
      </c>
      <c r="J25" s="153">
        <f>'MA3 J2'!$AJ$375</f>
        <v>0</v>
      </c>
      <c r="K25" s="153">
        <f>'MA3 J2'!$AJ$418</f>
        <v>0</v>
      </c>
      <c r="L25" s="153">
        <f>'MA3 J2'!$AJ$461</f>
        <v>0</v>
      </c>
      <c r="M25" s="153">
        <f>'MA3 J2'!$AJ$504</f>
        <v>0</v>
      </c>
      <c r="N25" s="154">
        <f>SUM(B25:M25)</f>
        <v>0</v>
      </c>
      <c r="P25" s="911"/>
      <c r="Q25" s="912"/>
      <c r="R25" s="913"/>
    </row>
    <row r="26" spans="1:19" ht="13.5" customHeight="1" x14ac:dyDescent="0.15">
      <c r="A26" s="152" t="s">
        <v>186</v>
      </c>
      <c r="B26" s="153">
        <f>'MA3 J2'!$AJ$32</f>
        <v>0</v>
      </c>
      <c r="C26" s="153">
        <f>'MA3 J2'!$AJ$75</f>
        <v>0</v>
      </c>
      <c r="D26" s="153">
        <f>'MA3 J2'!$AJ$118</f>
        <v>0</v>
      </c>
      <c r="E26" s="153">
        <f>'MA3 J2'!$AJ$161</f>
        <v>0</v>
      </c>
      <c r="F26" s="153">
        <f>'MA3 J2'!$AJ$204</f>
        <v>0</v>
      </c>
      <c r="G26" s="153">
        <f>'MA3 J2'!$AJ$247</f>
        <v>0</v>
      </c>
      <c r="H26" s="153">
        <f>'MA3 J2'!$AJ$290</f>
        <v>0</v>
      </c>
      <c r="I26" s="153">
        <f>'MA3 J2'!$AJ$333</f>
        <v>0</v>
      </c>
      <c r="J26" s="153">
        <f>'MA3 J2'!$AJ$376</f>
        <v>0</v>
      </c>
      <c r="K26" s="153">
        <f>'MA3 J2'!$AJ$419</f>
        <v>0</v>
      </c>
      <c r="L26" s="153">
        <f>'MA3 J2'!$AJ$462</f>
        <v>0</v>
      </c>
      <c r="M26" s="153">
        <f>'MA3 J2'!$AJ$505</f>
        <v>0</v>
      </c>
      <c r="N26" s="154">
        <f>SUM(B26:M26)</f>
        <v>0</v>
      </c>
      <c r="P26" s="157" t="s">
        <v>187</v>
      </c>
      <c r="Q26" s="158" t="s">
        <v>188</v>
      </c>
      <c r="R26" s="159" t="s">
        <v>189</v>
      </c>
    </row>
    <row r="27" spans="1:19" ht="13.5" customHeight="1" x14ac:dyDescent="0.15">
      <c r="A27" s="161"/>
      <c r="M27" s="162" t="s">
        <v>190</v>
      </c>
      <c r="N27" s="163">
        <f>SUM(N25:N26)</f>
        <v>0</v>
      </c>
      <c r="P27" s="164" t="s">
        <v>195</v>
      </c>
      <c r="Q27" s="165" t="s">
        <v>192</v>
      </c>
      <c r="R27" s="166" t="s">
        <v>193</v>
      </c>
    </row>
    <row r="28" spans="1:19" ht="13.5" customHeight="1" x14ac:dyDescent="0.15">
      <c r="A28" s="152" t="s">
        <v>194</v>
      </c>
      <c r="B28" s="153">
        <f>SUM('MA3 J2'!$AJ$34:$AJ$36)</f>
        <v>0</v>
      </c>
      <c r="C28" s="153">
        <f>SUM('MA3 J2'!$AJ$77:$AJ$79)</f>
        <v>0</v>
      </c>
      <c r="D28" s="153">
        <f>SUM('MA3 J2'!$AJ$120:$AJ$122)</f>
        <v>0</v>
      </c>
      <c r="E28" s="153">
        <f>SUM('MA3 J2'!$AJ$163:$AJ$165)</f>
        <v>0</v>
      </c>
      <c r="F28" s="153">
        <f>SUM('MA3 J2'!$AJ$206:$AJ$208)</f>
        <v>0</v>
      </c>
      <c r="G28" s="153">
        <f>SUM('MA3 J2'!$AJ$249:$AJ$251)</f>
        <v>0</v>
      </c>
      <c r="H28" s="153">
        <f>SUM('MA3 J2'!$AJ$292:$AJ$294)</f>
        <v>0</v>
      </c>
      <c r="I28" s="153">
        <f>SUM('MA3 J2'!$AJ$335:$AJ$337)</f>
        <v>0</v>
      </c>
      <c r="J28" s="153">
        <f>SUM('MA3 J2'!$AJ$378:$AJ$380)</f>
        <v>0</v>
      </c>
      <c r="K28" s="153">
        <f>SUM('MA3 J2'!$AJ$421:$AJ$423)</f>
        <v>0</v>
      </c>
      <c r="L28" s="153">
        <f>SUM('MA3 J2'!$AJ$464:$AJ$466)</f>
        <v>0</v>
      </c>
      <c r="M28" s="153">
        <f>SUM('MA3 J2'!$AJ$507:$AJ$509)</f>
        <v>0</v>
      </c>
      <c r="N28" s="154">
        <f>SUM(B28:M28)</f>
        <v>0</v>
      </c>
      <c r="P28" s="914">
        <f>'Planung Personal'!$T$13</f>
        <v>35700</v>
      </c>
      <c r="Q28" s="917">
        <f>'Planung Personal'!$V$13</f>
        <v>1040</v>
      </c>
      <c r="R28" s="920">
        <f>'Planung Personal'!$W$13</f>
        <v>34.33</v>
      </c>
    </row>
    <row r="29" spans="1:19" customFormat="1" ht="13.5" customHeight="1" x14ac:dyDescent="0.2">
      <c r="A29" s="172" t="s">
        <v>153</v>
      </c>
      <c r="B29" s="153">
        <f>'MA3 J2'!AJ$33</f>
        <v>0</v>
      </c>
      <c r="C29" s="153">
        <f>'MA3 J2'!$AJ$76</f>
        <v>0</v>
      </c>
      <c r="D29" s="153">
        <f>'MA3 J2'!$AJ$119</f>
        <v>0</v>
      </c>
      <c r="E29" s="153">
        <f>'MA3 J2'!$AJ$162</f>
        <v>0</v>
      </c>
      <c r="F29" s="153">
        <f>'MA3 J2'!$AJ$205</f>
        <v>0</v>
      </c>
      <c r="G29" s="153">
        <f>'MA3 J2'!$AJ$248</f>
        <v>0</v>
      </c>
      <c r="H29" s="153">
        <f>'MA3 J2'!$AJ$291</f>
        <v>0</v>
      </c>
      <c r="I29" s="153">
        <f>'MA3 J2'!$AJ$334</f>
        <v>0</v>
      </c>
      <c r="J29" s="153">
        <f>'MA3 J2'!$AJ$377</f>
        <v>0</v>
      </c>
      <c r="K29" s="153">
        <f>'MA3 J2'!$AJ$420</f>
        <v>0</v>
      </c>
      <c r="L29" s="153">
        <f>'MA3 J2'!$AJ$463</f>
        <v>0</v>
      </c>
      <c r="M29" s="153">
        <f>'MA3 J2'!$AJ$506</f>
        <v>0</v>
      </c>
      <c r="N29" s="154">
        <f>SUM(B29:M29)</f>
        <v>0</v>
      </c>
      <c r="P29" s="915"/>
      <c r="Q29" s="918"/>
      <c r="R29" s="921"/>
      <c r="S29" s="2"/>
    </row>
    <row r="30" spans="1:19" ht="13.5" customHeight="1" thickBot="1" x14ac:dyDescent="0.2">
      <c r="A30" s="167" t="s">
        <v>126</v>
      </c>
      <c r="B30" s="168">
        <f>SUM(B25:B29)</f>
        <v>0</v>
      </c>
      <c r="C30" s="168">
        <f t="shared" ref="C30:M30" si="2">SUM(C25:C29)</f>
        <v>0</v>
      </c>
      <c r="D30" s="168">
        <f t="shared" si="2"/>
        <v>0</v>
      </c>
      <c r="E30" s="168">
        <f t="shared" si="2"/>
        <v>0</v>
      </c>
      <c r="F30" s="168">
        <f t="shared" si="2"/>
        <v>0</v>
      </c>
      <c r="G30" s="168">
        <f t="shared" si="2"/>
        <v>0</v>
      </c>
      <c r="H30" s="168">
        <f t="shared" si="2"/>
        <v>0</v>
      </c>
      <c r="I30" s="168">
        <f t="shared" si="2"/>
        <v>0</v>
      </c>
      <c r="J30" s="168">
        <f t="shared" si="2"/>
        <v>0</v>
      </c>
      <c r="K30" s="168">
        <f t="shared" si="2"/>
        <v>0</v>
      </c>
      <c r="L30" s="168">
        <f t="shared" si="2"/>
        <v>0</v>
      </c>
      <c r="M30" s="168">
        <f t="shared" si="2"/>
        <v>0</v>
      </c>
      <c r="N30" s="163">
        <f>SUM(N27:N29)</f>
        <v>0</v>
      </c>
      <c r="P30" s="916"/>
      <c r="Q30" s="919"/>
      <c r="R30" s="922"/>
    </row>
    <row r="31" spans="1:19" ht="18" customHeight="1" thickBot="1" x14ac:dyDescent="0.2">
      <c r="A31" s="161"/>
      <c r="B31" s="161"/>
      <c r="C31" s="161"/>
      <c r="D31" s="161"/>
      <c r="E31" s="161"/>
      <c r="F31" s="161"/>
      <c r="G31" s="161"/>
      <c r="H31" s="161"/>
      <c r="I31" s="161"/>
      <c r="J31" s="161"/>
      <c r="K31" s="161"/>
      <c r="L31" s="161"/>
      <c r="M31" s="161"/>
      <c r="N31" s="161"/>
      <c r="P31" s="56"/>
      <c r="Q31" s="56"/>
      <c r="R31" s="56"/>
    </row>
    <row r="32" spans="1:19" ht="17.25" customHeight="1" thickBot="1" x14ac:dyDescent="0.2">
      <c r="N32" s="169"/>
      <c r="O32" s="59"/>
      <c r="P32" s="146" t="s">
        <v>171</v>
      </c>
      <c r="Q32" s="260">
        <f>'Planung Personal'!$U$15</f>
        <v>0</v>
      </c>
      <c r="R32" s="147">
        <f>'Planung Personal'!$V$15</f>
        <v>0</v>
      </c>
      <c r="S32" s="254">
        <f>R32/12</f>
        <v>0</v>
      </c>
    </row>
    <row r="33" spans="1:19" ht="16" x14ac:dyDescent="0.15">
      <c r="A33" s="148" t="str">
        <f>'Planung Personal'!$B$15</f>
        <v>MA 4</v>
      </c>
      <c r="B33" s="149" t="s">
        <v>173</v>
      </c>
      <c r="C33" s="149" t="s">
        <v>98</v>
      </c>
      <c r="D33" s="149" t="s">
        <v>99</v>
      </c>
      <c r="E33" s="149" t="s">
        <v>100</v>
      </c>
      <c r="F33" s="149" t="s">
        <v>101</v>
      </c>
      <c r="G33" s="149" t="s">
        <v>102</v>
      </c>
      <c r="H33" s="149" t="s">
        <v>103</v>
      </c>
      <c r="I33" s="149" t="s">
        <v>104</v>
      </c>
      <c r="J33" s="149" t="s">
        <v>105</v>
      </c>
      <c r="K33" s="149" t="s">
        <v>106</v>
      </c>
      <c r="L33" s="149" t="s">
        <v>107</v>
      </c>
      <c r="M33" s="150" t="s">
        <v>108</v>
      </c>
      <c r="N33" s="170" t="s">
        <v>178</v>
      </c>
      <c r="P33" s="908" t="s">
        <v>179</v>
      </c>
      <c r="Q33" s="909"/>
      <c r="R33" s="910"/>
    </row>
    <row r="34" spans="1:19" ht="13.5" customHeight="1" x14ac:dyDescent="0.15">
      <c r="A34" s="152" t="s">
        <v>183</v>
      </c>
      <c r="B34" s="153">
        <f>'MA4 J2'!$AJ$31</f>
        <v>0</v>
      </c>
      <c r="C34" s="153">
        <f>'MA4 J2'!$AJ$74</f>
        <v>0</v>
      </c>
      <c r="D34" s="153">
        <f>'MA4 J2'!$AJ$117</f>
        <v>0</v>
      </c>
      <c r="E34" s="153">
        <f>'MA4 J2'!$AJ$160</f>
        <v>0</v>
      </c>
      <c r="F34" s="153">
        <f>'MA4 J2'!$AJ$203</f>
        <v>0</v>
      </c>
      <c r="G34" s="153">
        <f>'MA4 J2'!$AJ$246</f>
        <v>0</v>
      </c>
      <c r="H34" s="153">
        <f>'MA4 J2'!$AJ$289</f>
        <v>0</v>
      </c>
      <c r="I34" s="153">
        <f>'MA4 J2'!$AJ$332</f>
        <v>0</v>
      </c>
      <c r="J34" s="153">
        <f>'MA4 J2'!$AJ$375</f>
        <v>0</v>
      </c>
      <c r="K34" s="153">
        <f>'MA4 J2'!$AJ$418</f>
        <v>0</v>
      </c>
      <c r="L34" s="153">
        <f>'MA4 J2'!$AJ$461</f>
        <v>0</v>
      </c>
      <c r="M34" s="153">
        <f>'MA4 J2'!$AJ$504</f>
        <v>0</v>
      </c>
      <c r="N34" s="154">
        <f>SUM(B34:M34)</f>
        <v>0</v>
      </c>
      <c r="P34" s="911"/>
      <c r="Q34" s="912"/>
      <c r="R34" s="913"/>
    </row>
    <row r="35" spans="1:19" ht="13.5" customHeight="1" x14ac:dyDescent="0.15">
      <c r="A35" s="152" t="s">
        <v>186</v>
      </c>
      <c r="B35" s="153">
        <f>'MA4 J2'!$AJ$32</f>
        <v>0</v>
      </c>
      <c r="C35" s="153">
        <f>'MA4 J2'!$AJ$75</f>
        <v>0</v>
      </c>
      <c r="D35" s="153">
        <f>'MA4 J2'!$AJ$118</f>
        <v>0</v>
      </c>
      <c r="E35" s="153">
        <f>'MA4 J2'!$AJ$161</f>
        <v>0</v>
      </c>
      <c r="F35" s="153">
        <f>'MA4 J2'!$AJ$204</f>
        <v>0</v>
      </c>
      <c r="G35" s="153">
        <f>'MA4 J2'!$AJ$247</f>
        <v>0</v>
      </c>
      <c r="H35" s="153">
        <f>'MA4 J2'!$AJ$290</f>
        <v>0</v>
      </c>
      <c r="I35" s="153">
        <f>'MA4 J2'!$AJ$333</f>
        <v>0</v>
      </c>
      <c r="J35" s="153">
        <f>'MA4 J2'!$AJ$376</f>
        <v>0</v>
      </c>
      <c r="K35" s="153">
        <f>'MA4 J2'!$AJ$419</f>
        <v>0</v>
      </c>
      <c r="L35" s="153">
        <f>'MA4 J2'!$AJ$462</f>
        <v>0</v>
      </c>
      <c r="M35" s="153">
        <f>'MA4 J2'!$AJ$505</f>
        <v>0</v>
      </c>
      <c r="N35" s="154">
        <f>SUM(B35:M35)</f>
        <v>0</v>
      </c>
      <c r="P35" s="157" t="s">
        <v>187</v>
      </c>
      <c r="Q35" s="158" t="s">
        <v>188</v>
      </c>
      <c r="R35" s="159" t="s">
        <v>189</v>
      </c>
    </row>
    <row r="36" spans="1:19" ht="13.5" customHeight="1" x14ac:dyDescent="0.15">
      <c r="A36" s="161"/>
      <c r="M36" s="162" t="s">
        <v>190</v>
      </c>
      <c r="N36" s="163">
        <f>SUM(N34:N35)</f>
        <v>0</v>
      </c>
      <c r="P36" s="164" t="s">
        <v>195</v>
      </c>
      <c r="Q36" s="165" t="s">
        <v>192</v>
      </c>
      <c r="R36" s="166" t="s">
        <v>193</v>
      </c>
    </row>
    <row r="37" spans="1:19" ht="13.5" customHeight="1" x14ac:dyDescent="0.15">
      <c r="A37" s="152" t="s">
        <v>194</v>
      </c>
      <c r="B37" s="153">
        <f>SUM('MA4 J2'!$AJ$34:$AJ$36)</f>
        <v>0</v>
      </c>
      <c r="C37" s="153">
        <f>SUM('MA4 J2'!$AJ$77:$AJ$79)</f>
        <v>0</v>
      </c>
      <c r="D37" s="153">
        <f>SUM('MA4 J2'!$AJ$120:$AJ$122)</f>
        <v>0</v>
      </c>
      <c r="E37" s="153">
        <f>SUM('MA4 J2'!$AJ$163:$AJ$165)</f>
        <v>0</v>
      </c>
      <c r="F37" s="153">
        <f>SUM('MA4 J2'!$AJ$206:$AJ$208)</f>
        <v>0</v>
      </c>
      <c r="G37" s="153">
        <f>SUM('MA4 J2'!$AJ$249:$AJ$251)</f>
        <v>0</v>
      </c>
      <c r="H37" s="153">
        <f>SUM('MA4 J2'!$AJ$292:$AJ$294)</f>
        <v>0</v>
      </c>
      <c r="I37" s="153">
        <f>SUM('MA4 J2'!$AJ$335:$AJ$337)</f>
        <v>0</v>
      </c>
      <c r="J37" s="153">
        <f>SUM('MA4 J2'!$AJ$378:$AJ$380)</f>
        <v>0</v>
      </c>
      <c r="K37" s="153">
        <f>SUM('MA4 J2'!$AJ$421:$AJ$423)</f>
        <v>0</v>
      </c>
      <c r="L37" s="153">
        <f>SUM('MA4 J2'!$AJ$464:$AJ$466)</f>
        <v>0</v>
      </c>
      <c r="M37" s="153">
        <f>SUM('MA4 J2'!$AJ$507:$AJ$509)</f>
        <v>0</v>
      </c>
      <c r="N37" s="154">
        <f>SUM(B37:M37)</f>
        <v>0</v>
      </c>
      <c r="P37" s="914">
        <f>'Planung Personal'!$T$15</f>
        <v>0</v>
      </c>
      <c r="Q37" s="917">
        <f>'Planung Personal'!$V$15</f>
        <v>0</v>
      </c>
      <c r="R37" s="920" t="str">
        <f>'Planung Personal'!$W$15</f>
        <v>0,00 €</v>
      </c>
    </row>
    <row r="38" spans="1:19" customFormat="1" ht="13.5" customHeight="1" x14ac:dyDescent="0.2">
      <c r="A38" s="172" t="s">
        <v>153</v>
      </c>
      <c r="B38" s="153">
        <f>'MA4 J2'!AJ$33</f>
        <v>0</v>
      </c>
      <c r="C38" s="153">
        <f>'MA4 J2'!$AJ$76</f>
        <v>0</v>
      </c>
      <c r="D38" s="153">
        <f>'MA4 J2'!$AJ$119</f>
        <v>0</v>
      </c>
      <c r="E38" s="153">
        <f>'MA4 J2'!$AJ$162</f>
        <v>0</v>
      </c>
      <c r="F38" s="153">
        <f>'MA4 J2'!$AJ$205</f>
        <v>0</v>
      </c>
      <c r="G38" s="153">
        <f>'MA4 J2'!$AJ$248</f>
        <v>0</v>
      </c>
      <c r="H38" s="153">
        <f>'MA4 J2'!$AJ$291</f>
        <v>0</v>
      </c>
      <c r="I38" s="153">
        <f>'MA4 J2'!$AJ$334</f>
        <v>0</v>
      </c>
      <c r="J38" s="153">
        <f>'MA4 J2'!$AJ$377</f>
        <v>0</v>
      </c>
      <c r="K38" s="153">
        <f>'MA4 J2'!$AJ$420</f>
        <v>0</v>
      </c>
      <c r="L38" s="153">
        <f>'MA4 J2'!$AJ$463</f>
        <v>0</v>
      </c>
      <c r="M38" s="153">
        <f>'MA4 J2'!$AJ$506</f>
        <v>0</v>
      </c>
      <c r="N38" s="154">
        <f>SUM(B38:M38)</f>
        <v>0</v>
      </c>
      <c r="P38" s="915"/>
      <c r="Q38" s="918"/>
      <c r="R38" s="921"/>
      <c r="S38" s="2"/>
    </row>
    <row r="39" spans="1:19" ht="13.5" customHeight="1" thickBot="1" x14ac:dyDescent="0.2">
      <c r="A39" s="167" t="s">
        <v>126</v>
      </c>
      <c r="B39" s="168">
        <f>SUM(B34:B38)</f>
        <v>0</v>
      </c>
      <c r="C39" s="168">
        <f t="shared" ref="C39:M39" si="3">SUM(C34:C38)</f>
        <v>0</v>
      </c>
      <c r="D39" s="168">
        <f t="shared" si="3"/>
        <v>0</v>
      </c>
      <c r="E39" s="168">
        <f t="shared" si="3"/>
        <v>0</v>
      </c>
      <c r="F39" s="168">
        <f t="shared" si="3"/>
        <v>0</v>
      </c>
      <c r="G39" s="168">
        <f t="shared" si="3"/>
        <v>0</v>
      </c>
      <c r="H39" s="168">
        <f t="shared" si="3"/>
        <v>0</v>
      </c>
      <c r="I39" s="168">
        <f t="shared" si="3"/>
        <v>0</v>
      </c>
      <c r="J39" s="168">
        <f t="shared" si="3"/>
        <v>0</v>
      </c>
      <c r="K39" s="168">
        <f t="shared" si="3"/>
        <v>0</v>
      </c>
      <c r="L39" s="168">
        <f t="shared" si="3"/>
        <v>0</v>
      </c>
      <c r="M39" s="168">
        <f t="shared" si="3"/>
        <v>0</v>
      </c>
      <c r="N39" s="163">
        <f>SUM(N36:N38)</f>
        <v>0</v>
      </c>
      <c r="P39" s="916"/>
      <c r="Q39" s="919"/>
      <c r="R39" s="922"/>
    </row>
    <row r="40" spans="1:19" ht="18" customHeight="1" thickBot="1" x14ac:dyDescent="0.2">
      <c r="S40" s="255"/>
    </row>
    <row r="41" spans="1:19" ht="14" thickBot="1" x14ac:dyDescent="0.2">
      <c r="N41" s="169"/>
      <c r="O41" s="59"/>
      <c r="P41" s="146" t="s">
        <v>171</v>
      </c>
      <c r="Q41" s="260">
        <f>'Planung Personal'!$U$17</f>
        <v>0</v>
      </c>
      <c r="R41" s="147">
        <f>'Planung Personal'!$V$17</f>
        <v>0</v>
      </c>
      <c r="S41" s="254">
        <f>R41/12</f>
        <v>0</v>
      </c>
    </row>
    <row r="42" spans="1:19" ht="16" x14ac:dyDescent="0.15">
      <c r="A42" s="148" t="str">
        <f>'Planung Personal'!$B$17</f>
        <v>MA 5</v>
      </c>
      <c r="B42" s="149" t="s">
        <v>173</v>
      </c>
      <c r="C42" s="149" t="s">
        <v>174</v>
      </c>
      <c r="D42" s="149" t="s">
        <v>175</v>
      </c>
      <c r="E42" s="149" t="s">
        <v>100</v>
      </c>
      <c r="F42" s="149" t="s">
        <v>176</v>
      </c>
      <c r="G42" s="149" t="s">
        <v>102</v>
      </c>
      <c r="H42" s="149" t="s">
        <v>103</v>
      </c>
      <c r="I42" s="149" t="s">
        <v>104</v>
      </c>
      <c r="J42" s="149" t="s">
        <v>177</v>
      </c>
      <c r="K42" s="149" t="s">
        <v>106</v>
      </c>
      <c r="L42" s="149" t="s">
        <v>107</v>
      </c>
      <c r="M42" s="150" t="s">
        <v>108</v>
      </c>
      <c r="N42" s="170" t="s">
        <v>178</v>
      </c>
      <c r="P42" s="908" t="s">
        <v>179</v>
      </c>
      <c r="Q42" s="909"/>
      <c r="R42" s="910"/>
    </row>
    <row r="43" spans="1:19" x14ac:dyDescent="0.15">
      <c r="A43" s="152" t="s">
        <v>183</v>
      </c>
      <c r="B43" s="153">
        <f>'MA5 J2'!$AJ$31</f>
        <v>0</v>
      </c>
      <c r="C43" s="153">
        <f>'MA5 J2'!$AJ$74</f>
        <v>0</v>
      </c>
      <c r="D43" s="153">
        <f>'MA5 J2'!$AJ$117</f>
        <v>0</v>
      </c>
      <c r="E43" s="153">
        <f>'MA5 J2'!$AJ$160</f>
        <v>0</v>
      </c>
      <c r="F43" s="153">
        <f>'MA5 J2'!$AJ$203</f>
        <v>0</v>
      </c>
      <c r="G43" s="153">
        <f>'MA5 J2'!$AJ$246</f>
        <v>0</v>
      </c>
      <c r="H43" s="153">
        <f>'MA5 J2'!$AJ$289</f>
        <v>0</v>
      </c>
      <c r="I43" s="153">
        <f>'MA5 J2'!$AJ$332</f>
        <v>0</v>
      </c>
      <c r="J43" s="153">
        <f>'MA5 J2'!$AJ$375</f>
        <v>0</v>
      </c>
      <c r="K43" s="153">
        <f>'MA5 J2'!$AJ$418</f>
        <v>0</v>
      </c>
      <c r="L43" s="153">
        <f>'MA5 J2'!$AJ$461</f>
        <v>0</v>
      </c>
      <c r="M43" s="153">
        <f>'MA5 J2'!$AJ$504</f>
        <v>0</v>
      </c>
      <c r="N43" s="154">
        <f>SUM(B43:M43)</f>
        <v>0</v>
      </c>
      <c r="P43" s="911"/>
      <c r="Q43" s="912"/>
      <c r="R43" s="913"/>
    </row>
    <row r="44" spans="1:19" x14ac:dyDescent="0.15">
      <c r="A44" s="152" t="s">
        <v>186</v>
      </c>
      <c r="B44" s="153">
        <f>'MA5 J2'!$AJ$32</f>
        <v>0</v>
      </c>
      <c r="C44" s="153">
        <f>'MA5 J2'!$AJ$75</f>
        <v>0</v>
      </c>
      <c r="D44" s="153">
        <f>'MA5 J2'!$AJ$118</f>
        <v>0</v>
      </c>
      <c r="E44" s="153">
        <f>'MA5 J2'!$AJ$161</f>
        <v>0</v>
      </c>
      <c r="F44" s="153">
        <f>'MA5 J2'!$AJ$204</f>
        <v>0</v>
      </c>
      <c r="G44" s="153">
        <f>'MA5 J2'!$AJ$247</f>
        <v>0</v>
      </c>
      <c r="H44" s="153">
        <f>'MA5 J2'!$AJ$290</f>
        <v>0</v>
      </c>
      <c r="I44" s="153">
        <f>'MA5 J2'!$AJ$333</f>
        <v>0</v>
      </c>
      <c r="J44" s="153">
        <f>'MA5 J2'!$AJ$376</f>
        <v>0</v>
      </c>
      <c r="K44" s="153">
        <f>'MA5 J2'!$AJ$419</f>
        <v>0</v>
      </c>
      <c r="L44" s="153">
        <f>'MA5 J2'!$AJ$462</f>
        <v>0</v>
      </c>
      <c r="M44" s="153">
        <f>'MA5 J2'!$AJ$505</f>
        <v>0</v>
      </c>
      <c r="N44" s="154">
        <f>SUM(B44:M44)</f>
        <v>0</v>
      </c>
      <c r="P44" s="157" t="s">
        <v>187</v>
      </c>
      <c r="Q44" s="158" t="s">
        <v>188</v>
      </c>
      <c r="R44" s="159" t="s">
        <v>189</v>
      </c>
    </row>
    <row r="45" spans="1:19" x14ac:dyDescent="0.15">
      <c r="A45" s="161"/>
      <c r="M45" s="162" t="s">
        <v>190</v>
      </c>
      <c r="N45" s="163">
        <f>SUM(N43:N44)</f>
        <v>0</v>
      </c>
      <c r="P45" s="164" t="s">
        <v>195</v>
      </c>
      <c r="Q45" s="165" t="s">
        <v>192</v>
      </c>
      <c r="R45" s="166" t="s">
        <v>193</v>
      </c>
    </row>
    <row r="46" spans="1:19" x14ac:dyDescent="0.15">
      <c r="A46" s="152" t="s">
        <v>194</v>
      </c>
      <c r="B46" s="153">
        <f>SUM('MA5 J2'!$AJ$34:$AJ$36)</f>
        <v>0</v>
      </c>
      <c r="C46" s="153">
        <f>SUM('MA5 J2'!$AJ$77:$AJ$79)</f>
        <v>0</v>
      </c>
      <c r="D46" s="153">
        <f>SUM('MA5 J2'!$AJ$120:$AJ$122)</f>
        <v>0</v>
      </c>
      <c r="E46" s="153">
        <f>SUM('MA5 J2'!$AJ$163:$AJ$165)</f>
        <v>0</v>
      </c>
      <c r="F46" s="153">
        <f>SUM('MA5 J2'!$AJ$206:$AJ$208)</f>
        <v>0</v>
      </c>
      <c r="G46" s="153">
        <f>SUM('MA5 J2'!$AJ$249:$AJ$251)</f>
        <v>0</v>
      </c>
      <c r="H46" s="153">
        <f>SUM('MA5 J2'!$AJ$292:$AJ$294)</f>
        <v>0</v>
      </c>
      <c r="I46" s="153">
        <f>SUM('MA5 J2'!$AJ$335:$AJ$337)</f>
        <v>0</v>
      </c>
      <c r="J46" s="153">
        <f>SUM('MA5 J2'!$AJ$378:$AJ$380)</f>
        <v>0</v>
      </c>
      <c r="K46" s="153">
        <f>SUM('MA5 J2'!$AJ$421:$AJ$423)</f>
        <v>0</v>
      </c>
      <c r="L46" s="153">
        <f>SUM('MA5 J2'!$AJ$464:$AJ$466)</f>
        <v>0</v>
      </c>
      <c r="M46" s="153">
        <f>SUM('MA5 J2'!$AJ$507:$AJ$509)</f>
        <v>0</v>
      </c>
      <c r="N46" s="154">
        <f>SUM(B46:M46)</f>
        <v>0</v>
      </c>
      <c r="P46" s="914">
        <f>'Planung Personal'!$T$17</f>
        <v>0</v>
      </c>
      <c r="Q46" s="917">
        <f>'Planung Personal'!$V$17</f>
        <v>0</v>
      </c>
      <c r="R46" s="920" t="str">
        <f>'Planung Personal'!$W$17</f>
        <v>0,00 €</v>
      </c>
    </row>
    <row r="47" spans="1:19" customFormat="1" ht="13.5" customHeight="1" x14ac:dyDescent="0.2">
      <c r="A47" s="172" t="s">
        <v>153</v>
      </c>
      <c r="B47" s="153">
        <f>'MA5 J2'!AJ$33</f>
        <v>0</v>
      </c>
      <c r="C47" s="153">
        <f>'MA5 J2'!$AJ$76</f>
        <v>0</v>
      </c>
      <c r="D47" s="153">
        <f>'MA5 J2'!$AJ$119</f>
        <v>0</v>
      </c>
      <c r="E47" s="153">
        <f>'MA5 J2'!$AJ$162</f>
        <v>0</v>
      </c>
      <c r="F47" s="153">
        <f>'MA5 J2'!$AJ$205</f>
        <v>0</v>
      </c>
      <c r="G47" s="153">
        <f>'MA5 J2'!$AJ$248</f>
        <v>0</v>
      </c>
      <c r="H47" s="153">
        <f>'MA5 J2'!$AJ$291</f>
        <v>0</v>
      </c>
      <c r="I47" s="153">
        <f>'MA5 J2'!$AJ$334</f>
        <v>0</v>
      </c>
      <c r="J47" s="153">
        <f>'MA5 J2'!$AJ$377</f>
        <v>0</v>
      </c>
      <c r="K47" s="153">
        <f>'MA5 J2'!$AJ$420</f>
        <v>0</v>
      </c>
      <c r="L47" s="153">
        <f>'MA5 J2'!$AJ$463</f>
        <v>0</v>
      </c>
      <c r="M47" s="153">
        <f>'MA5 J2'!$AJ$506</f>
        <v>0</v>
      </c>
      <c r="N47" s="154">
        <f>SUM(B47:M47)</f>
        <v>0</v>
      </c>
      <c r="P47" s="915"/>
      <c r="Q47" s="918"/>
      <c r="R47" s="921"/>
      <c r="S47" s="2"/>
    </row>
    <row r="48" spans="1:19" ht="13.5" customHeight="1" thickBot="1" x14ac:dyDescent="0.2">
      <c r="A48" s="167" t="s">
        <v>126</v>
      </c>
      <c r="B48" s="168">
        <f>SUM(B43:B47)</f>
        <v>0</v>
      </c>
      <c r="C48" s="168">
        <f t="shared" ref="C48:M48" si="4">SUM(C43:C47)</f>
        <v>0</v>
      </c>
      <c r="D48" s="168">
        <f t="shared" si="4"/>
        <v>0</v>
      </c>
      <c r="E48" s="168">
        <f t="shared" si="4"/>
        <v>0</v>
      </c>
      <c r="F48" s="168">
        <f t="shared" si="4"/>
        <v>0</v>
      </c>
      <c r="G48" s="168">
        <f t="shared" si="4"/>
        <v>0</v>
      </c>
      <c r="H48" s="168">
        <f t="shared" si="4"/>
        <v>0</v>
      </c>
      <c r="I48" s="168">
        <f t="shared" si="4"/>
        <v>0</v>
      </c>
      <c r="J48" s="168">
        <f t="shared" si="4"/>
        <v>0</v>
      </c>
      <c r="K48" s="168">
        <f t="shared" si="4"/>
        <v>0</v>
      </c>
      <c r="L48" s="168">
        <f t="shared" si="4"/>
        <v>0</v>
      </c>
      <c r="M48" s="168">
        <f t="shared" si="4"/>
        <v>0</v>
      </c>
      <c r="N48" s="163">
        <f>SUM(N45:N47)</f>
        <v>0</v>
      </c>
      <c r="P48" s="916"/>
      <c r="Q48" s="919"/>
      <c r="R48" s="922"/>
    </row>
  </sheetData>
  <sheetProtection selectLockedCells="1" selectUnlockedCells="1"/>
  <mergeCells count="20">
    <mergeCell ref="P19:P21"/>
    <mergeCell ref="Q19:Q21"/>
    <mergeCell ref="R19:R21"/>
    <mergeCell ref="P6:R7"/>
    <mergeCell ref="P10:P12"/>
    <mergeCell ref="Q10:Q12"/>
    <mergeCell ref="R10:R12"/>
    <mergeCell ref="P15:R16"/>
    <mergeCell ref="P42:R43"/>
    <mergeCell ref="P46:P48"/>
    <mergeCell ref="Q46:Q48"/>
    <mergeCell ref="R46:R48"/>
    <mergeCell ref="P24:R25"/>
    <mergeCell ref="P28:P30"/>
    <mergeCell ref="Q28:Q30"/>
    <mergeCell ref="R28:R30"/>
    <mergeCell ref="P33:R34"/>
    <mergeCell ref="P37:P39"/>
    <mergeCell ref="Q37:Q39"/>
    <mergeCell ref="R37:R39"/>
  </mergeCells>
  <conditionalFormatting sqref="B12:M12">
    <cfRule type="cellIs" dxfId="883" priority="5" operator="greaterThan">
      <formula>$S5</formula>
    </cfRule>
  </conditionalFormatting>
  <conditionalFormatting sqref="B21:M21">
    <cfRule type="cellIs" dxfId="882" priority="4" operator="greaterThan">
      <formula>$S14</formula>
    </cfRule>
  </conditionalFormatting>
  <conditionalFormatting sqref="B30:M30">
    <cfRule type="cellIs" dxfId="881" priority="3" operator="greaterThan">
      <formula>$S23</formula>
    </cfRule>
  </conditionalFormatting>
  <conditionalFormatting sqref="B39:M39">
    <cfRule type="cellIs" dxfId="880" priority="2" operator="greaterThan">
      <formula>$S32</formula>
    </cfRule>
  </conditionalFormatting>
  <conditionalFormatting sqref="B48:M48">
    <cfRule type="cellIs" dxfId="879" priority="1" operator="greaterThan">
      <formula>$S41</formula>
    </cfRule>
  </conditionalFormatting>
  <pageMargins left="0.23622047244094488" right="0.23622047244094488" top="0.19685039370078741" bottom="0.15748031496062992" header="0" footer="0"/>
  <pageSetup paperSize="9" scale="72" fitToWidth="0" orientation="landscape" r:id="rId1"/>
  <headerFooter alignWithMargins="0">
    <oddFooter>&amp;R&amp;X1)&amp;X Bitte "Hinweise zum Ausfüllen" beachten!</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F7BE-EDDE-47BF-BC4A-3A1EE714C426}">
  <sheetPr codeName="Tabelle18">
    <tabColor theme="9" tint="0.59999389629810485"/>
  </sheetPr>
  <dimension ref="A2:V73"/>
  <sheetViews>
    <sheetView zoomScale="80" zoomScaleNormal="80" workbookViewId="0">
      <selection activeCell="B64" sqref="B64"/>
    </sheetView>
  </sheetViews>
  <sheetFormatPr baseColWidth="10" defaultColWidth="11.5" defaultRowHeight="13" x14ac:dyDescent="0.15"/>
  <cols>
    <col min="1" max="1" width="46.33203125" style="56" bestFit="1" customWidth="1"/>
    <col min="2" max="4" width="12.6640625" style="56" customWidth="1"/>
    <col min="5" max="5" width="12" style="56" bestFit="1" customWidth="1"/>
    <col min="6" max="8" width="12.6640625" style="56" customWidth="1"/>
    <col min="9" max="9" width="12" style="56" bestFit="1" customWidth="1"/>
    <col min="10" max="12" width="12.6640625" style="56" customWidth="1"/>
    <col min="13" max="13" width="12" style="56" bestFit="1" customWidth="1"/>
    <col min="14" max="16" width="12.6640625" style="56" customWidth="1"/>
    <col min="17" max="17" width="12.5" style="56" bestFit="1" customWidth="1"/>
    <col min="18" max="18" width="13" style="56" customWidth="1"/>
    <col min="19" max="16384" width="11.5" style="56"/>
  </cols>
  <sheetData>
    <row r="2" spans="1:22" ht="21" x14ac:dyDescent="0.25">
      <c r="A2" s="315" t="s">
        <v>196</v>
      </c>
      <c r="B2" s="929" t="str">
        <f>Nav!$H$17</f>
        <v/>
      </c>
      <c r="C2" s="929"/>
    </row>
    <row r="3" spans="1:22" ht="22" thickBot="1" x14ac:dyDescent="0.3">
      <c r="A3" s="315" t="s">
        <v>197</v>
      </c>
      <c r="B3" s="930" t="str">
        <f>Nav!$C$6</f>
        <v>DS200424</v>
      </c>
      <c r="C3" s="930"/>
    </row>
    <row r="4" spans="1:22" ht="15" customHeight="1" thickBot="1" x14ac:dyDescent="0.2">
      <c r="E4" s="64" t="s">
        <v>198</v>
      </c>
      <c r="I4" s="64" t="s">
        <v>199</v>
      </c>
      <c r="M4" s="64" t="s">
        <v>200</v>
      </c>
      <c r="Q4" s="64" t="s">
        <v>201</v>
      </c>
      <c r="R4" s="145"/>
      <c r="S4" s="304" t="s">
        <v>202</v>
      </c>
      <c r="T4" s="305"/>
      <c r="U4" s="260">
        <f>'Ermittl.-Stunden J2'!Q5</f>
        <v>40</v>
      </c>
      <c r="V4" s="147">
        <f>'Ermittl.-Stunden J2'!R5</f>
        <v>2080</v>
      </c>
    </row>
    <row r="5" spans="1:22" ht="16" x14ac:dyDescent="0.15">
      <c r="A5" s="148" t="str">
        <f>'Ermittl.-Stunden J2'!A6</f>
        <v>Tippl, Mario</v>
      </c>
      <c r="B5" s="463" t="str">
        <f>$B$2</f>
        <v/>
      </c>
      <c r="C5" s="463" t="e">
        <f>EOMONTH(B5,1)</f>
        <v>#VALUE!</v>
      </c>
      <c r="D5" s="463" t="e">
        <f>EOMONTH(C5,1)</f>
        <v>#VALUE!</v>
      </c>
      <c r="E5" s="289" t="s">
        <v>126</v>
      </c>
      <c r="F5" s="463" t="e">
        <f>EOMONTH(D5,1)</f>
        <v>#VALUE!</v>
      </c>
      <c r="G5" s="463" t="e">
        <f>EOMONTH(F5,1)</f>
        <v>#VALUE!</v>
      </c>
      <c r="H5" s="463" t="e">
        <f>EOMONTH(G5,1)</f>
        <v>#VALUE!</v>
      </c>
      <c r="I5" s="289" t="s">
        <v>126</v>
      </c>
      <c r="J5" s="463" t="e">
        <f>EOMONTH(H5,1)</f>
        <v>#VALUE!</v>
      </c>
      <c r="K5" s="463" t="e">
        <f>EOMONTH(J5,1)</f>
        <v>#VALUE!</v>
      </c>
      <c r="L5" s="463" t="e">
        <f>EOMONTH(K5,1)</f>
        <v>#VALUE!</v>
      </c>
      <c r="M5" s="289" t="s">
        <v>126</v>
      </c>
      <c r="N5" s="463" t="e">
        <f>EOMONTH(L5,1)</f>
        <v>#VALUE!</v>
      </c>
      <c r="O5" s="463" t="e">
        <f>EOMONTH(N5,1)</f>
        <v>#VALUE!</v>
      </c>
      <c r="P5" s="463" t="e">
        <f>EOMONTH(O5,1)</f>
        <v>#VALUE!</v>
      </c>
      <c r="Q5" s="299" t="s">
        <v>126</v>
      </c>
      <c r="R5" s="301" t="s">
        <v>178</v>
      </c>
      <c r="T5" s="908" t="s">
        <v>179</v>
      </c>
      <c r="U5" s="924"/>
      <c r="V5" s="925"/>
    </row>
    <row r="6" spans="1:22" x14ac:dyDescent="0.15">
      <c r="A6" s="152" t="s">
        <v>203</v>
      </c>
      <c r="B6" s="153">
        <f>'Planung Personal'!D28*'Auswertung J2'!$V4/12</f>
        <v>0</v>
      </c>
      <c r="C6" s="153">
        <f>'Planung Personal'!E28*'Auswertung J2'!$V4/12</f>
        <v>0</v>
      </c>
      <c r="D6" s="153">
        <f>'Planung Personal'!F28*'Auswertung J2'!$V4/12</f>
        <v>0</v>
      </c>
      <c r="E6" s="117">
        <f>SUM(B6:D6)</f>
        <v>0</v>
      </c>
      <c r="F6" s="153">
        <f>'Planung Personal'!G28*'Auswertung J2'!$V4/12</f>
        <v>0</v>
      </c>
      <c r="G6" s="153">
        <f>'Planung Personal'!H28*'Auswertung J2'!$V4/12</f>
        <v>0</v>
      </c>
      <c r="H6" s="153">
        <f>'Planung Personal'!I28*'Auswertung J2'!$V4/12</f>
        <v>0</v>
      </c>
      <c r="I6" s="117">
        <f>SUM(F6:H6)</f>
        <v>0</v>
      </c>
      <c r="J6" s="153">
        <f>'Planung Personal'!J28*'Auswertung J2'!$V4/12</f>
        <v>0</v>
      </c>
      <c r="K6" s="153">
        <f>'Planung Personal'!K28*'Auswertung J2'!$V4/12</f>
        <v>0</v>
      </c>
      <c r="L6" s="153">
        <f>'Planung Personal'!L28*'Auswertung J2'!$V4/12</f>
        <v>0</v>
      </c>
      <c r="M6" s="117">
        <f>SUM(J6:L6)</f>
        <v>0</v>
      </c>
      <c r="N6" s="153">
        <f>'Planung Personal'!M28*'Auswertung J2'!$V4/12</f>
        <v>0</v>
      </c>
      <c r="O6" s="153">
        <f>'Planung Personal'!N28*'Auswertung J2'!$V4/12</f>
        <v>0</v>
      </c>
      <c r="P6" s="153">
        <f>'Planung Personal'!O28*'Auswertung J2'!$V4/12</f>
        <v>0</v>
      </c>
      <c r="Q6" s="300">
        <f>SUM(N6:P6)</f>
        <v>0</v>
      </c>
      <c r="R6" s="302">
        <f>SUM(Q6,M6,I6,E6)</f>
        <v>0</v>
      </c>
      <c r="T6" s="911"/>
      <c r="U6" s="912"/>
      <c r="V6" s="913"/>
    </row>
    <row r="7" spans="1:22" x14ac:dyDescent="0.15">
      <c r="A7" s="152" t="s">
        <v>204</v>
      </c>
      <c r="B7" s="153">
        <f>'Ermittl.-Stunden J2'!B7</f>
        <v>0</v>
      </c>
      <c r="C7" s="153">
        <f>'Ermittl.-Stunden J2'!C7</f>
        <v>0</v>
      </c>
      <c r="D7" s="153">
        <f>'Ermittl.-Stunden J2'!D7</f>
        <v>0</v>
      </c>
      <c r="E7" s="117">
        <f>SUM(B7:D7)</f>
        <v>0</v>
      </c>
      <c r="F7" s="153">
        <f>'Ermittl.-Stunden J2'!E7</f>
        <v>0</v>
      </c>
      <c r="G7" s="153">
        <f>'Ermittl.-Stunden J2'!F7</f>
        <v>0</v>
      </c>
      <c r="H7" s="153">
        <f>'Ermittl.-Stunden J2'!G7</f>
        <v>0</v>
      </c>
      <c r="I7" s="117">
        <f>SUM(F7:H7)</f>
        <v>0</v>
      </c>
      <c r="J7" s="153">
        <f>'Ermittl.-Stunden J2'!H7</f>
        <v>0</v>
      </c>
      <c r="K7" s="153">
        <f>'Ermittl.-Stunden J2'!I7</f>
        <v>0</v>
      </c>
      <c r="L7" s="153">
        <f>'Ermittl.-Stunden J2'!J7</f>
        <v>0</v>
      </c>
      <c r="M7" s="117">
        <f>SUM(J7:L7)</f>
        <v>0</v>
      </c>
      <c r="N7" s="153">
        <f>'Ermittl.-Stunden J2'!K7</f>
        <v>0</v>
      </c>
      <c r="O7" s="153">
        <f>'Ermittl.-Stunden J2'!L7</f>
        <v>0</v>
      </c>
      <c r="P7" s="153">
        <f>'Ermittl.-Stunden J2'!M7</f>
        <v>0</v>
      </c>
      <c r="Q7" s="300">
        <f>SUM(N7:P7)</f>
        <v>0</v>
      </c>
      <c r="R7" s="302">
        <f>SUM(Q7,M7,I7,E7)</f>
        <v>0</v>
      </c>
      <c r="T7" s="157" t="s">
        <v>187</v>
      </c>
      <c r="U7" s="158" t="s">
        <v>188</v>
      </c>
      <c r="V7" s="159" t="s">
        <v>189</v>
      </c>
    </row>
    <row r="8" spans="1:22" x14ac:dyDescent="0.15">
      <c r="A8" s="152" t="s">
        <v>205</v>
      </c>
      <c r="B8" s="153">
        <f>B6-B7</f>
        <v>0</v>
      </c>
      <c r="C8" s="153">
        <f>C6-C7</f>
        <v>0</v>
      </c>
      <c r="D8" s="153">
        <f>D6-D7</f>
        <v>0</v>
      </c>
      <c r="E8" s="117">
        <f>SUM(B8:D8)</f>
        <v>0</v>
      </c>
      <c r="F8" s="153">
        <f>F6-F7</f>
        <v>0</v>
      </c>
      <c r="G8" s="153">
        <f>G6-G7</f>
        <v>0</v>
      </c>
      <c r="H8" s="153">
        <f>H6-H7</f>
        <v>0</v>
      </c>
      <c r="I8" s="117">
        <f>SUM(F8:H8)</f>
        <v>0</v>
      </c>
      <c r="J8" s="153">
        <f>J6-J7</f>
        <v>0</v>
      </c>
      <c r="K8" s="153">
        <f>K6-K7</f>
        <v>0</v>
      </c>
      <c r="L8" s="153">
        <f>L6-L7</f>
        <v>0</v>
      </c>
      <c r="M8" s="117">
        <f>SUM(J8:L8)</f>
        <v>0</v>
      </c>
      <c r="N8" s="153">
        <f>N6-N7</f>
        <v>0</v>
      </c>
      <c r="O8" s="153">
        <f>O6-O7</f>
        <v>0</v>
      </c>
      <c r="P8" s="153">
        <f>P6-P7</f>
        <v>0</v>
      </c>
      <c r="Q8" s="300">
        <f>SUM(N8:P8)</f>
        <v>0</v>
      </c>
      <c r="R8" s="302">
        <f>SUM(Q8,M8,I8,E8)</f>
        <v>0</v>
      </c>
      <c r="T8" s="164" t="s">
        <v>191</v>
      </c>
      <c r="U8" s="165" t="s">
        <v>192</v>
      </c>
      <c r="V8" s="166" t="s">
        <v>193</v>
      </c>
    </row>
    <row r="9" spans="1:22" x14ac:dyDescent="0.15">
      <c r="T9" s="914">
        <f>'Ermittl.-Stunden J2'!P10</f>
        <v>120000</v>
      </c>
      <c r="U9" s="917">
        <f>V4</f>
        <v>2080</v>
      </c>
      <c r="V9" s="943">
        <f>IF(T9=0,"0,00 €", T9/U9)</f>
        <v>57.692307692307693</v>
      </c>
    </row>
    <row r="10" spans="1:22" x14ac:dyDescent="0.15">
      <c r="A10" s="152" t="s">
        <v>206</v>
      </c>
      <c r="B10" s="348">
        <f>B6*$V9</f>
        <v>0</v>
      </c>
      <c r="C10" s="348">
        <f>C6*$V9</f>
        <v>0</v>
      </c>
      <c r="D10" s="348">
        <f>D6*$V9</f>
        <v>0</v>
      </c>
      <c r="E10" s="346">
        <f>SUM(B10:D10)</f>
        <v>0</v>
      </c>
      <c r="F10" s="348">
        <f t="shared" ref="F10:H11" si="0">F6*$V9</f>
        <v>0</v>
      </c>
      <c r="G10" s="348">
        <f t="shared" si="0"/>
        <v>0</v>
      </c>
      <c r="H10" s="348">
        <f t="shared" si="0"/>
        <v>0</v>
      </c>
      <c r="I10" s="346">
        <f>SUM(F10:H10)</f>
        <v>0</v>
      </c>
      <c r="J10" s="348">
        <f t="shared" ref="J10:L11" si="1">J6*$V9</f>
        <v>0</v>
      </c>
      <c r="K10" s="348">
        <f t="shared" si="1"/>
        <v>0</v>
      </c>
      <c r="L10" s="348">
        <f t="shared" si="1"/>
        <v>0</v>
      </c>
      <c r="M10" s="346">
        <f>SUM(J10:L10)</f>
        <v>0</v>
      </c>
      <c r="N10" s="348">
        <f t="shared" ref="N10:P11" si="2">N6*$V9</f>
        <v>0</v>
      </c>
      <c r="O10" s="348">
        <f t="shared" si="2"/>
        <v>0</v>
      </c>
      <c r="P10" s="348">
        <f t="shared" si="2"/>
        <v>0</v>
      </c>
      <c r="Q10" s="346">
        <f>SUM(N10:P10)</f>
        <v>0</v>
      </c>
      <c r="R10" s="347">
        <f>SUM(Q10,M10,I10,E10)</f>
        <v>0</v>
      </c>
      <c r="T10" s="915"/>
      <c r="U10" s="918"/>
      <c r="V10" s="921"/>
    </row>
    <row r="11" spans="1:22" x14ac:dyDescent="0.15">
      <c r="A11" s="152" t="s">
        <v>207</v>
      </c>
      <c r="B11" s="348">
        <f>B7*$V9</f>
        <v>0</v>
      </c>
      <c r="C11" s="348">
        <f>C7*$V9</f>
        <v>0</v>
      </c>
      <c r="D11" s="348">
        <f>D7*$V9</f>
        <v>0</v>
      </c>
      <c r="E11" s="346">
        <f>SUM(B11:D11)</f>
        <v>0</v>
      </c>
      <c r="F11" s="348">
        <f t="shared" si="0"/>
        <v>0</v>
      </c>
      <c r="G11" s="348">
        <f t="shared" si="0"/>
        <v>0</v>
      </c>
      <c r="H11" s="348">
        <f t="shared" si="0"/>
        <v>0</v>
      </c>
      <c r="I11" s="346">
        <f>SUM(F11:H11)</f>
        <v>0</v>
      </c>
      <c r="J11" s="348">
        <f t="shared" si="1"/>
        <v>0</v>
      </c>
      <c r="K11" s="348">
        <f t="shared" si="1"/>
        <v>0</v>
      </c>
      <c r="L11" s="348">
        <f t="shared" si="1"/>
        <v>0</v>
      </c>
      <c r="M11" s="346">
        <f>SUM(J11:L11)</f>
        <v>0</v>
      </c>
      <c r="N11" s="348">
        <f t="shared" si="2"/>
        <v>0</v>
      </c>
      <c r="O11" s="348">
        <f t="shared" si="2"/>
        <v>0</v>
      </c>
      <c r="P11" s="348">
        <f t="shared" si="2"/>
        <v>0</v>
      </c>
      <c r="Q11" s="346">
        <f>SUM(N11:P11)</f>
        <v>0</v>
      </c>
      <c r="R11" s="347">
        <f>SUM(Q11,M11,I11,E11)</f>
        <v>0</v>
      </c>
      <c r="T11" s="915"/>
      <c r="U11" s="918"/>
      <c r="V11" s="921"/>
    </row>
    <row r="12" spans="1:22" ht="15" customHeight="1" thickBot="1" x14ac:dyDescent="0.2">
      <c r="A12" s="167" t="s">
        <v>208</v>
      </c>
      <c r="B12" s="349">
        <f>B10-B11</f>
        <v>0</v>
      </c>
      <c r="C12" s="349">
        <f>C10-C11</f>
        <v>0</v>
      </c>
      <c r="D12" s="349">
        <f>D10-D11</f>
        <v>0</v>
      </c>
      <c r="E12" s="292">
        <f>SUM(B12:D12)</f>
        <v>0</v>
      </c>
      <c r="F12" s="350">
        <f>F10-F11</f>
        <v>0</v>
      </c>
      <c r="G12" s="350">
        <f>G10-G11</f>
        <v>0</v>
      </c>
      <c r="H12" s="350">
        <f>H10-H11</f>
        <v>0</v>
      </c>
      <c r="I12" s="292">
        <f>SUM(F12:H12)</f>
        <v>0</v>
      </c>
      <c r="J12" s="350">
        <f>J10-J11</f>
        <v>0</v>
      </c>
      <c r="K12" s="349">
        <f>K10-K11</f>
        <v>0</v>
      </c>
      <c r="L12" s="351">
        <f>L10-L11</f>
        <v>0</v>
      </c>
      <c r="M12" s="292">
        <f>SUM(J12:L12)</f>
        <v>0</v>
      </c>
      <c r="N12" s="350">
        <f>N10-N11</f>
        <v>0</v>
      </c>
      <c r="O12" s="349">
        <f>O10-O11</f>
        <v>0</v>
      </c>
      <c r="P12" s="351">
        <f>P10-P11</f>
        <v>0</v>
      </c>
      <c r="Q12" s="292">
        <f>SUM(N12:P12)</f>
        <v>0</v>
      </c>
      <c r="R12" s="303">
        <f>SUM(Q12,M12,I12,E12)</f>
        <v>0</v>
      </c>
      <c r="T12" s="916"/>
      <c r="U12" s="919"/>
      <c r="V12" s="922"/>
    </row>
    <row r="14" spans="1:22" ht="14" thickBot="1" x14ac:dyDescent="0.2"/>
    <row r="15" spans="1:22" ht="14" thickBot="1" x14ac:dyDescent="0.2">
      <c r="E15" s="64" t="s">
        <v>198</v>
      </c>
      <c r="I15" s="64" t="s">
        <v>199</v>
      </c>
      <c r="M15" s="64" t="s">
        <v>200</v>
      </c>
      <c r="Q15" s="64" t="s">
        <v>201</v>
      </c>
      <c r="R15" s="145"/>
      <c r="S15" s="304" t="s">
        <v>202</v>
      </c>
      <c r="T15" s="305"/>
      <c r="U15" s="260">
        <f>'Ermittl.-Stunden J2'!Q14</f>
        <v>40</v>
      </c>
      <c r="V15" s="147">
        <f>'Ermittl.-Stunden J2'!R14</f>
        <v>2080</v>
      </c>
    </row>
    <row r="16" spans="1:22" ht="16" x14ac:dyDescent="0.15">
      <c r="A16" s="148" t="str">
        <f>'Ermittl.-Stunden J2'!A15</f>
        <v>Socha, Pawel</v>
      </c>
      <c r="B16" s="149" t="s">
        <v>173</v>
      </c>
      <c r="C16" s="149" t="s">
        <v>174</v>
      </c>
      <c r="D16" s="150" t="s">
        <v>175</v>
      </c>
      <c r="E16" s="289" t="s">
        <v>126</v>
      </c>
      <c r="F16" s="290" t="s">
        <v>100</v>
      </c>
      <c r="G16" s="149" t="s">
        <v>176</v>
      </c>
      <c r="H16" s="150" t="s">
        <v>102</v>
      </c>
      <c r="I16" s="289" t="s">
        <v>126</v>
      </c>
      <c r="J16" s="290" t="s">
        <v>103</v>
      </c>
      <c r="K16" s="149" t="s">
        <v>104</v>
      </c>
      <c r="L16" s="150" t="s">
        <v>177</v>
      </c>
      <c r="M16" s="289" t="s">
        <v>126</v>
      </c>
      <c r="N16" s="290" t="s">
        <v>106</v>
      </c>
      <c r="O16" s="149" t="s">
        <v>107</v>
      </c>
      <c r="P16" s="150" t="s">
        <v>108</v>
      </c>
      <c r="Q16" s="299" t="s">
        <v>126</v>
      </c>
      <c r="R16" s="301" t="s">
        <v>178</v>
      </c>
      <c r="T16" s="923" t="s">
        <v>179</v>
      </c>
      <c r="U16" s="924"/>
      <c r="V16" s="925"/>
    </row>
    <row r="17" spans="1:22" x14ac:dyDescent="0.15">
      <c r="A17" s="152" t="s">
        <v>203</v>
      </c>
      <c r="B17" s="153">
        <f>'Planung Personal'!D29*'Auswertung J2'!$V15/12</f>
        <v>0</v>
      </c>
      <c r="C17" s="153">
        <f>'Planung Personal'!E29*'Auswertung J2'!$V15/12</f>
        <v>0</v>
      </c>
      <c r="D17" s="153">
        <f>'Planung Personal'!F29*'Auswertung J2'!$V15/12</f>
        <v>0</v>
      </c>
      <c r="E17" s="117">
        <f>SUM(B17:D17)</f>
        <v>0</v>
      </c>
      <c r="F17" s="153">
        <f>'Planung Personal'!G29*'Auswertung J2'!$V15/12</f>
        <v>0</v>
      </c>
      <c r="G17" s="153">
        <f>'Planung Personal'!H29*'Auswertung J2'!$V15/12</f>
        <v>0</v>
      </c>
      <c r="H17" s="153">
        <f>'Planung Personal'!I29*'Auswertung J2'!$V15/12</f>
        <v>0</v>
      </c>
      <c r="I17" s="117">
        <f>SUM(F17:H17)</f>
        <v>0</v>
      </c>
      <c r="J17" s="153">
        <f>'Planung Personal'!J29*'Auswertung J2'!$V15/12</f>
        <v>0</v>
      </c>
      <c r="K17" s="153">
        <f>'Planung Personal'!K29*'Auswertung J2'!$V15/12</f>
        <v>0</v>
      </c>
      <c r="L17" s="153">
        <f>'Planung Personal'!L29*'Auswertung J2'!$V15/12</f>
        <v>0</v>
      </c>
      <c r="M17" s="117">
        <f>SUM(J17:L17)</f>
        <v>0</v>
      </c>
      <c r="N17" s="153">
        <f>'Planung Personal'!M29*'Auswertung J2'!$V15/12</f>
        <v>0</v>
      </c>
      <c r="O17" s="153">
        <f>'Planung Personal'!N29*'Auswertung J2'!$V15/12</f>
        <v>0</v>
      </c>
      <c r="P17" s="153">
        <f>'Planung Personal'!O29*'Auswertung J2'!$V15/12</f>
        <v>0</v>
      </c>
      <c r="Q17" s="300">
        <f>SUM(N17:P17)</f>
        <v>0</v>
      </c>
      <c r="R17" s="302">
        <f>SUM(E17+I17+M17+Q17)</f>
        <v>0</v>
      </c>
      <c r="T17" s="911"/>
      <c r="U17" s="912"/>
      <c r="V17" s="913"/>
    </row>
    <row r="18" spans="1:22" x14ac:dyDescent="0.15">
      <c r="A18" s="152" t="s">
        <v>204</v>
      </c>
      <c r="B18" s="153">
        <f>'Ermittl.-Stunden J2'!B16</f>
        <v>0</v>
      </c>
      <c r="C18" s="153">
        <f>'Ermittl.-Stunden J2'!C16</f>
        <v>0</v>
      </c>
      <c r="D18" s="153">
        <f>'Ermittl.-Stunden J2'!D16</f>
        <v>0</v>
      </c>
      <c r="E18" s="117">
        <f>SUM(B18:D18)</f>
        <v>0</v>
      </c>
      <c r="F18" s="153">
        <f>'Ermittl.-Stunden J2'!E16</f>
        <v>0</v>
      </c>
      <c r="G18" s="153">
        <f>'Ermittl.-Stunden J2'!F16</f>
        <v>0</v>
      </c>
      <c r="H18" s="153">
        <f>'Ermittl.-Stunden J2'!G16</f>
        <v>0</v>
      </c>
      <c r="I18" s="117">
        <f>SUM(F18:H18)</f>
        <v>0</v>
      </c>
      <c r="J18" s="153">
        <f>'Ermittl.-Stunden J2'!H16</f>
        <v>0</v>
      </c>
      <c r="K18" s="153">
        <f>'Ermittl.-Stunden J2'!I16</f>
        <v>0</v>
      </c>
      <c r="L18" s="153">
        <f>'Ermittl.-Stunden J2'!J26</f>
        <v>0</v>
      </c>
      <c r="M18" s="117">
        <f>SUM(J18:L18)</f>
        <v>0</v>
      </c>
      <c r="N18" s="153">
        <f>'Ermittl.-Stunden J2'!K16</f>
        <v>0</v>
      </c>
      <c r="O18" s="153">
        <f>'Ermittl.-Stunden J2'!L16</f>
        <v>0</v>
      </c>
      <c r="P18" s="153">
        <f>'Ermittl.-Stunden J2'!M16</f>
        <v>0</v>
      </c>
      <c r="Q18" s="300">
        <f>SUM(N18:P18)</f>
        <v>0</v>
      </c>
      <c r="R18" s="302">
        <f>SUM(E18+I18+M18+Q18)</f>
        <v>0</v>
      </c>
      <c r="T18" s="157" t="s">
        <v>187</v>
      </c>
      <c r="U18" s="158" t="s">
        <v>188</v>
      </c>
      <c r="V18" s="159" t="s">
        <v>189</v>
      </c>
    </row>
    <row r="19" spans="1:22" x14ac:dyDescent="0.15">
      <c r="A19" s="152" t="s">
        <v>205</v>
      </c>
      <c r="B19" s="291">
        <f>B17-B18</f>
        <v>0</v>
      </c>
      <c r="C19" s="291">
        <f>C17-C18</f>
        <v>0</v>
      </c>
      <c r="D19" s="291">
        <f>D17-D18</f>
        <v>0</v>
      </c>
      <c r="E19" s="117">
        <f>SUM(B19:D19)</f>
        <v>0</v>
      </c>
      <c r="F19" s="153">
        <f>F17-F18</f>
        <v>0</v>
      </c>
      <c r="G19" s="153">
        <f>G17-G18</f>
        <v>0</v>
      </c>
      <c r="H19" s="291">
        <f>H17-H18</f>
        <v>0</v>
      </c>
      <c r="I19" s="117">
        <f>SUM(F19:H19)</f>
        <v>0</v>
      </c>
      <c r="J19" s="153">
        <f>J17-J18</f>
        <v>0</v>
      </c>
      <c r="K19" s="153">
        <f>K17-K18</f>
        <v>0</v>
      </c>
      <c r="L19" s="291">
        <f>L17-L18</f>
        <v>0</v>
      </c>
      <c r="M19" s="117">
        <f>SUM(J19:L19)</f>
        <v>0</v>
      </c>
      <c r="N19" s="153">
        <f>N17-N18</f>
        <v>0</v>
      </c>
      <c r="O19" s="153">
        <f>O17-O18</f>
        <v>0</v>
      </c>
      <c r="P19" s="291">
        <f>P17-P18</f>
        <v>0</v>
      </c>
      <c r="Q19" s="300">
        <f>SUM(N19:P19)</f>
        <v>0</v>
      </c>
      <c r="R19" s="302">
        <f>SUM(E19+I19+M19+Q19)</f>
        <v>0</v>
      </c>
      <c r="T19" s="164" t="s">
        <v>191</v>
      </c>
      <c r="U19" s="165" t="s">
        <v>192</v>
      </c>
      <c r="V19" s="166" t="s">
        <v>193</v>
      </c>
    </row>
    <row r="20" spans="1:22" x14ac:dyDescent="0.15">
      <c r="T20" s="914">
        <f>'Ermittl.-Stunden J2'!P19</f>
        <v>38700</v>
      </c>
      <c r="U20" s="917">
        <f>V15</f>
        <v>2080</v>
      </c>
      <c r="V20" s="943">
        <f>IF(T20=0,"0,00 €", T20/U20)</f>
        <v>18.60576923076923</v>
      </c>
    </row>
    <row r="21" spans="1:22" x14ac:dyDescent="0.15">
      <c r="A21" s="152" t="s">
        <v>206</v>
      </c>
      <c r="B21" s="348">
        <f t="shared" ref="B21:D22" si="3">B17*$V20</f>
        <v>0</v>
      </c>
      <c r="C21" s="348">
        <f t="shared" si="3"/>
        <v>0</v>
      </c>
      <c r="D21" s="348">
        <f t="shared" si="3"/>
        <v>0</v>
      </c>
      <c r="E21" s="346">
        <f>SUM(B21:D21)</f>
        <v>0</v>
      </c>
      <c r="F21" s="348">
        <f t="shared" ref="F21:H22" si="4">F17*$V20</f>
        <v>0</v>
      </c>
      <c r="G21" s="348">
        <f t="shared" si="4"/>
        <v>0</v>
      </c>
      <c r="H21" s="348">
        <f t="shared" si="4"/>
        <v>0</v>
      </c>
      <c r="I21" s="346">
        <f>SUM(F21:H21)</f>
        <v>0</v>
      </c>
      <c r="J21" s="348">
        <f t="shared" ref="J21:L22" si="5">J17*$V20</f>
        <v>0</v>
      </c>
      <c r="K21" s="348">
        <f t="shared" si="5"/>
        <v>0</v>
      </c>
      <c r="L21" s="348">
        <f t="shared" si="5"/>
        <v>0</v>
      </c>
      <c r="M21" s="346">
        <f>SUM(J21:L21)</f>
        <v>0</v>
      </c>
      <c r="N21" s="348">
        <f t="shared" ref="N21:P22" si="6">N17*$V20</f>
        <v>0</v>
      </c>
      <c r="O21" s="348">
        <f t="shared" si="6"/>
        <v>0</v>
      </c>
      <c r="P21" s="348">
        <f t="shared" si="6"/>
        <v>0</v>
      </c>
      <c r="Q21" s="346">
        <f>SUM(N21:P21)</f>
        <v>0</v>
      </c>
      <c r="R21" s="347">
        <f>SUM(Q21,M21,I21,E21)</f>
        <v>0</v>
      </c>
      <c r="T21" s="915"/>
      <c r="U21" s="918"/>
      <c r="V21" s="921"/>
    </row>
    <row r="22" spans="1:22" x14ac:dyDescent="0.15">
      <c r="A22" s="152" t="s">
        <v>207</v>
      </c>
      <c r="B22" s="348">
        <f t="shared" si="3"/>
        <v>0</v>
      </c>
      <c r="C22" s="348">
        <f t="shared" si="3"/>
        <v>0</v>
      </c>
      <c r="D22" s="348">
        <f t="shared" si="3"/>
        <v>0</v>
      </c>
      <c r="E22" s="346">
        <f>SUM(B22:D22)</f>
        <v>0</v>
      </c>
      <c r="F22" s="348">
        <f t="shared" si="4"/>
        <v>0</v>
      </c>
      <c r="G22" s="348">
        <f t="shared" si="4"/>
        <v>0</v>
      </c>
      <c r="H22" s="348">
        <f t="shared" si="4"/>
        <v>0</v>
      </c>
      <c r="I22" s="346">
        <f>SUM(F22:H22)</f>
        <v>0</v>
      </c>
      <c r="J22" s="348">
        <f t="shared" si="5"/>
        <v>0</v>
      </c>
      <c r="K22" s="348">
        <f t="shared" si="5"/>
        <v>0</v>
      </c>
      <c r="L22" s="348">
        <f t="shared" si="5"/>
        <v>0</v>
      </c>
      <c r="M22" s="346">
        <f>SUM(J22:L22)</f>
        <v>0</v>
      </c>
      <c r="N22" s="348">
        <f t="shared" si="6"/>
        <v>0</v>
      </c>
      <c r="O22" s="348">
        <f t="shared" si="6"/>
        <v>0</v>
      </c>
      <c r="P22" s="348">
        <f t="shared" si="6"/>
        <v>0</v>
      </c>
      <c r="Q22" s="346">
        <f>SUM(N22:P22)</f>
        <v>0</v>
      </c>
      <c r="R22" s="347">
        <f>SUM(Q22,M22,I22,E22)</f>
        <v>0</v>
      </c>
      <c r="T22" s="915"/>
      <c r="U22" s="918"/>
      <c r="V22" s="921"/>
    </row>
    <row r="23" spans="1:22" ht="15" customHeight="1" thickBot="1" x14ac:dyDescent="0.2">
      <c r="A23" s="167" t="s">
        <v>208</v>
      </c>
      <c r="B23" s="349">
        <f t="shared" ref="B23:K23" si="7">B21-B22</f>
        <v>0</v>
      </c>
      <c r="C23" s="349">
        <f t="shared" si="7"/>
        <v>0</v>
      </c>
      <c r="D23" s="349">
        <f t="shared" si="7"/>
        <v>0</v>
      </c>
      <c r="E23" s="292">
        <f>SUM(B23:D23)</f>
        <v>0</v>
      </c>
      <c r="F23" s="350">
        <f t="shared" si="7"/>
        <v>0</v>
      </c>
      <c r="G23" s="350">
        <f t="shared" si="7"/>
        <v>0</v>
      </c>
      <c r="H23" s="350">
        <f t="shared" si="7"/>
        <v>0</v>
      </c>
      <c r="I23" s="292">
        <f>SUM(F23:H23)</f>
        <v>0</v>
      </c>
      <c r="J23" s="350">
        <f t="shared" si="7"/>
        <v>0</v>
      </c>
      <c r="K23" s="349">
        <f t="shared" si="7"/>
        <v>0</v>
      </c>
      <c r="L23" s="351">
        <f>L21-L22</f>
        <v>0</v>
      </c>
      <c r="M23" s="292">
        <f>SUM(J23:L23)</f>
        <v>0</v>
      </c>
      <c r="N23" s="350">
        <f>N21-N22</f>
        <v>0</v>
      </c>
      <c r="O23" s="349">
        <f>O21-O22</f>
        <v>0</v>
      </c>
      <c r="P23" s="351">
        <f>P21-P22</f>
        <v>0</v>
      </c>
      <c r="Q23" s="292">
        <f>SUM(N23:P23)</f>
        <v>0</v>
      </c>
      <c r="R23" s="303">
        <f>SUM(Q23,M23,I23,E23)</f>
        <v>0</v>
      </c>
      <c r="T23" s="916"/>
      <c r="U23" s="919"/>
      <c r="V23" s="922"/>
    </row>
    <row r="24" spans="1:22" x14ac:dyDescent="0.15">
      <c r="A24" s="293"/>
      <c r="B24" s="294"/>
      <c r="C24" s="294"/>
      <c r="D24" s="294"/>
      <c r="E24" s="294"/>
      <c r="F24" s="294"/>
      <c r="G24" s="294"/>
      <c r="H24" s="294"/>
      <c r="I24" s="294"/>
      <c r="J24" s="294"/>
      <c r="K24" s="294"/>
      <c r="L24" s="294"/>
      <c r="M24" s="294"/>
      <c r="N24" s="294"/>
      <c r="O24" s="294"/>
      <c r="P24" s="294"/>
      <c r="Q24" s="294"/>
      <c r="R24" s="295"/>
      <c r="T24" s="296"/>
      <c r="U24" s="297"/>
      <c r="V24" s="298"/>
    </row>
    <row r="25" spans="1:22" ht="14" thickBot="1" x14ac:dyDescent="0.2"/>
    <row r="26" spans="1:22" ht="14" thickBot="1" x14ac:dyDescent="0.2">
      <c r="E26" s="64" t="s">
        <v>198</v>
      </c>
      <c r="I26" s="64" t="s">
        <v>199</v>
      </c>
      <c r="M26" s="64" t="s">
        <v>200</v>
      </c>
      <c r="Q26" s="64" t="s">
        <v>201</v>
      </c>
      <c r="R26" s="145"/>
      <c r="S26" s="304" t="s">
        <v>202</v>
      </c>
      <c r="T26" s="305"/>
      <c r="U26" s="260">
        <f>'Ermittl.-Stunden J2'!Q23</f>
        <v>20</v>
      </c>
      <c r="V26" s="147">
        <f>'Ermittl.-Stunden J2'!R23</f>
        <v>1040</v>
      </c>
    </row>
    <row r="27" spans="1:22" ht="16" x14ac:dyDescent="0.15">
      <c r="A27" s="148" t="str">
        <f>'Ermittl.-Stunden J2'!A24</f>
        <v>Tippl, Karen</v>
      </c>
      <c r="B27" s="149" t="s">
        <v>173</v>
      </c>
      <c r="C27" s="149" t="s">
        <v>174</v>
      </c>
      <c r="D27" s="150" t="s">
        <v>175</v>
      </c>
      <c r="E27" s="289" t="s">
        <v>126</v>
      </c>
      <c r="F27" s="290" t="s">
        <v>100</v>
      </c>
      <c r="G27" s="149" t="s">
        <v>176</v>
      </c>
      <c r="H27" s="150" t="s">
        <v>102</v>
      </c>
      <c r="I27" s="289" t="s">
        <v>126</v>
      </c>
      <c r="J27" s="290" t="s">
        <v>103</v>
      </c>
      <c r="K27" s="149" t="s">
        <v>104</v>
      </c>
      <c r="L27" s="150" t="s">
        <v>177</v>
      </c>
      <c r="M27" s="289" t="s">
        <v>126</v>
      </c>
      <c r="N27" s="290" t="s">
        <v>106</v>
      </c>
      <c r="O27" s="149" t="s">
        <v>107</v>
      </c>
      <c r="P27" s="150" t="s">
        <v>108</v>
      </c>
      <c r="Q27" s="299" t="s">
        <v>126</v>
      </c>
      <c r="R27" s="301" t="s">
        <v>178</v>
      </c>
      <c r="T27" s="923" t="s">
        <v>179</v>
      </c>
      <c r="U27" s="924"/>
      <c r="V27" s="925"/>
    </row>
    <row r="28" spans="1:22" x14ac:dyDescent="0.15">
      <c r="A28" s="152" t="s">
        <v>203</v>
      </c>
      <c r="B28" s="153">
        <f>'Planung Personal'!D30*'Auswertung J2'!$V26/12</f>
        <v>0</v>
      </c>
      <c r="C28" s="153">
        <f>'Planung Personal'!E30*'Auswertung J2'!$V26/12</f>
        <v>0</v>
      </c>
      <c r="D28" s="153">
        <f>'Planung Personal'!F30*'Auswertung J2'!$V26/12</f>
        <v>0</v>
      </c>
      <c r="E28" s="117">
        <f>SUM(B28:D28)</f>
        <v>0</v>
      </c>
      <c r="F28" s="153">
        <f>'Planung Personal'!G30*'Auswertung J2'!$V26/12</f>
        <v>0</v>
      </c>
      <c r="G28" s="153">
        <f>'Planung Personal'!H30*'Auswertung J2'!$V26/12</f>
        <v>0</v>
      </c>
      <c r="H28" s="153">
        <f>'Planung Personal'!I30*'Auswertung J2'!$V26/12</f>
        <v>0</v>
      </c>
      <c r="I28" s="117">
        <f>SUM(F28:H28)</f>
        <v>0</v>
      </c>
      <c r="J28" s="153">
        <f>'Planung Personal'!J30*'Auswertung J2'!$V26/12</f>
        <v>0</v>
      </c>
      <c r="K28" s="153">
        <f>'Planung Personal'!K30*'Auswertung J2'!$V26/12</f>
        <v>0</v>
      </c>
      <c r="L28" s="153">
        <f>'Planung Personal'!L30*'Auswertung J2'!$V26/12</f>
        <v>0</v>
      </c>
      <c r="M28" s="117">
        <f>SUM(J28:L28)</f>
        <v>0</v>
      </c>
      <c r="N28" s="153">
        <f>'Planung Personal'!M30*'Auswertung J2'!$V26/12</f>
        <v>0</v>
      </c>
      <c r="O28" s="153">
        <f>'Planung Personal'!N30*'Auswertung J2'!$V26/12</f>
        <v>0</v>
      </c>
      <c r="P28" s="153">
        <f>'Planung Personal'!O30*'Auswertung J2'!$V26/12</f>
        <v>0</v>
      </c>
      <c r="Q28" s="300">
        <f>SUM(N28:P28)</f>
        <v>0</v>
      </c>
      <c r="R28" s="302">
        <f>SUM(E28+I28+M28+Q28)</f>
        <v>0</v>
      </c>
      <c r="T28" s="911"/>
      <c r="U28" s="912"/>
      <c r="V28" s="913"/>
    </row>
    <row r="29" spans="1:22" x14ac:dyDescent="0.15">
      <c r="A29" s="152" t="s">
        <v>204</v>
      </c>
      <c r="B29" s="153">
        <f>'Ermittl.-Stunden J2'!B25</f>
        <v>0</v>
      </c>
      <c r="C29" s="153">
        <f>'Ermittl.-Stunden J2'!C25</f>
        <v>0</v>
      </c>
      <c r="D29" s="153">
        <f>'Ermittl.-Stunden J2'!D25</f>
        <v>0</v>
      </c>
      <c r="E29" s="117">
        <f>SUM(B29:D29)</f>
        <v>0</v>
      </c>
      <c r="F29" s="153">
        <f>'Ermittl.-Stunden J2'!E25</f>
        <v>0</v>
      </c>
      <c r="G29" s="153">
        <f>'Ermittl.-Stunden J2'!F25</f>
        <v>0</v>
      </c>
      <c r="H29" s="153">
        <f>'Ermittl.-Stunden J2'!G25</f>
        <v>0</v>
      </c>
      <c r="I29" s="117">
        <f>SUM(F29:H29)</f>
        <v>0</v>
      </c>
      <c r="J29" s="153">
        <f>'Ermittl.-Stunden J2'!H25</f>
        <v>0</v>
      </c>
      <c r="K29" s="153">
        <f>'Ermittl.-Stunden J2'!I25</f>
        <v>0</v>
      </c>
      <c r="L29" s="153">
        <f>'Ermittl.-Stunden J2'!J25</f>
        <v>0</v>
      </c>
      <c r="M29" s="117">
        <f>SUM(J29:L29)</f>
        <v>0</v>
      </c>
      <c r="N29" s="153">
        <f>'Ermittl.-Stunden J2'!K25</f>
        <v>0</v>
      </c>
      <c r="O29" s="153">
        <f>'Ermittl.-Stunden J2'!L25</f>
        <v>0</v>
      </c>
      <c r="P29" s="153">
        <f>'Ermittl.-Stunden J2'!M25</f>
        <v>0</v>
      </c>
      <c r="Q29" s="300">
        <f>SUM(N29:P29)</f>
        <v>0</v>
      </c>
      <c r="R29" s="302">
        <f>SUM(E29+I29+M29+Q29)</f>
        <v>0</v>
      </c>
      <c r="T29" s="157" t="s">
        <v>187</v>
      </c>
      <c r="U29" s="158" t="s">
        <v>188</v>
      </c>
      <c r="V29" s="159" t="s">
        <v>189</v>
      </c>
    </row>
    <row r="30" spans="1:22" x14ac:dyDescent="0.15">
      <c r="A30" s="152" t="s">
        <v>205</v>
      </c>
      <c r="B30" s="153">
        <f>B28-B29</f>
        <v>0</v>
      </c>
      <c r="C30" s="153">
        <f>C28-C29</f>
        <v>0</v>
      </c>
      <c r="D30" s="153">
        <f>D28-D29</f>
        <v>0</v>
      </c>
      <c r="E30" s="117">
        <f>SUM(B30:D30)</f>
        <v>0</v>
      </c>
      <c r="F30" s="153">
        <f>F28-F29</f>
        <v>0</v>
      </c>
      <c r="G30" s="153">
        <f>G28-G29</f>
        <v>0</v>
      </c>
      <c r="H30" s="153">
        <f>H28-H29</f>
        <v>0</v>
      </c>
      <c r="I30" s="117">
        <f>SUM(F30:H30)</f>
        <v>0</v>
      </c>
      <c r="J30" s="153">
        <f>J28-J29</f>
        <v>0</v>
      </c>
      <c r="K30" s="153">
        <f>K28-K29</f>
        <v>0</v>
      </c>
      <c r="L30" s="153">
        <f>L28-L29</f>
        <v>0</v>
      </c>
      <c r="M30" s="117">
        <f>SUM(J30:L30)</f>
        <v>0</v>
      </c>
      <c r="N30" s="153">
        <f>N28-N29</f>
        <v>0</v>
      </c>
      <c r="O30" s="153">
        <f>O28-O29</f>
        <v>0</v>
      </c>
      <c r="P30" s="153">
        <f>P28-P29</f>
        <v>0</v>
      </c>
      <c r="Q30" s="300">
        <f>SUM(N30:P30)</f>
        <v>0</v>
      </c>
      <c r="R30" s="302">
        <f>SUM(E30+I30+M30+Q30)</f>
        <v>0</v>
      </c>
      <c r="T30" s="164" t="s">
        <v>191</v>
      </c>
      <c r="U30" s="165" t="s">
        <v>192</v>
      </c>
      <c r="V30" s="166" t="s">
        <v>193</v>
      </c>
    </row>
    <row r="31" spans="1:22" x14ac:dyDescent="0.15">
      <c r="T31" s="914">
        <f>'Ermittl.-Stunden J2'!P28</f>
        <v>35700</v>
      </c>
      <c r="U31" s="917">
        <f>V26</f>
        <v>1040</v>
      </c>
      <c r="V31" s="943">
        <f>IF(T31=0,"0,00 €", T31/U31)</f>
        <v>34.32692307692308</v>
      </c>
    </row>
    <row r="32" spans="1:22" x14ac:dyDescent="0.15">
      <c r="A32" s="152" t="s">
        <v>206</v>
      </c>
      <c r="B32" s="348">
        <f t="shared" ref="B32:D33" si="8">B28*$V31</f>
        <v>0</v>
      </c>
      <c r="C32" s="348">
        <f t="shared" si="8"/>
        <v>0</v>
      </c>
      <c r="D32" s="348">
        <f t="shared" si="8"/>
        <v>0</v>
      </c>
      <c r="E32" s="346">
        <f>SUM(B32:D32)</f>
        <v>0</v>
      </c>
      <c r="F32" s="348">
        <f t="shared" ref="F32:H33" si="9">F28*$V31</f>
        <v>0</v>
      </c>
      <c r="G32" s="348">
        <f t="shared" si="9"/>
        <v>0</v>
      </c>
      <c r="H32" s="348">
        <f t="shared" si="9"/>
        <v>0</v>
      </c>
      <c r="I32" s="346">
        <f>SUM(F32:H32)</f>
        <v>0</v>
      </c>
      <c r="J32" s="348">
        <f t="shared" ref="J32:L33" si="10">J28*$V31</f>
        <v>0</v>
      </c>
      <c r="K32" s="348">
        <f t="shared" si="10"/>
        <v>0</v>
      </c>
      <c r="L32" s="348">
        <f t="shared" si="10"/>
        <v>0</v>
      </c>
      <c r="M32" s="346">
        <f>SUM(J32:L32)</f>
        <v>0</v>
      </c>
      <c r="N32" s="348">
        <f t="shared" ref="N32:P33" si="11">N28*$V31</f>
        <v>0</v>
      </c>
      <c r="O32" s="348">
        <f t="shared" si="11"/>
        <v>0</v>
      </c>
      <c r="P32" s="348">
        <f t="shared" si="11"/>
        <v>0</v>
      </c>
      <c r="Q32" s="346">
        <f>SUM(N32:P32)</f>
        <v>0</v>
      </c>
      <c r="R32" s="347">
        <f>SUM(Q32,M32,I32,E32)</f>
        <v>0</v>
      </c>
      <c r="T32" s="915"/>
      <c r="U32" s="918"/>
      <c r="V32" s="921"/>
    </row>
    <row r="33" spans="1:22" x14ac:dyDescent="0.15">
      <c r="A33" s="152" t="s">
        <v>207</v>
      </c>
      <c r="B33" s="348">
        <f t="shared" si="8"/>
        <v>0</v>
      </c>
      <c r="C33" s="348">
        <f t="shared" si="8"/>
        <v>0</v>
      </c>
      <c r="D33" s="348">
        <f t="shared" si="8"/>
        <v>0</v>
      </c>
      <c r="E33" s="346">
        <f>SUM(B33:D33)</f>
        <v>0</v>
      </c>
      <c r="F33" s="348">
        <f t="shared" si="9"/>
        <v>0</v>
      </c>
      <c r="G33" s="348">
        <f t="shared" si="9"/>
        <v>0</v>
      </c>
      <c r="H33" s="348">
        <f t="shared" si="9"/>
        <v>0</v>
      </c>
      <c r="I33" s="346">
        <f>SUM(F33:H33)</f>
        <v>0</v>
      </c>
      <c r="J33" s="348">
        <f t="shared" si="10"/>
        <v>0</v>
      </c>
      <c r="K33" s="348">
        <f t="shared" si="10"/>
        <v>0</v>
      </c>
      <c r="L33" s="348">
        <f t="shared" si="10"/>
        <v>0</v>
      </c>
      <c r="M33" s="346">
        <f>SUM(J33:L33)</f>
        <v>0</v>
      </c>
      <c r="N33" s="348">
        <f t="shared" si="11"/>
        <v>0</v>
      </c>
      <c r="O33" s="348">
        <f t="shared" si="11"/>
        <v>0</v>
      </c>
      <c r="P33" s="348">
        <f t="shared" si="11"/>
        <v>0</v>
      </c>
      <c r="Q33" s="346">
        <f>SUM(N33:P33)</f>
        <v>0</v>
      </c>
      <c r="R33" s="347">
        <f>SUM(Q33,M33,I33,E33)</f>
        <v>0</v>
      </c>
      <c r="T33" s="915"/>
      <c r="U33" s="918"/>
      <c r="V33" s="921"/>
    </row>
    <row r="34" spans="1:22" ht="15" customHeight="1" thickBot="1" x14ac:dyDescent="0.2">
      <c r="A34" s="167" t="s">
        <v>208</v>
      </c>
      <c r="B34" s="349">
        <f>B32-B33</f>
        <v>0</v>
      </c>
      <c r="C34" s="349">
        <f>C32-C33</f>
        <v>0</v>
      </c>
      <c r="D34" s="349">
        <f>D32-D33</f>
        <v>0</v>
      </c>
      <c r="E34" s="292">
        <f>SUM(B34:D34)</f>
        <v>0</v>
      </c>
      <c r="F34" s="350">
        <f>F32-F33</f>
        <v>0</v>
      </c>
      <c r="G34" s="350">
        <f>G32-G33</f>
        <v>0</v>
      </c>
      <c r="H34" s="350">
        <f>H32-H33</f>
        <v>0</v>
      </c>
      <c r="I34" s="292">
        <f>SUM(F34:H34)</f>
        <v>0</v>
      </c>
      <c r="J34" s="350">
        <f>J32-J33</f>
        <v>0</v>
      </c>
      <c r="K34" s="349">
        <f>K32-K33</f>
        <v>0</v>
      </c>
      <c r="L34" s="351">
        <f>L32-L33</f>
        <v>0</v>
      </c>
      <c r="M34" s="292">
        <f>SUM(J34:L34)</f>
        <v>0</v>
      </c>
      <c r="N34" s="350">
        <f>N32-N33</f>
        <v>0</v>
      </c>
      <c r="O34" s="349">
        <f>O32-O33</f>
        <v>0</v>
      </c>
      <c r="P34" s="351">
        <f>P32-P33</f>
        <v>0</v>
      </c>
      <c r="Q34" s="292">
        <f>SUM(N34:P34)</f>
        <v>0</v>
      </c>
      <c r="R34" s="303">
        <f>SUM(Q34,M34,I34,E34)</f>
        <v>0</v>
      </c>
      <c r="T34" s="916"/>
      <c r="U34" s="919"/>
      <c r="V34" s="922"/>
    </row>
    <row r="36" spans="1:22" ht="14" thickBot="1" x14ac:dyDescent="0.2"/>
    <row r="37" spans="1:22" ht="14" thickBot="1" x14ac:dyDescent="0.2">
      <c r="E37" s="64" t="s">
        <v>198</v>
      </c>
      <c r="I37" s="64" t="s">
        <v>199</v>
      </c>
      <c r="M37" s="64" t="s">
        <v>200</v>
      </c>
      <c r="Q37" s="64" t="s">
        <v>201</v>
      </c>
      <c r="R37" s="145"/>
      <c r="S37" s="304" t="s">
        <v>202</v>
      </c>
      <c r="T37" s="305"/>
      <c r="U37" s="260">
        <f>'Ermittl.-Stunden J2'!Q32</f>
        <v>0</v>
      </c>
      <c r="V37" s="147">
        <f>'Ermittl.-Stunden J2'!R32</f>
        <v>0</v>
      </c>
    </row>
    <row r="38" spans="1:22" ht="16" x14ac:dyDescent="0.15">
      <c r="A38" s="148" t="str">
        <f>'Ermittl.-Stunden J2'!A33</f>
        <v>MA 4</v>
      </c>
      <c r="B38" s="149" t="s">
        <v>173</v>
      </c>
      <c r="C38" s="149" t="s">
        <v>174</v>
      </c>
      <c r="D38" s="150" t="s">
        <v>175</v>
      </c>
      <c r="E38" s="289" t="s">
        <v>126</v>
      </c>
      <c r="F38" s="290" t="s">
        <v>100</v>
      </c>
      <c r="G38" s="149" t="s">
        <v>176</v>
      </c>
      <c r="H38" s="150" t="s">
        <v>102</v>
      </c>
      <c r="I38" s="289" t="s">
        <v>126</v>
      </c>
      <c r="J38" s="290" t="s">
        <v>103</v>
      </c>
      <c r="K38" s="149" t="s">
        <v>104</v>
      </c>
      <c r="L38" s="150" t="s">
        <v>177</v>
      </c>
      <c r="M38" s="289" t="s">
        <v>126</v>
      </c>
      <c r="N38" s="290" t="s">
        <v>106</v>
      </c>
      <c r="O38" s="149" t="s">
        <v>107</v>
      </c>
      <c r="P38" s="150" t="s">
        <v>108</v>
      </c>
      <c r="Q38" s="299" t="s">
        <v>126</v>
      </c>
      <c r="R38" s="301" t="s">
        <v>178</v>
      </c>
      <c r="T38" s="923" t="s">
        <v>179</v>
      </c>
      <c r="U38" s="924"/>
      <c r="V38" s="925"/>
    </row>
    <row r="39" spans="1:22" x14ac:dyDescent="0.15">
      <c r="A39" s="152" t="s">
        <v>203</v>
      </c>
      <c r="B39" s="153">
        <f>'Planung Personal'!D31*'Auswertung J2'!$V37/12</f>
        <v>0</v>
      </c>
      <c r="C39" s="153">
        <f>'Planung Personal'!E31*'Auswertung J2'!$V37/12</f>
        <v>0</v>
      </c>
      <c r="D39" s="153">
        <f>'Planung Personal'!F31*'Auswertung J2'!$V37/12</f>
        <v>0</v>
      </c>
      <c r="E39" s="117">
        <f>SUM(B39:D39)</f>
        <v>0</v>
      </c>
      <c r="F39" s="153">
        <f>'Planung Personal'!G31*'Auswertung J2'!$V37/12</f>
        <v>0</v>
      </c>
      <c r="G39" s="153">
        <f>'Planung Personal'!H31*'Auswertung J2'!$V37/12</f>
        <v>0</v>
      </c>
      <c r="H39" s="153">
        <f>'Planung Personal'!I31*'Auswertung J2'!$V37/12</f>
        <v>0</v>
      </c>
      <c r="I39" s="117">
        <f>SUM(F39:H39)</f>
        <v>0</v>
      </c>
      <c r="J39" s="153">
        <f>'Planung Personal'!J31*'Auswertung J2'!$V37/12</f>
        <v>0</v>
      </c>
      <c r="K39" s="153">
        <f>'Planung Personal'!K31*'Auswertung J2'!$V37/12</f>
        <v>0</v>
      </c>
      <c r="L39" s="153">
        <f>'Planung Personal'!L31*'Auswertung J2'!$V37/12</f>
        <v>0</v>
      </c>
      <c r="M39" s="117">
        <f>SUM(J39:L39)</f>
        <v>0</v>
      </c>
      <c r="N39" s="153">
        <f>'Planung Personal'!M31*'Auswertung J2'!$V37/12</f>
        <v>0</v>
      </c>
      <c r="O39" s="153">
        <f>'Planung Personal'!N31*'Auswertung J2'!$V37/12</f>
        <v>0</v>
      </c>
      <c r="P39" s="153">
        <f>'Planung Personal'!O31*'Auswertung J2'!$V37/12</f>
        <v>0</v>
      </c>
      <c r="Q39" s="300">
        <f>SUM(N39:P39)</f>
        <v>0</v>
      </c>
      <c r="R39" s="302">
        <f>SUM(E39+I39+M39+Q39)</f>
        <v>0</v>
      </c>
      <c r="T39" s="911"/>
      <c r="U39" s="912"/>
      <c r="V39" s="913"/>
    </row>
    <row r="40" spans="1:22" x14ac:dyDescent="0.15">
      <c r="A40" s="152" t="s">
        <v>204</v>
      </c>
      <c r="B40" s="153">
        <f>'Ermittl.-Stunden J2'!B34</f>
        <v>0</v>
      </c>
      <c r="C40" s="153">
        <f>'Ermittl.-Stunden J2'!C34</f>
        <v>0</v>
      </c>
      <c r="D40" s="153">
        <f>'Ermittl.-Stunden J2'!D34</f>
        <v>0</v>
      </c>
      <c r="E40" s="117">
        <f>SUM(B40:D40)</f>
        <v>0</v>
      </c>
      <c r="F40" s="153">
        <f>'Ermittl.-Stunden J2'!E34</f>
        <v>0</v>
      </c>
      <c r="G40" s="153">
        <f>'Ermittl.-Stunden J2'!F34</f>
        <v>0</v>
      </c>
      <c r="H40" s="153">
        <f>'Ermittl.-Stunden J2'!G34</f>
        <v>0</v>
      </c>
      <c r="I40" s="117">
        <f>SUM(F40:H40)</f>
        <v>0</v>
      </c>
      <c r="J40" s="153">
        <f>'Ermittl.-Stunden J2'!H34</f>
        <v>0</v>
      </c>
      <c r="K40" s="153">
        <f>'Ermittl.-Stunden J2'!I34</f>
        <v>0</v>
      </c>
      <c r="L40" s="153">
        <f>'Ermittl.-Stunden J2'!J34</f>
        <v>0</v>
      </c>
      <c r="M40" s="117">
        <f>SUM(J40:L40)</f>
        <v>0</v>
      </c>
      <c r="N40" s="153">
        <f>'Ermittl.-Stunden J2'!K34</f>
        <v>0</v>
      </c>
      <c r="O40" s="153">
        <f>'Ermittl.-Stunden J2'!L34</f>
        <v>0</v>
      </c>
      <c r="P40" s="153">
        <f>'Ermittl.-Stunden J2'!M34</f>
        <v>0</v>
      </c>
      <c r="Q40" s="300">
        <f>SUM(N40:P40)</f>
        <v>0</v>
      </c>
      <c r="R40" s="302">
        <f>SUM(E40+I40+M40+Q40)</f>
        <v>0</v>
      </c>
      <c r="T40" s="157" t="s">
        <v>187</v>
      </c>
      <c r="U40" s="158" t="s">
        <v>188</v>
      </c>
      <c r="V40" s="159" t="s">
        <v>189</v>
      </c>
    </row>
    <row r="41" spans="1:22" x14ac:dyDescent="0.15">
      <c r="A41" s="152" t="s">
        <v>205</v>
      </c>
      <c r="B41" s="153">
        <f>B39-B40</f>
        <v>0</v>
      </c>
      <c r="C41" s="153">
        <f>C39-C40</f>
        <v>0</v>
      </c>
      <c r="D41" s="153">
        <f>D39-D40</f>
        <v>0</v>
      </c>
      <c r="E41" s="117">
        <f>SUM(B41:D41)</f>
        <v>0</v>
      </c>
      <c r="F41" s="153">
        <f>F39-F40</f>
        <v>0</v>
      </c>
      <c r="G41" s="153">
        <f>G39-G40</f>
        <v>0</v>
      </c>
      <c r="H41" s="153">
        <f>H39-H40</f>
        <v>0</v>
      </c>
      <c r="I41" s="117">
        <f>SUM(F41:H41)</f>
        <v>0</v>
      </c>
      <c r="J41" s="153">
        <f>J39-J40</f>
        <v>0</v>
      </c>
      <c r="K41" s="153">
        <f>K39-K40</f>
        <v>0</v>
      </c>
      <c r="L41" s="153">
        <f>L39-L40</f>
        <v>0</v>
      </c>
      <c r="M41" s="117">
        <f>SUM(J41:L41)</f>
        <v>0</v>
      </c>
      <c r="N41" s="153">
        <f>N39-N40</f>
        <v>0</v>
      </c>
      <c r="O41" s="153">
        <f>O39-O40</f>
        <v>0</v>
      </c>
      <c r="P41" s="153">
        <f>P39-P40</f>
        <v>0</v>
      </c>
      <c r="Q41" s="300">
        <f>SUM(N41:P41)</f>
        <v>0</v>
      </c>
      <c r="R41" s="302">
        <f>SUM(E41+I41+M41+Q41)</f>
        <v>0</v>
      </c>
      <c r="T41" s="164" t="s">
        <v>191</v>
      </c>
      <c r="U41" s="165" t="s">
        <v>192</v>
      </c>
      <c r="V41" s="166" t="s">
        <v>193</v>
      </c>
    </row>
    <row r="42" spans="1:22" x14ac:dyDescent="0.15">
      <c r="T42" s="914">
        <f>'Ermittl.-Stunden J2'!P37</f>
        <v>0</v>
      </c>
      <c r="U42" s="917">
        <f>V37</f>
        <v>0</v>
      </c>
      <c r="V42" s="943" t="str">
        <f>IF(T42=0,"0,00 €", T42/U42)</f>
        <v>0,00 €</v>
      </c>
    </row>
    <row r="43" spans="1:22" x14ac:dyDescent="0.15">
      <c r="A43" s="152" t="s">
        <v>206</v>
      </c>
      <c r="B43" s="348">
        <f t="shared" ref="B43:D44" si="12">B39*$V42</f>
        <v>0</v>
      </c>
      <c r="C43" s="348">
        <f t="shared" si="12"/>
        <v>0</v>
      </c>
      <c r="D43" s="348">
        <f t="shared" si="12"/>
        <v>0</v>
      </c>
      <c r="E43" s="346">
        <f>SUM(B43:D43)</f>
        <v>0</v>
      </c>
      <c r="F43" s="348">
        <f t="shared" ref="F43:H44" si="13">F39*$V42</f>
        <v>0</v>
      </c>
      <c r="G43" s="348">
        <f t="shared" si="13"/>
        <v>0</v>
      </c>
      <c r="H43" s="348">
        <f t="shared" si="13"/>
        <v>0</v>
      </c>
      <c r="I43" s="346">
        <f>SUM(F43:H43)</f>
        <v>0</v>
      </c>
      <c r="J43" s="348">
        <f t="shared" ref="J43:L44" si="14">J39*$V42</f>
        <v>0</v>
      </c>
      <c r="K43" s="348">
        <f t="shared" si="14"/>
        <v>0</v>
      </c>
      <c r="L43" s="348">
        <f t="shared" si="14"/>
        <v>0</v>
      </c>
      <c r="M43" s="346">
        <f>SUM(J43:L43)</f>
        <v>0</v>
      </c>
      <c r="N43" s="348">
        <f t="shared" ref="N43:P44" si="15">N39*$V42</f>
        <v>0</v>
      </c>
      <c r="O43" s="348">
        <f t="shared" si="15"/>
        <v>0</v>
      </c>
      <c r="P43" s="348">
        <f t="shared" si="15"/>
        <v>0</v>
      </c>
      <c r="Q43" s="346">
        <f>SUM(N43:P43)</f>
        <v>0</v>
      </c>
      <c r="R43" s="347">
        <f>SUM(Q43,M43,I43,E43)</f>
        <v>0</v>
      </c>
      <c r="T43" s="915"/>
      <c r="U43" s="918"/>
      <c r="V43" s="921"/>
    </row>
    <row r="44" spans="1:22" x14ac:dyDescent="0.15">
      <c r="A44" s="152" t="s">
        <v>207</v>
      </c>
      <c r="B44" s="348">
        <f t="shared" si="12"/>
        <v>0</v>
      </c>
      <c r="C44" s="348">
        <f t="shared" si="12"/>
        <v>0</v>
      </c>
      <c r="D44" s="348">
        <f t="shared" si="12"/>
        <v>0</v>
      </c>
      <c r="E44" s="346">
        <f>SUM(B44:D44)</f>
        <v>0</v>
      </c>
      <c r="F44" s="348">
        <f t="shared" si="13"/>
        <v>0</v>
      </c>
      <c r="G44" s="348">
        <f t="shared" si="13"/>
        <v>0</v>
      </c>
      <c r="H44" s="348">
        <f t="shared" si="13"/>
        <v>0</v>
      </c>
      <c r="I44" s="346">
        <f>SUM(F44:H44)</f>
        <v>0</v>
      </c>
      <c r="J44" s="348">
        <f t="shared" si="14"/>
        <v>0</v>
      </c>
      <c r="K44" s="348">
        <f t="shared" si="14"/>
        <v>0</v>
      </c>
      <c r="L44" s="348">
        <f t="shared" si="14"/>
        <v>0</v>
      </c>
      <c r="M44" s="346">
        <f>SUM(J44:L44)</f>
        <v>0</v>
      </c>
      <c r="N44" s="348">
        <f t="shared" si="15"/>
        <v>0</v>
      </c>
      <c r="O44" s="348">
        <f t="shared" si="15"/>
        <v>0</v>
      </c>
      <c r="P44" s="348">
        <f t="shared" si="15"/>
        <v>0</v>
      </c>
      <c r="Q44" s="346">
        <f>SUM(N44:P44)</f>
        <v>0</v>
      </c>
      <c r="R44" s="347">
        <f>SUM(Q44,M44,I44,E44)</f>
        <v>0</v>
      </c>
      <c r="T44" s="915"/>
      <c r="U44" s="918"/>
      <c r="V44" s="921"/>
    </row>
    <row r="45" spans="1:22" ht="15" customHeight="1" thickBot="1" x14ac:dyDescent="0.2">
      <c r="A45" s="167" t="s">
        <v>208</v>
      </c>
      <c r="B45" s="349">
        <f>B43-B44</f>
        <v>0</v>
      </c>
      <c r="C45" s="349">
        <f>C43-C44</f>
        <v>0</v>
      </c>
      <c r="D45" s="349">
        <f>D43-D44</f>
        <v>0</v>
      </c>
      <c r="E45" s="292">
        <f>SUM(B45:D45)</f>
        <v>0</v>
      </c>
      <c r="F45" s="350">
        <f>F43-F44</f>
        <v>0</v>
      </c>
      <c r="G45" s="350">
        <f>G43-G44</f>
        <v>0</v>
      </c>
      <c r="H45" s="350">
        <f>H43-H44</f>
        <v>0</v>
      </c>
      <c r="I45" s="292">
        <f>SUM(F45:H45)</f>
        <v>0</v>
      </c>
      <c r="J45" s="350">
        <f>J43-J44</f>
        <v>0</v>
      </c>
      <c r="K45" s="349">
        <f>K43-K44</f>
        <v>0</v>
      </c>
      <c r="L45" s="351">
        <f>L43-L44</f>
        <v>0</v>
      </c>
      <c r="M45" s="292">
        <f>SUM(J45:L45)</f>
        <v>0</v>
      </c>
      <c r="N45" s="350">
        <f>N43-N44</f>
        <v>0</v>
      </c>
      <c r="O45" s="349">
        <f>O43-O44</f>
        <v>0</v>
      </c>
      <c r="P45" s="351">
        <f>P43-P44</f>
        <v>0</v>
      </c>
      <c r="Q45" s="292">
        <f>SUM(N45:P45)</f>
        <v>0</v>
      </c>
      <c r="R45" s="303">
        <f>SUM(Q45,M45,I45,E45)</f>
        <v>0</v>
      </c>
      <c r="T45" s="916"/>
      <c r="U45" s="919"/>
      <c r="V45" s="922"/>
    </row>
    <row r="47" spans="1:22" ht="14" thickBot="1" x14ac:dyDescent="0.2"/>
    <row r="48" spans="1:22" ht="14" thickBot="1" x14ac:dyDescent="0.2">
      <c r="E48" s="64" t="s">
        <v>198</v>
      </c>
      <c r="I48" s="64" t="s">
        <v>199</v>
      </c>
      <c r="M48" s="64" t="s">
        <v>200</v>
      </c>
      <c r="Q48" s="64" t="s">
        <v>201</v>
      </c>
      <c r="R48" s="145"/>
      <c r="S48" s="304" t="s">
        <v>202</v>
      </c>
      <c r="T48" s="305"/>
      <c r="U48" s="260">
        <f>'Ermittl.-Stunden J2'!Q41</f>
        <v>0</v>
      </c>
      <c r="V48" s="147">
        <f>'Ermittl.-Stunden J2'!R41</f>
        <v>0</v>
      </c>
    </row>
    <row r="49" spans="1:22" ht="16" x14ac:dyDescent="0.15">
      <c r="A49" s="148" t="str">
        <f>'Ermittl.-Stunden J2'!A42</f>
        <v>MA 5</v>
      </c>
      <c r="B49" s="149" t="s">
        <v>173</v>
      </c>
      <c r="C49" s="149" t="s">
        <v>174</v>
      </c>
      <c r="D49" s="150" t="s">
        <v>175</v>
      </c>
      <c r="E49" s="289" t="s">
        <v>126</v>
      </c>
      <c r="F49" s="290" t="s">
        <v>100</v>
      </c>
      <c r="G49" s="149" t="s">
        <v>176</v>
      </c>
      <c r="H49" s="150" t="s">
        <v>102</v>
      </c>
      <c r="I49" s="289" t="s">
        <v>126</v>
      </c>
      <c r="J49" s="290" t="s">
        <v>103</v>
      </c>
      <c r="K49" s="149" t="s">
        <v>104</v>
      </c>
      <c r="L49" s="150" t="s">
        <v>177</v>
      </c>
      <c r="M49" s="289" t="s">
        <v>126</v>
      </c>
      <c r="N49" s="290" t="s">
        <v>106</v>
      </c>
      <c r="O49" s="149" t="s">
        <v>107</v>
      </c>
      <c r="P49" s="150" t="s">
        <v>108</v>
      </c>
      <c r="Q49" s="299" t="s">
        <v>126</v>
      </c>
      <c r="R49" s="301" t="s">
        <v>178</v>
      </c>
      <c r="T49" s="923" t="s">
        <v>179</v>
      </c>
      <c r="U49" s="924"/>
      <c r="V49" s="925"/>
    </row>
    <row r="50" spans="1:22" x14ac:dyDescent="0.15">
      <c r="A50" s="152" t="s">
        <v>203</v>
      </c>
      <c r="B50" s="153">
        <f>'Planung Personal'!D32*'Auswertung J2'!$V48/12</f>
        <v>0</v>
      </c>
      <c r="C50" s="153">
        <f>'Planung Personal'!E32*'Auswertung J2'!$V48/12</f>
        <v>0</v>
      </c>
      <c r="D50" s="153">
        <f>'Planung Personal'!F32*'Auswertung J2'!$V48/12</f>
        <v>0</v>
      </c>
      <c r="E50" s="117">
        <f>SUM(B50:D50)</f>
        <v>0</v>
      </c>
      <c r="F50" s="153">
        <f>'Planung Personal'!G32*'Auswertung J2'!$V48/12</f>
        <v>0</v>
      </c>
      <c r="G50" s="153">
        <f>'Planung Personal'!H32*'Auswertung J2'!$V48/12</f>
        <v>0</v>
      </c>
      <c r="H50" s="153">
        <f>'Planung Personal'!I32*'Auswertung J2'!$V48/12</f>
        <v>0</v>
      </c>
      <c r="I50" s="117">
        <f>SUM(F50:H50)</f>
        <v>0</v>
      </c>
      <c r="J50" s="153">
        <f>'Planung Personal'!J32*'Auswertung J2'!$V48/12</f>
        <v>0</v>
      </c>
      <c r="K50" s="153">
        <f>'Planung Personal'!K32*'Auswertung J2'!$V48/12</f>
        <v>0</v>
      </c>
      <c r="L50" s="153">
        <f>'Planung Personal'!L32*'Auswertung J2'!$V48/12</f>
        <v>0</v>
      </c>
      <c r="M50" s="117">
        <f>SUM(J50:L50)</f>
        <v>0</v>
      </c>
      <c r="N50" s="153">
        <f>'Planung Personal'!M32*'Auswertung J2'!$V48/12</f>
        <v>0</v>
      </c>
      <c r="O50" s="153">
        <f>'Planung Personal'!N32*'Auswertung J2'!$V48/12</f>
        <v>0</v>
      </c>
      <c r="P50" s="153">
        <f>'Planung Personal'!O32*'Auswertung J2'!$V48/12</f>
        <v>0</v>
      </c>
      <c r="Q50" s="300">
        <f>SUM(N50:P50)</f>
        <v>0</v>
      </c>
      <c r="R50" s="302">
        <f>SUM(E50+I50+M50+Q50)</f>
        <v>0</v>
      </c>
      <c r="T50" s="911"/>
      <c r="U50" s="912"/>
      <c r="V50" s="913"/>
    </row>
    <row r="51" spans="1:22" x14ac:dyDescent="0.15">
      <c r="A51" s="152" t="s">
        <v>204</v>
      </c>
      <c r="B51" s="153">
        <f>'Ermittl.-Stunden J2'!B43</f>
        <v>0</v>
      </c>
      <c r="C51" s="153">
        <f>'Ermittl.-Stunden J2'!C43</f>
        <v>0</v>
      </c>
      <c r="D51" s="153">
        <f>'Ermittl.-Stunden J2'!D43</f>
        <v>0</v>
      </c>
      <c r="E51" s="117">
        <f>SUM(B51:D51)</f>
        <v>0</v>
      </c>
      <c r="F51" s="153">
        <f>'Ermittl.-Stunden J2'!E43</f>
        <v>0</v>
      </c>
      <c r="G51" s="153">
        <f>'Ermittl.-Stunden J2'!F43</f>
        <v>0</v>
      </c>
      <c r="H51" s="153">
        <f>'Ermittl.-Stunden J2'!G43</f>
        <v>0</v>
      </c>
      <c r="I51" s="117">
        <f>SUM(F51:H51)</f>
        <v>0</v>
      </c>
      <c r="J51" s="153">
        <f>'Ermittl.-Stunden J2'!H43</f>
        <v>0</v>
      </c>
      <c r="K51" s="153">
        <f>'Ermittl.-Stunden J2'!I43</f>
        <v>0</v>
      </c>
      <c r="L51" s="153">
        <f>'Ermittl.-Stunden J2'!J43</f>
        <v>0</v>
      </c>
      <c r="M51" s="117">
        <f>SUM(J51:L51)</f>
        <v>0</v>
      </c>
      <c r="N51" s="153">
        <f>'Ermittl.-Stunden J2'!K43</f>
        <v>0</v>
      </c>
      <c r="O51" s="153">
        <f>'Ermittl.-Stunden J2'!L43</f>
        <v>0</v>
      </c>
      <c r="P51" s="153">
        <f>'Ermittl.-Stunden J2'!M43</f>
        <v>0</v>
      </c>
      <c r="Q51" s="300">
        <f>SUM(N51:P51)</f>
        <v>0</v>
      </c>
      <c r="R51" s="302">
        <f>SUM(E51+I51+M51+Q51)</f>
        <v>0</v>
      </c>
      <c r="T51" s="157" t="s">
        <v>187</v>
      </c>
      <c r="U51" s="158" t="s">
        <v>188</v>
      </c>
      <c r="V51" s="159" t="s">
        <v>189</v>
      </c>
    </row>
    <row r="52" spans="1:22" x14ac:dyDescent="0.15">
      <c r="A52" s="152" t="s">
        <v>205</v>
      </c>
      <c r="B52" s="153">
        <f>B50-B51</f>
        <v>0</v>
      </c>
      <c r="C52" s="153">
        <f>C50-C51</f>
        <v>0</v>
      </c>
      <c r="D52" s="153">
        <f>D50-D51</f>
        <v>0</v>
      </c>
      <c r="E52" s="117">
        <f>SUM(B52:D52)</f>
        <v>0</v>
      </c>
      <c r="F52" s="153">
        <f>F50-F51</f>
        <v>0</v>
      </c>
      <c r="G52" s="153">
        <f>G50-G51</f>
        <v>0</v>
      </c>
      <c r="H52" s="153">
        <f>H50-H51</f>
        <v>0</v>
      </c>
      <c r="I52" s="117">
        <f>SUM(F52:H52)</f>
        <v>0</v>
      </c>
      <c r="J52" s="153">
        <f>J50-J51</f>
        <v>0</v>
      </c>
      <c r="K52" s="153">
        <f>K50-K51</f>
        <v>0</v>
      </c>
      <c r="L52" s="153">
        <f>L50-L51</f>
        <v>0</v>
      </c>
      <c r="M52" s="117">
        <f>SUM(J52:L52)</f>
        <v>0</v>
      </c>
      <c r="N52" s="153">
        <f>N50-N51</f>
        <v>0</v>
      </c>
      <c r="O52" s="153">
        <f>O50-O51</f>
        <v>0</v>
      </c>
      <c r="P52" s="153">
        <f>P50-P51</f>
        <v>0</v>
      </c>
      <c r="Q52" s="300">
        <f>SUM(N52:P52)</f>
        <v>0</v>
      </c>
      <c r="R52" s="302">
        <f>SUM(E52+I52+M52+Q52)</f>
        <v>0</v>
      </c>
      <c r="T52" s="164" t="s">
        <v>191</v>
      </c>
      <c r="U52" s="165" t="s">
        <v>192</v>
      </c>
      <c r="V52" s="166" t="s">
        <v>193</v>
      </c>
    </row>
    <row r="53" spans="1:22" x14ac:dyDescent="0.15">
      <c r="T53" s="914">
        <f>'Ermittl.-Stunden J2'!P46</f>
        <v>0</v>
      </c>
      <c r="U53" s="917">
        <f>V48</f>
        <v>0</v>
      </c>
      <c r="V53" s="943" t="str">
        <f>IF(T53=0,"0,00 €", T53/U53)</f>
        <v>0,00 €</v>
      </c>
    </row>
    <row r="54" spans="1:22" x14ac:dyDescent="0.15">
      <c r="A54" s="152" t="s">
        <v>206</v>
      </c>
      <c r="B54" s="348">
        <f t="shared" ref="B54:D55" si="16">B50*$V53</f>
        <v>0</v>
      </c>
      <c r="C54" s="348">
        <f t="shared" si="16"/>
        <v>0</v>
      </c>
      <c r="D54" s="348">
        <f t="shared" si="16"/>
        <v>0</v>
      </c>
      <c r="E54" s="346">
        <f>SUM(B54:D54)</f>
        <v>0</v>
      </c>
      <c r="F54" s="348">
        <f t="shared" ref="F54:H55" si="17">F50*$V53</f>
        <v>0</v>
      </c>
      <c r="G54" s="348">
        <f t="shared" si="17"/>
        <v>0</v>
      </c>
      <c r="H54" s="348">
        <f t="shared" si="17"/>
        <v>0</v>
      </c>
      <c r="I54" s="346">
        <f>SUM(F54:H54)</f>
        <v>0</v>
      </c>
      <c r="J54" s="348">
        <f t="shared" ref="J54:L55" si="18">J50*$V53</f>
        <v>0</v>
      </c>
      <c r="K54" s="348">
        <f t="shared" si="18"/>
        <v>0</v>
      </c>
      <c r="L54" s="348">
        <f t="shared" si="18"/>
        <v>0</v>
      </c>
      <c r="M54" s="346">
        <f>SUM(J54:L54)</f>
        <v>0</v>
      </c>
      <c r="N54" s="348">
        <f t="shared" ref="N54:P55" si="19">N50*$V53</f>
        <v>0</v>
      </c>
      <c r="O54" s="348">
        <f t="shared" si="19"/>
        <v>0</v>
      </c>
      <c r="P54" s="348">
        <f t="shared" si="19"/>
        <v>0</v>
      </c>
      <c r="Q54" s="346">
        <f>SUM(N54:P54)</f>
        <v>0</v>
      </c>
      <c r="R54" s="347">
        <f>SUM(Q54,M54,I54,E54)</f>
        <v>0</v>
      </c>
      <c r="T54" s="915"/>
      <c r="U54" s="918"/>
      <c r="V54" s="921"/>
    </row>
    <row r="55" spans="1:22" x14ac:dyDescent="0.15">
      <c r="A55" s="152" t="s">
        <v>207</v>
      </c>
      <c r="B55" s="348">
        <f t="shared" si="16"/>
        <v>0</v>
      </c>
      <c r="C55" s="348">
        <f t="shared" si="16"/>
        <v>0</v>
      </c>
      <c r="D55" s="348">
        <f t="shared" si="16"/>
        <v>0</v>
      </c>
      <c r="E55" s="346">
        <f>SUM(B55:D55)</f>
        <v>0</v>
      </c>
      <c r="F55" s="348">
        <f t="shared" si="17"/>
        <v>0</v>
      </c>
      <c r="G55" s="348">
        <f t="shared" si="17"/>
        <v>0</v>
      </c>
      <c r="H55" s="348">
        <f t="shared" si="17"/>
        <v>0</v>
      </c>
      <c r="I55" s="346">
        <f>SUM(F55:H55)</f>
        <v>0</v>
      </c>
      <c r="J55" s="348">
        <f t="shared" si="18"/>
        <v>0</v>
      </c>
      <c r="K55" s="348">
        <f t="shared" si="18"/>
        <v>0</v>
      </c>
      <c r="L55" s="348">
        <f t="shared" si="18"/>
        <v>0</v>
      </c>
      <c r="M55" s="346">
        <f>SUM(J55:L55)</f>
        <v>0</v>
      </c>
      <c r="N55" s="348">
        <f t="shared" si="19"/>
        <v>0</v>
      </c>
      <c r="O55" s="348">
        <f t="shared" si="19"/>
        <v>0</v>
      </c>
      <c r="P55" s="348">
        <f t="shared" si="19"/>
        <v>0</v>
      </c>
      <c r="Q55" s="346">
        <f>SUM(N55:P55)</f>
        <v>0</v>
      </c>
      <c r="R55" s="347">
        <f>SUM(Q55,M55,I55,E55)</f>
        <v>0</v>
      </c>
      <c r="T55" s="915"/>
      <c r="U55" s="918"/>
      <c r="V55" s="921"/>
    </row>
    <row r="56" spans="1:22" ht="15" customHeight="1" thickBot="1" x14ac:dyDescent="0.2">
      <c r="A56" s="167" t="s">
        <v>208</v>
      </c>
      <c r="B56" s="349">
        <f>B54-B55</f>
        <v>0</v>
      </c>
      <c r="C56" s="349">
        <f>C54-C55</f>
        <v>0</v>
      </c>
      <c r="D56" s="349">
        <f>D54-D55</f>
        <v>0</v>
      </c>
      <c r="E56" s="292">
        <f>SUM(B56:D56)</f>
        <v>0</v>
      </c>
      <c r="F56" s="350">
        <f>F54-F55</f>
        <v>0</v>
      </c>
      <c r="G56" s="350">
        <f>G54-G55</f>
        <v>0</v>
      </c>
      <c r="H56" s="350">
        <f>H54-H55</f>
        <v>0</v>
      </c>
      <c r="I56" s="292">
        <f>SUM(F56:H56)</f>
        <v>0</v>
      </c>
      <c r="J56" s="350">
        <f>J54-J55</f>
        <v>0</v>
      </c>
      <c r="K56" s="349">
        <f>K54-K55</f>
        <v>0</v>
      </c>
      <c r="L56" s="351">
        <f>L54-L55</f>
        <v>0</v>
      </c>
      <c r="M56" s="292">
        <f>SUM(J56:L56)</f>
        <v>0</v>
      </c>
      <c r="N56" s="350">
        <f>N54-N55</f>
        <v>0</v>
      </c>
      <c r="O56" s="349">
        <f>O54-O55</f>
        <v>0</v>
      </c>
      <c r="P56" s="351">
        <f>P54-P55</f>
        <v>0</v>
      </c>
      <c r="Q56" s="292">
        <f>SUM(N56:P56)</f>
        <v>0</v>
      </c>
      <c r="R56" s="303">
        <f>SUM(Q56,M56,I56,E56)</f>
        <v>0</v>
      </c>
      <c r="T56" s="916"/>
      <c r="U56" s="919"/>
      <c r="V56" s="922"/>
    </row>
    <row r="58" spans="1:22" ht="14" thickBot="1" x14ac:dyDescent="0.2"/>
    <row r="59" spans="1:22" x14ac:dyDescent="0.15">
      <c r="A59" s="357" t="s">
        <v>211</v>
      </c>
      <c r="B59" s="361">
        <f t="shared" ref="B59:R59" si="20">B10+B21+B32+B43+B54</f>
        <v>0</v>
      </c>
      <c r="C59" s="361">
        <f t="shared" si="20"/>
        <v>0</v>
      </c>
      <c r="D59" s="364">
        <f t="shared" si="20"/>
        <v>0</v>
      </c>
      <c r="E59" s="366">
        <f t="shared" si="20"/>
        <v>0</v>
      </c>
      <c r="F59" s="365">
        <f t="shared" si="20"/>
        <v>0</v>
      </c>
      <c r="G59" s="361">
        <f t="shared" si="20"/>
        <v>0</v>
      </c>
      <c r="H59" s="364">
        <f t="shared" si="20"/>
        <v>0</v>
      </c>
      <c r="I59" s="366">
        <f t="shared" si="20"/>
        <v>0</v>
      </c>
      <c r="J59" s="365">
        <f t="shared" si="20"/>
        <v>0</v>
      </c>
      <c r="K59" s="361">
        <f t="shared" si="20"/>
        <v>0</v>
      </c>
      <c r="L59" s="364">
        <f t="shared" si="20"/>
        <v>0</v>
      </c>
      <c r="M59" s="366">
        <f t="shared" si="20"/>
        <v>0</v>
      </c>
      <c r="N59" s="365">
        <f t="shared" si="20"/>
        <v>0</v>
      </c>
      <c r="O59" s="361">
        <f t="shared" si="20"/>
        <v>0</v>
      </c>
      <c r="P59" s="364">
        <f t="shared" si="20"/>
        <v>0</v>
      </c>
      <c r="Q59" s="366">
        <f t="shared" si="20"/>
        <v>0</v>
      </c>
      <c r="R59" s="370">
        <f t="shared" si="20"/>
        <v>0</v>
      </c>
    </row>
    <row r="60" spans="1:22" x14ac:dyDescent="0.15">
      <c r="A60" s="357" t="s">
        <v>213</v>
      </c>
      <c r="B60" s="361">
        <f t="shared" ref="B60:R60" si="21">B11+B22+B33+B44+B55</f>
        <v>0</v>
      </c>
      <c r="C60" s="361">
        <f t="shared" si="21"/>
        <v>0</v>
      </c>
      <c r="D60" s="364">
        <f t="shared" si="21"/>
        <v>0</v>
      </c>
      <c r="E60" s="362">
        <f t="shared" si="21"/>
        <v>0</v>
      </c>
      <c r="F60" s="365">
        <f t="shared" si="21"/>
        <v>0</v>
      </c>
      <c r="G60" s="361">
        <f t="shared" si="21"/>
        <v>0</v>
      </c>
      <c r="H60" s="364">
        <f t="shared" si="21"/>
        <v>0</v>
      </c>
      <c r="I60" s="362">
        <f t="shared" si="21"/>
        <v>0</v>
      </c>
      <c r="J60" s="365">
        <f t="shared" si="21"/>
        <v>0</v>
      </c>
      <c r="K60" s="361">
        <f t="shared" si="21"/>
        <v>0</v>
      </c>
      <c r="L60" s="364">
        <f t="shared" si="21"/>
        <v>0</v>
      </c>
      <c r="M60" s="362">
        <f t="shared" si="21"/>
        <v>0</v>
      </c>
      <c r="N60" s="365">
        <f t="shared" si="21"/>
        <v>0</v>
      </c>
      <c r="O60" s="361">
        <f t="shared" si="21"/>
        <v>0</v>
      </c>
      <c r="P60" s="364">
        <f t="shared" si="21"/>
        <v>0</v>
      </c>
      <c r="Q60" s="362">
        <f t="shared" si="21"/>
        <v>0</v>
      </c>
      <c r="R60" s="371">
        <f t="shared" si="21"/>
        <v>0</v>
      </c>
    </row>
    <row r="61" spans="1:22" ht="14" thickBot="1" x14ac:dyDescent="0.2">
      <c r="A61" s="367" t="s">
        <v>215</v>
      </c>
      <c r="B61" s="361">
        <f t="shared" ref="B61:R61" si="22">B12+B23+B34+B45+B56</f>
        <v>0</v>
      </c>
      <c r="C61" s="361">
        <f t="shared" si="22"/>
        <v>0</v>
      </c>
      <c r="D61" s="364">
        <f t="shared" si="22"/>
        <v>0</v>
      </c>
      <c r="E61" s="363">
        <f t="shared" si="22"/>
        <v>0</v>
      </c>
      <c r="F61" s="365">
        <f t="shared" si="22"/>
        <v>0</v>
      </c>
      <c r="G61" s="361">
        <f t="shared" si="22"/>
        <v>0</v>
      </c>
      <c r="H61" s="364">
        <f t="shared" si="22"/>
        <v>0</v>
      </c>
      <c r="I61" s="363">
        <f t="shared" si="22"/>
        <v>0</v>
      </c>
      <c r="J61" s="365">
        <f t="shared" si="22"/>
        <v>0</v>
      </c>
      <c r="K61" s="361">
        <f t="shared" si="22"/>
        <v>0</v>
      </c>
      <c r="L61" s="364">
        <f t="shared" si="22"/>
        <v>0</v>
      </c>
      <c r="M61" s="363">
        <f t="shared" si="22"/>
        <v>0</v>
      </c>
      <c r="N61" s="365">
        <f t="shared" si="22"/>
        <v>0</v>
      </c>
      <c r="O61" s="361">
        <f t="shared" si="22"/>
        <v>0</v>
      </c>
      <c r="P61" s="364">
        <f t="shared" si="22"/>
        <v>0</v>
      </c>
      <c r="Q61" s="363">
        <f t="shared" si="22"/>
        <v>0</v>
      </c>
      <c r="R61" s="372">
        <f t="shared" si="22"/>
        <v>0</v>
      </c>
    </row>
    <row r="62" spans="1:22" ht="14" thickBot="1" x14ac:dyDescent="0.2">
      <c r="A62" s="460"/>
      <c r="B62" s="461"/>
      <c r="C62" s="461"/>
      <c r="D62" s="461"/>
      <c r="E62" s="461"/>
      <c r="F62" s="461"/>
      <c r="G62" s="461"/>
      <c r="H62" s="461"/>
      <c r="I62" s="461"/>
      <c r="J62" s="461"/>
      <c r="K62" s="461"/>
      <c r="L62" s="461"/>
      <c r="M62" s="461"/>
      <c r="N62" s="461"/>
      <c r="O62" s="461"/>
      <c r="P62" s="461"/>
      <c r="Q62" s="461"/>
      <c r="R62" s="462"/>
    </row>
    <row r="63" spans="1:22" ht="14" thickBot="1" x14ac:dyDescent="0.2">
      <c r="E63" s="64" t="s">
        <v>198</v>
      </c>
      <c r="I63" s="64" t="s">
        <v>199</v>
      </c>
      <c r="M63" s="64" t="s">
        <v>200</v>
      </c>
      <c r="Q63" s="64" t="s">
        <v>201</v>
      </c>
      <c r="R63" s="145"/>
    </row>
    <row r="64" spans="1:22" ht="17" thickBot="1" x14ac:dyDescent="0.2">
      <c r="A64" s="148" t="s">
        <v>216</v>
      </c>
      <c r="B64" s="464" t="str">
        <f>$B$2</f>
        <v/>
      </c>
      <c r="C64" s="464" t="e">
        <f>EOMONTH(B64,1)</f>
        <v>#VALUE!</v>
      </c>
      <c r="D64" s="464" t="e">
        <f>EOMONTH(C64,1)</f>
        <v>#VALUE!</v>
      </c>
      <c r="E64" s="289" t="s">
        <v>126</v>
      </c>
      <c r="F64" s="464" t="e">
        <f>EOMONTH(D64,1)</f>
        <v>#VALUE!</v>
      </c>
      <c r="G64" s="464" t="e">
        <f>EOMONTH(F64,1)</f>
        <v>#VALUE!</v>
      </c>
      <c r="H64" s="464" t="e">
        <f>EOMONTH(G64,1)</f>
        <v>#VALUE!</v>
      </c>
      <c r="I64" s="289" t="s">
        <v>126</v>
      </c>
      <c r="J64" s="464" t="e">
        <f>EOMONTH(H64,1)</f>
        <v>#VALUE!</v>
      </c>
      <c r="K64" s="464" t="e">
        <f>EOMONTH(J64,1)</f>
        <v>#VALUE!</v>
      </c>
      <c r="L64" s="464" t="e">
        <f>EOMONTH(K64,1)</f>
        <v>#VALUE!</v>
      </c>
      <c r="M64" s="289" t="s">
        <v>126</v>
      </c>
      <c r="N64" s="464" t="e">
        <f>EOMONTH(L64,1)</f>
        <v>#VALUE!</v>
      </c>
      <c r="O64" s="464" t="e">
        <f>EOMONTH(N64,1)</f>
        <v>#VALUE!</v>
      </c>
      <c r="P64" s="464" t="e">
        <f>EOMONTH(O64,1)</f>
        <v>#VALUE!</v>
      </c>
      <c r="Q64" s="299" t="s">
        <v>126</v>
      </c>
      <c r="R64" s="301" t="s">
        <v>178</v>
      </c>
    </row>
    <row r="65" spans="1:18" x14ac:dyDescent="0.15">
      <c r="A65" s="357" t="s">
        <v>254</v>
      </c>
      <c r="B65" s="361">
        <f>B59*(1+Nav!$M$12)*Nav!$K$6</f>
        <v>0</v>
      </c>
      <c r="C65" s="361">
        <f>C59*(1+Nav!$M$12)*Nav!$K$6</f>
        <v>0</v>
      </c>
      <c r="D65" s="364">
        <f>D59*(1+Nav!$M$12)*Nav!$K$6</f>
        <v>0</v>
      </c>
      <c r="E65" s="366">
        <f>E59*(1+Nav!$M$12)*Nav!$K$6</f>
        <v>0</v>
      </c>
      <c r="F65" s="365">
        <f>F59*(1+Nav!$M$12)*Nav!$K$6</f>
        <v>0</v>
      </c>
      <c r="G65" s="361">
        <f>G59*(1+Nav!$M$12)*Nav!$K$6</f>
        <v>0</v>
      </c>
      <c r="H65" s="364">
        <f>H59*(1+Nav!$M$12)*Nav!$K$6</f>
        <v>0</v>
      </c>
      <c r="I65" s="366">
        <f>I59*(1+Nav!$M$12)*Nav!$K$6</f>
        <v>0</v>
      </c>
      <c r="J65" s="365">
        <f>J59*(1+Nav!$M$12)*Nav!$K$6</f>
        <v>0</v>
      </c>
      <c r="K65" s="361">
        <f>K59*(1+Nav!$M$12)*Nav!$K$6</f>
        <v>0</v>
      </c>
      <c r="L65" s="364">
        <f>L59*(1+Nav!$M$12)*Nav!$K$6</f>
        <v>0</v>
      </c>
      <c r="M65" s="366">
        <f>M59*(1+Nav!$M$12)*Nav!$K$6</f>
        <v>0</v>
      </c>
      <c r="N65" s="365">
        <f>N59*(1+Nav!$M$12)*Nav!$K$6</f>
        <v>0</v>
      </c>
      <c r="O65" s="361">
        <f>O59*(1+Nav!$M$12)*Nav!$K$6</f>
        <v>0</v>
      </c>
      <c r="P65" s="364">
        <f>P59*(1+Nav!$M$12)*Nav!$K$6</f>
        <v>0</v>
      </c>
      <c r="Q65" s="366">
        <f>Q59*(1+Nav!$M$12)*Nav!$K$6</f>
        <v>0</v>
      </c>
      <c r="R65" s="370">
        <f>R59*1.9965*0.4</f>
        <v>0</v>
      </c>
    </row>
    <row r="66" spans="1:18" x14ac:dyDescent="0.15">
      <c r="A66" s="357" t="s">
        <v>219</v>
      </c>
      <c r="B66" s="361">
        <f>B60*(1+Nav!$M$12)*Nav!$K$6</f>
        <v>0</v>
      </c>
      <c r="C66" s="361">
        <f>C60*(1+Nav!$M$12)*Nav!$K$6</f>
        <v>0</v>
      </c>
      <c r="D66" s="364">
        <f>D60*(1+Nav!$M$12)*Nav!$K$6</f>
        <v>0</v>
      </c>
      <c r="E66" s="362">
        <f>E60*(1+Nav!$M$12)*Nav!$K$6</f>
        <v>0</v>
      </c>
      <c r="F66" s="365">
        <f>F60*(1+Nav!$M$12)*Nav!$K$6</f>
        <v>0</v>
      </c>
      <c r="G66" s="361">
        <f>G60*(1+Nav!$M$12)*Nav!$K$6</f>
        <v>0</v>
      </c>
      <c r="H66" s="364">
        <f>H60*(1+Nav!$M$12)*Nav!$K$6</f>
        <v>0</v>
      </c>
      <c r="I66" s="362">
        <f>I60*(1+Nav!$M$12)*Nav!$K$6</f>
        <v>0</v>
      </c>
      <c r="J66" s="365">
        <f>J60*(1+Nav!$M$12)*Nav!$K$6</f>
        <v>0</v>
      </c>
      <c r="K66" s="361">
        <f>K60*(1+Nav!$M$12)*Nav!$K$6</f>
        <v>0</v>
      </c>
      <c r="L66" s="364">
        <f>L60*(1+Nav!$M$12)*Nav!$K$6</f>
        <v>0</v>
      </c>
      <c r="M66" s="362">
        <f>M60*(1+Nav!$M$12)*Nav!$K$6</f>
        <v>0</v>
      </c>
      <c r="N66" s="365">
        <f>N60*(1+Nav!$M$12)*Nav!$K$6</f>
        <v>0</v>
      </c>
      <c r="O66" s="361">
        <f>O60*(1+Nav!$M$12)*Nav!$K$6</f>
        <v>0</v>
      </c>
      <c r="P66" s="364">
        <f>P60*(1+Nav!$M$12)*Nav!$K$6</f>
        <v>0</v>
      </c>
      <c r="Q66" s="362">
        <f>Q60*(1+Nav!$M$12)*Nav!$K$6</f>
        <v>0</v>
      </c>
      <c r="R66" s="371">
        <f>R60*1.9965*0.4</f>
        <v>0</v>
      </c>
    </row>
    <row r="67" spans="1:18" ht="14" thickBot="1" x14ac:dyDescent="0.2">
      <c r="A67" s="367" t="s">
        <v>221</v>
      </c>
      <c r="B67" s="361">
        <f t="shared" ref="B67:N67" si="23">B65-B66</f>
        <v>0</v>
      </c>
      <c r="C67" s="361">
        <f t="shared" si="23"/>
        <v>0</v>
      </c>
      <c r="D67" s="364">
        <f t="shared" si="23"/>
        <v>0</v>
      </c>
      <c r="E67" s="363">
        <f t="shared" si="23"/>
        <v>0</v>
      </c>
      <c r="F67" s="365">
        <f t="shared" si="23"/>
        <v>0</v>
      </c>
      <c r="G67" s="361">
        <f t="shared" si="23"/>
        <v>0</v>
      </c>
      <c r="H67" s="364">
        <f t="shared" si="23"/>
        <v>0</v>
      </c>
      <c r="I67" s="363">
        <f t="shared" si="23"/>
        <v>0</v>
      </c>
      <c r="J67" s="365">
        <f t="shared" si="23"/>
        <v>0</v>
      </c>
      <c r="K67" s="361">
        <f t="shared" si="23"/>
        <v>0</v>
      </c>
      <c r="L67" s="364">
        <f t="shared" si="23"/>
        <v>0</v>
      </c>
      <c r="M67" s="363">
        <f t="shared" si="23"/>
        <v>0</v>
      </c>
      <c r="N67" s="365">
        <f t="shared" si="23"/>
        <v>0</v>
      </c>
      <c r="O67" s="361">
        <f>O65-O66</f>
        <v>0</v>
      </c>
      <c r="P67" s="364">
        <f>P65-P66</f>
        <v>0</v>
      </c>
      <c r="Q67" s="363">
        <f>Q65-Q66</f>
        <v>0</v>
      </c>
      <c r="R67" s="372">
        <f>R65-R66</f>
        <v>0</v>
      </c>
    </row>
    <row r="68" spans="1:18" ht="14" thickBot="1" x14ac:dyDescent="0.2">
      <c r="A68" s="460"/>
      <c r="B68" s="461"/>
      <c r="C68" s="461"/>
      <c r="D68" s="461"/>
      <c r="E68" s="461"/>
      <c r="F68" s="461"/>
      <c r="G68" s="461"/>
      <c r="H68" s="461"/>
      <c r="I68" s="461"/>
      <c r="J68" s="461"/>
      <c r="K68" s="461"/>
      <c r="L68" s="461"/>
      <c r="M68" s="461"/>
      <c r="N68" s="461"/>
      <c r="O68" s="461"/>
      <c r="P68" s="461"/>
      <c r="Q68" s="461"/>
      <c r="R68" s="462"/>
    </row>
    <row r="69" spans="1:18" ht="14" thickBot="1" x14ac:dyDescent="0.2">
      <c r="E69" s="64" t="s">
        <v>198</v>
      </c>
      <c r="I69" s="64" t="s">
        <v>199</v>
      </c>
      <c r="M69" s="64" t="s">
        <v>200</v>
      </c>
      <c r="Q69" s="64" t="s">
        <v>201</v>
      </c>
      <c r="R69" s="145"/>
    </row>
    <row r="70" spans="1:18" ht="17" thickBot="1" x14ac:dyDescent="0.2">
      <c r="A70" s="148" t="s">
        <v>222</v>
      </c>
      <c r="B70" s="463" t="str">
        <f>$B$2</f>
        <v/>
      </c>
      <c r="C70" s="463" t="e">
        <f>EOMONTH(B70,1)</f>
        <v>#VALUE!</v>
      </c>
      <c r="D70" s="463" t="e">
        <f>EOMONTH(C70,1)</f>
        <v>#VALUE!</v>
      </c>
      <c r="E70" s="289" t="s">
        <v>126</v>
      </c>
      <c r="F70" s="463" t="e">
        <f>EOMONTH(D70,1)</f>
        <v>#VALUE!</v>
      </c>
      <c r="G70" s="463" t="e">
        <f>EOMONTH(F70,1)</f>
        <v>#VALUE!</v>
      </c>
      <c r="H70" s="463" t="e">
        <f>EOMONTH(G70,1)</f>
        <v>#VALUE!</v>
      </c>
      <c r="I70" s="289" t="s">
        <v>126</v>
      </c>
      <c r="J70" s="463" t="e">
        <f>EOMONTH(H70,1)</f>
        <v>#VALUE!</v>
      </c>
      <c r="K70" s="463" t="e">
        <f>EOMONTH(J70,1)</f>
        <v>#VALUE!</v>
      </c>
      <c r="L70" s="463" t="e">
        <f>EOMONTH(K70,1)</f>
        <v>#VALUE!</v>
      </c>
      <c r="M70" s="289" t="s">
        <v>126</v>
      </c>
      <c r="N70" s="463" t="e">
        <f>EOMONTH(L70,1)</f>
        <v>#VALUE!</v>
      </c>
      <c r="O70" s="463" t="e">
        <f>EOMONTH(N70,1)</f>
        <v>#VALUE!</v>
      </c>
      <c r="P70" s="463" t="e">
        <f>EOMONTH(O70,1)</f>
        <v>#VALUE!</v>
      </c>
      <c r="Q70" s="299" t="s">
        <v>126</v>
      </c>
      <c r="R70" s="301" t="s">
        <v>178</v>
      </c>
    </row>
    <row r="71" spans="1:18" x14ac:dyDescent="0.15">
      <c r="A71" s="357" t="s">
        <v>223</v>
      </c>
      <c r="B71" s="357"/>
      <c r="C71" s="357"/>
      <c r="D71" s="368"/>
      <c r="E71" s="358"/>
      <c r="F71" s="369"/>
      <c r="G71" s="357"/>
      <c r="H71" s="368"/>
      <c r="I71" s="358"/>
      <c r="J71" s="369"/>
      <c r="K71" s="357"/>
      <c r="L71" s="368"/>
      <c r="M71" s="358"/>
      <c r="N71" s="369"/>
      <c r="O71" s="357"/>
      <c r="P71" s="368"/>
      <c r="Q71" s="358"/>
      <c r="R71" s="373"/>
    </row>
    <row r="72" spans="1:18" x14ac:dyDescent="0.15">
      <c r="A72" s="357" t="s">
        <v>255</v>
      </c>
      <c r="B72" s="361"/>
      <c r="C72" s="361"/>
      <c r="D72" s="364"/>
      <c r="E72" s="359"/>
      <c r="F72" s="365"/>
      <c r="G72" s="361"/>
      <c r="H72" s="364"/>
      <c r="I72" s="359"/>
      <c r="J72" s="365"/>
      <c r="K72" s="361"/>
      <c r="L72" s="364"/>
      <c r="M72" s="359"/>
      <c r="N72" s="365"/>
      <c r="O72" s="361"/>
      <c r="P72" s="364"/>
      <c r="Q72" s="359"/>
      <c r="R72" s="374">
        <f>SUM(B72:D72,F72:H72,J72:L72,N72:P72)</f>
        <v>0</v>
      </c>
    </row>
    <row r="73" spans="1:18" ht="14" thickBot="1" x14ac:dyDescent="0.2">
      <c r="A73" s="357" t="s">
        <v>225</v>
      </c>
      <c r="B73" s="361">
        <f>B72-B60</f>
        <v>0</v>
      </c>
      <c r="C73" s="361">
        <f>C72-C60</f>
        <v>0</v>
      </c>
      <c r="D73" s="364">
        <f>D72-D60</f>
        <v>0</v>
      </c>
      <c r="E73" s="360"/>
      <c r="F73" s="365">
        <f>F72-F60</f>
        <v>0</v>
      </c>
      <c r="G73" s="361">
        <f>G72-G60</f>
        <v>0</v>
      </c>
      <c r="H73" s="364">
        <f>H72-H60</f>
        <v>0</v>
      </c>
      <c r="I73" s="360"/>
      <c r="J73" s="365">
        <f>J72-J60</f>
        <v>0</v>
      </c>
      <c r="K73" s="361">
        <f>K72-K60</f>
        <v>0</v>
      </c>
      <c r="L73" s="364">
        <f>L72-L60</f>
        <v>0</v>
      </c>
      <c r="M73" s="360"/>
      <c r="N73" s="365">
        <f>N72-N60</f>
        <v>0</v>
      </c>
      <c r="O73" s="361">
        <f>O72-O60</f>
        <v>0</v>
      </c>
      <c r="P73" s="364">
        <f>P72-P60</f>
        <v>0</v>
      </c>
      <c r="Q73" s="360"/>
      <c r="R73" s="375"/>
    </row>
  </sheetData>
  <mergeCells count="22">
    <mergeCell ref="U9:U12"/>
    <mergeCell ref="V9:V12"/>
    <mergeCell ref="T16:V17"/>
    <mergeCell ref="T20:T23"/>
    <mergeCell ref="U20:U23"/>
    <mergeCell ref="V20:V23"/>
    <mergeCell ref="B2:C2"/>
    <mergeCell ref="B3:C3"/>
    <mergeCell ref="T49:V50"/>
    <mergeCell ref="T53:T56"/>
    <mergeCell ref="U53:U56"/>
    <mergeCell ref="V53:V56"/>
    <mergeCell ref="T27:V28"/>
    <mergeCell ref="T31:T34"/>
    <mergeCell ref="U31:U34"/>
    <mergeCell ref="V31:V34"/>
    <mergeCell ref="T38:V39"/>
    <mergeCell ref="T42:T45"/>
    <mergeCell ref="U42:U45"/>
    <mergeCell ref="V42:V45"/>
    <mergeCell ref="T5:V6"/>
    <mergeCell ref="T9:T12"/>
  </mergeCells>
  <conditionalFormatting sqref="B7:D8">
    <cfRule type="expression" dxfId="878" priority="253">
      <formula>ISERROR($B7)</formula>
    </cfRule>
  </conditionalFormatting>
  <conditionalFormatting sqref="B10:D10">
    <cfRule type="expression" dxfId="877" priority="55">
      <formula>ISERROR($B10)</formula>
    </cfRule>
  </conditionalFormatting>
  <conditionalFormatting sqref="B11:D12 F11:H12 J11:L12 N11:P12">
    <cfRule type="cellIs" dxfId="876" priority="37" operator="greaterThan">
      <formula>0</formula>
    </cfRule>
  </conditionalFormatting>
  <conditionalFormatting sqref="B18:D18">
    <cfRule type="expression" dxfId="875" priority="196">
      <formula>ISERROR($B18)</formula>
    </cfRule>
  </conditionalFormatting>
  <conditionalFormatting sqref="B21:D21">
    <cfRule type="expression" dxfId="874" priority="33">
      <formula>ISERROR($B21)</formula>
    </cfRule>
  </conditionalFormatting>
  <conditionalFormatting sqref="B22:D23 F22:H23 J22:L23 N22:P23">
    <cfRule type="cellIs" dxfId="873" priority="141" operator="greaterThan">
      <formula>0</formula>
    </cfRule>
  </conditionalFormatting>
  <conditionalFormatting sqref="B29:D30">
    <cfRule type="expression" dxfId="872" priority="189">
      <formula>ISERROR($B29)</formula>
    </cfRule>
  </conditionalFormatting>
  <conditionalFormatting sqref="B32:D32">
    <cfRule type="expression" dxfId="871" priority="24">
      <formula>ISERROR($B32)</formula>
    </cfRule>
  </conditionalFormatting>
  <conditionalFormatting sqref="B33:D34 F33:H34 J33:L34 N33:P34">
    <cfRule type="cellIs" dxfId="870" priority="115" operator="greaterThan">
      <formula>0</formula>
    </cfRule>
  </conditionalFormatting>
  <conditionalFormatting sqref="B40:D41">
    <cfRule type="expression" dxfId="869" priority="182">
      <formula>ISERROR($B40)</formula>
    </cfRule>
  </conditionalFormatting>
  <conditionalFormatting sqref="B43:D43">
    <cfRule type="expression" dxfId="868" priority="15">
      <formula>ISERROR($B43)</formula>
    </cfRule>
  </conditionalFormatting>
  <conditionalFormatting sqref="B44:D45 F44:H45 J44:L45 N44:P45">
    <cfRule type="cellIs" dxfId="867" priority="89" operator="greaterThan">
      <formula>0</formula>
    </cfRule>
  </conditionalFormatting>
  <conditionalFormatting sqref="B51:D52">
    <cfRule type="expression" dxfId="866" priority="175">
      <formula>ISERROR($B51)</formula>
    </cfRule>
  </conditionalFormatting>
  <conditionalFormatting sqref="B54:D54">
    <cfRule type="expression" dxfId="865" priority="6">
      <formula>ISERROR($B54)</formula>
    </cfRule>
  </conditionalFormatting>
  <conditionalFormatting sqref="B55:D56 F55:H56 J55:L56 N55:P56">
    <cfRule type="cellIs" dxfId="864" priority="63" operator="greaterThan">
      <formula>0</formula>
    </cfRule>
  </conditionalFormatting>
  <conditionalFormatting sqref="E7:E8">
    <cfRule type="expression" dxfId="863" priority="249">
      <formula>ISERROR(E7)</formula>
    </cfRule>
  </conditionalFormatting>
  <conditionalFormatting sqref="E10:E11">
    <cfRule type="expression" dxfId="862" priority="39">
      <formula>ISERROR(E10)</formula>
    </cfRule>
  </conditionalFormatting>
  <conditionalFormatting sqref="E11:E12">
    <cfRule type="cellIs" dxfId="861" priority="38" operator="greaterThan">
      <formula>0</formula>
    </cfRule>
  </conditionalFormatting>
  <conditionalFormatting sqref="E18">
    <cfRule type="expression" dxfId="860" priority="193">
      <formula>ISERROR(E18)</formula>
    </cfRule>
  </conditionalFormatting>
  <conditionalFormatting sqref="E21">
    <cfRule type="expression" dxfId="859" priority="36">
      <formula>ISERROR(E21)</formula>
    </cfRule>
  </conditionalFormatting>
  <conditionalFormatting sqref="E22">
    <cfRule type="expression" dxfId="858" priority="143">
      <formula>ISERROR(E22)</formula>
    </cfRule>
  </conditionalFormatting>
  <conditionalFormatting sqref="E22:E23">
    <cfRule type="cellIs" dxfId="857" priority="142" operator="greaterThan">
      <formula>0</formula>
    </cfRule>
  </conditionalFormatting>
  <conditionalFormatting sqref="E29:E30">
    <cfRule type="expression" dxfId="856" priority="186">
      <formula>ISERROR(E29)</formula>
    </cfRule>
  </conditionalFormatting>
  <conditionalFormatting sqref="E32">
    <cfRule type="expression" dxfId="855" priority="27">
      <formula>ISERROR(E32)</formula>
    </cfRule>
  </conditionalFormatting>
  <conditionalFormatting sqref="E33">
    <cfRule type="expression" dxfId="854" priority="117">
      <formula>ISERROR(E33)</formula>
    </cfRule>
  </conditionalFormatting>
  <conditionalFormatting sqref="E33:E34">
    <cfRule type="cellIs" dxfId="853" priority="116" operator="greaterThan">
      <formula>0</formula>
    </cfRule>
  </conditionalFormatting>
  <conditionalFormatting sqref="E40:E41">
    <cfRule type="expression" dxfId="852" priority="179">
      <formula>ISERROR(E40)</formula>
    </cfRule>
  </conditionalFormatting>
  <conditionalFormatting sqref="E43">
    <cfRule type="expression" dxfId="851" priority="18">
      <formula>ISERROR(E43)</formula>
    </cfRule>
  </conditionalFormatting>
  <conditionalFormatting sqref="E44">
    <cfRule type="expression" dxfId="850" priority="91">
      <formula>ISERROR(E44)</formula>
    </cfRule>
  </conditionalFormatting>
  <conditionalFormatting sqref="E44:E45">
    <cfRule type="cellIs" dxfId="849" priority="90" operator="greaterThan">
      <formula>0</formula>
    </cfRule>
  </conditionalFormatting>
  <conditionalFormatting sqref="E51:E52">
    <cfRule type="expression" dxfId="848" priority="172">
      <formula>ISERROR(E51)</formula>
    </cfRule>
  </conditionalFormatting>
  <conditionalFormatting sqref="E54">
    <cfRule type="expression" dxfId="847" priority="9">
      <formula>ISERROR(E54)</formula>
    </cfRule>
  </conditionalFormatting>
  <conditionalFormatting sqref="E55">
    <cfRule type="expression" dxfId="846" priority="65">
      <formula>ISERROR(E55)</formula>
    </cfRule>
  </conditionalFormatting>
  <conditionalFormatting sqref="E55:E56">
    <cfRule type="cellIs" dxfId="845" priority="64" operator="greaterThan">
      <formula>0</formula>
    </cfRule>
  </conditionalFormatting>
  <conditionalFormatting sqref="F7:H8">
    <cfRule type="expression" dxfId="844" priority="199">
      <formula>ISERROR($B7)</formula>
    </cfRule>
  </conditionalFormatting>
  <conditionalFormatting sqref="F10:H10">
    <cfRule type="expression" dxfId="843" priority="54">
      <formula>ISERROR($B10)</formula>
    </cfRule>
  </conditionalFormatting>
  <conditionalFormatting sqref="F18:H18">
    <cfRule type="expression" dxfId="842" priority="192">
      <formula>ISERROR($B18)</formula>
    </cfRule>
  </conditionalFormatting>
  <conditionalFormatting sqref="F21:H21">
    <cfRule type="expression" dxfId="841" priority="32">
      <formula>ISERROR($B21)</formula>
    </cfRule>
  </conditionalFormatting>
  <conditionalFormatting sqref="F29:H30">
    <cfRule type="expression" dxfId="840" priority="185">
      <formula>ISERROR($B29)</formula>
    </cfRule>
  </conditionalFormatting>
  <conditionalFormatting sqref="F32:H32">
    <cfRule type="expression" dxfId="839" priority="23">
      <formula>ISERROR($B32)</formula>
    </cfRule>
  </conditionalFormatting>
  <conditionalFormatting sqref="F40:H41">
    <cfRule type="expression" dxfId="838" priority="178">
      <formula>ISERROR($B40)</formula>
    </cfRule>
  </conditionalFormatting>
  <conditionalFormatting sqref="F43:H43">
    <cfRule type="expression" dxfId="837" priority="14">
      <formula>ISERROR($B43)</formula>
    </cfRule>
  </conditionalFormatting>
  <conditionalFormatting sqref="F51:H52">
    <cfRule type="expression" dxfId="836" priority="171">
      <formula>ISERROR($B51)</formula>
    </cfRule>
  </conditionalFormatting>
  <conditionalFormatting sqref="F54:H54">
    <cfRule type="expression" dxfId="835" priority="5">
      <formula>ISERROR($B54)</formula>
    </cfRule>
  </conditionalFormatting>
  <conditionalFormatting sqref="I7:I8">
    <cfRule type="expression" dxfId="834" priority="250">
      <formula>ISERROR(I7)</formula>
    </cfRule>
  </conditionalFormatting>
  <conditionalFormatting sqref="I10:I11">
    <cfRule type="expression" dxfId="833" priority="42">
      <formula>ISERROR(I10)</formula>
    </cfRule>
  </conditionalFormatting>
  <conditionalFormatting sqref="I11:I12">
    <cfRule type="cellIs" dxfId="832" priority="41" operator="greaterThan">
      <formula>0</formula>
    </cfRule>
  </conditionalFormatting>
  <conditionalFormatting sqref="I18">
    <cfRule type="expression" dxfId="831" priority="194">
      <formula>ISERROR(I18)</formula>
    </cfRule>
  </conditionalFormatting>
  <conditionalFormatting sqref="I21">
    <cfRule type="expression" dxfId="830" priority="30">
      <formula>ISERROR(I21)</formula>
    </cfRule>
  </conditionalFormatting>
  <conditionalFormatting sqref="I22">
    <cfRule type="expression" dxfId="829" priority="146">
      <formula>ISERROR(I22)</formula>
    </cfRule>
  </conditionalFormatting>
  <conditionalFormatting sqref="I22:I23">
    <cfRule type="cellIs" dxfId="828" priority="145" operator="greaterThan">
      <formula>0</formula>
    </cfRule>
  </conditionalFormatting>
  <conditionalFormatting sqref="I29:I30">
    <cfRule type="expression" dxfId="827" priority="187">
      <formula>ISERROR(I29)</formula>
    </cfRule>
  </conditionalFormatting>
  <conditionalFormatting sqref="I32">
    <cfRule type="expression" dxfId="826" priority="21">
      <formula>ISERROR(I32)</formula>
    </cfRule>
  </conditionalFormatting>
  <conditionalFormatting sqref="I33">
    <cfRule type="expression" dxfId="825" priority="120">
      <formula>ISERROR(I33)</formula>
    </cfRule>
  </conditionalFormatting>
  <conditionalFormatting sqref="I33:I34">
    <cfRule type="cellIs" dxfId="824" priority="119" operator="greaterThan">
      <formula>0</formula>
    </cfRule>
  </conditionalFormatting>
  <conditionalFormatting sqref="I40:I41">
    <cfRule type="expression" dxfId="823" priority="180">
      <formula>ISERROR(I40)</formula>
    </cfRule>
  </conditionalFormatting>
  <conditionalFormatting sqref="I43">
    <cfRule type="expression" dxfId="822" priority="12">
      <formula>ISERROR(I43)</formula>
    </cfRule>
  </conditionalFormatting>
  <conditionalFormatting sqref="I44">
    <cfRule type="expression" dxfId="821" priority="94">
      <formula>ISERROR(I44)</formula>
    </cfRule>
  </conditionalFormatting>
  <conditionalFormatting sqref="I44:I45">
    <cfRule type="cellIs" dxfId="820" priority="93" operator="greaterThan">
      <formula>0</formula>
    </cfRule>
  </conditionalFormatting>
  <conditionalFormatting sqref="I51:I52">
    <cfRule type="expression" dxfId="819" priority="173">
      <formula>ISERROR(I51)</formula>
    </cfRule>
  </conditionalFormatting>
  <conditionalFormatting sqref="I54">
    <cfRule type="expression" dxfId="818" priority="3">
      <formula>ISERROR(I54)</formula>
    </cfRule>
  </conditionalFormatting>
  <conditionalFormatting sqref="I55">
    <cfRule type="expression" dxfId="817" priority="68">
      <formula>ISERROR(I55)</formula>
    </cfRule>
  </conditionalFormatting>
  <conditionalFormatting sqref="I55:I56">
    <cfRule type="cellIs" dxfId="816" priority="67" operator="greaterThan">
      <formula>0</formula>
    </cfRule>
  </conditionalFormatting>
  <conditionalFormatting sqref="J7:L8">
    <cfRule type="expression" dxfId="815" priority="198">
      <formula>ISERROR($B7)</formula>
    </cfRule>
  </conditionalFormatting>
  <conditionalFormatting sqref="J10:L10">
    <cfRule type="expression" dxfId="814" priority="57">
      <formula>ISERROR($B10)</formula>
    </cfRule>
  </conditionalFormatting>
  <conditionalFormatting sqref="J18:L18">
    <cfRule type="expression" dxfId="813" priority="191">
      <formula>ISERROR($B18)</formula>
    </cfRule>
  </conditionalFormatting>
  <conditionalFormatting sqref="J21:L21">
    <cfRule type="expression" dxfId="812" priority="34">
      <formula>ISERROR($B21)</formula>
    </cfRule>
  </conditionalFormatting>
  <conditionalFormatting sqref="J29:L30">
    <cfRule type="expression" dxfId="811" priority="184">
      <formula>ISERROR($B29)</formula>
    </cfRule>
  </conditionalFormatting>
  <conditionalFormatting sqref="J32:L32">
    <cfRule type="expression" dxfId="810" priority="25">
      <formula>ISERROR($B32)</formula>
    </cfRule>
  </conditionalFormatting>
  <conditionalFormatting sqref="J40:L41">
    <cfRule type="expression" dxfId="809" priority="177">
      <formula>ISERROR($B40)</formula>
    </cfRule>
  </conditionalFormatting>
  <conditionalFormatting sqref="J43:L43">
    <cfRule type="expression" dxfId="808" priority="16">
      <formula>ISERROR($B43)</formula>
    </cfRule>
  </conditionalFormatting>
  <conditionalFormatting sqref="J51:L52">
    <cfRule type="expression" dxfId="807" priority="170">
      <formula>ISERROR($B51)</formula>
    </cfRule>
  </conditionalFormatting>
  <conditionalFormatting sqref="J54:L54">
    <cfRule type="expression" dxfId="806" priority="7">
      <formula>ISERROR($B54)</formula>
    </cfRule>
  </conditionalFormatting>
  <conditionalFormatting sqref="M7:M8">
    <cfRule type="expression" dxfId="805" priority="251">
      <formula>ISERROR(M7)</formula>
    </cfRule>
  </conditionalFormatting>
  <conditionalFormatting sqref="M10:M11">
    <cfRule type="expression" dxfId="804" priority="45">
      <formula>ISERROR(M10)</formula>
    </cfRule>
  </conditionalFormatting>
  <conditionalFormatting sqref="M11:M12">
    <cfRule type="cellIs" dxfId="803" priority="44" operator="greaterThan">
      <formula>0</formula>
    </cfRule>
  </conditionalFormatting>
  <conditionalFormatting sqref="M18">
    <cfRule type="expression" dxfId="802" priority="195">
      <formula>ISERROR(M18)</formula>
    </cfRule>
  </conditionalFormatting>
  <conditionalFormatting sqref="M21">
    <cfRule type="expression" dxfId="801" priority="29">
      <formula>ISERROR(M21)</formula>
    </cfRule>
  </conditionalFormatting>
  <conditionalFormatting sqref="M22">
    <cfRule type="expression" dxfId="800" priority="149">
      <formula>ISERROR(M22)</formula>
    </cfRule>
  </conditionalFormatting>
  <conditionalFormatting sqref="M22:M23">
    <cfRule type="cellIs" dxfId="799" priority="148" operator="greaterThan">
      <formula>0</formula>
    </cfRule>
  </conditionalFormatting>
  <conditionalFormatting sqref="M29:M30">
    <cfRule type="expression" dxfId="798" priority="188">
      <formula>ISERROR(M29)</formula>
    </cfRule>
  </conditionalFormatting>
  <conditionalFormatting sqref="M32">
    <cfRule type="expression" dxfId="797" priority="20">
      <formula>ISERROR(M32)</formula>
    </cfRule>
  </conditionalFormatting>
  <conditionalFormatting sqref="M33">
    <cfRule type="expression" dxfId="796" priority="123">
      <formula>ISERROR(M33)</formula>
    </cfRule>
  </conditionalFormatting>
  <conditionalFormatting sqref="M33:M34">
    <cfRule type="cellIs" dxfId="795" priority="122" operator="greaterThan">
      <formula>0</formula>
    </cfRule>
  </conditionalFormatting>
  <conditionalFormatting sqref="M40:M41">
    <cfRule type="expression" dxfId="794" priority="181">
      <formula>ISERROR(M40)</formula>
    </cfRule>
  </conditionalFormatting>
  <conditionalFormatting sqref="M43">
    <cfRule type="expression" dxfId="793" priority="11">
      <formula>ISERROR(M43)</formula>
    </cfRule>
  </conditionalFormatting>
  <conditionalFormatting sqref="M44">
    <cfRule type="expression" dxfId="792" priority="97">
      <formula>ISERROR(M44)</formula>
    </cfRule>
  </conditionalFormatting>
  <conditionalFormatting sqref="M44:M45">
    <cfRule type="cellIs" dxfId="791" priority="96" operator="greaterThan">
      <formula>0</formula>
    </cfRule>
  </conditionalFormatting>
  <conditionalFormatting sqref="M51:M52">
    <cfRule type="expression" dxfId="790" priority="174">
      <formula>ISERROR(M51)</formula>
    </cfRule>
  </conditionalFormatting>
  <conditionalFormatting sqref="M54">
    <cfRule type="expression" dxfId="789" priority="2">
      <formula>ISERROR(M54)</formula>
    </cfRule>
  </conditionalFormatting>
  <conditionalFormatting sqref="M55">
    <cfRule type="expression" dxfId="788" priority="71">
      <formula>ISERROR(M55)</formula>
    </cfRule>
  </conditionalFormatting>
  <conditionalFormatting sqref="M55:M56">
    <cfRule type="cellIs" dxfId="787" priority="70" operator="greaterThan">
      <formula>0</formula>
    </cfRule>
  </conditionalFormatting>
  <conditionalFormatting sqref="N7:P8">
    <cfRule type="expression" dxfId="786" priority="197">
      <formula>ISERROR($B7)</formula>
    </cfRule>
  </conditionalFormatting>
  <conditionalFormatting sqref="N10:P10">
    <cfRule type="expression" dxfId="785" priority="53">
      <formula>ISERROR($B10)</formula>
    </cfRule>
  </conditionalFormatting>
  <conditionalFormatting sqref="N18:P18">
    <cfRule type="expression" dxfId="784" priority="190">
      <formula>ISERROR($B18)</formula>
    </cfRule>
  </conditionalFormatting>
  <conditionalFormatting sqref="N21:P21">
    <cfRule type="expression" dxfId="783" priority="31">
      <formula>ISERROR($B21)</formula>
    </cfRule>
  </conditionalFormatting>
  <conditionalFormatting sqref="N29:P30">
    <cfRule type="expression" dxfId="782" priority="183">
      <formula>ISERROR($B29)</formula>
    </cfRule>
  </conditionalFormatting>
  <conditionalFormatting sqref="N32:P32">
    <cfRule type="expression" dxfId="781" priority="22">
      <formula>ISERROR($B32)</formula>
    </cfRule>
  </conditionalFormatting>
  <conditionalFormatting sqref="N40:P41">
    <cfRule type="expression" dxfId="780" priority="176">
      <formula>ISERROR($B40)</formula>
    </cfRule>
  </conditionalFormatting>
  <conditionalFormatting sqref="N43:P43">
    <cfRule type="expression" dxfId="779" priority="13">
      <formula>ISERROR($B43)</formula>
    </cfRule>
  </conditionalFormatting>
  <conditionalFormatting sqref="N51:P52">
    <cfRule type="expression" dxfId="778" priority="169">
      <formula>ISERROR($B51)</formula>
    </cfRule>
  </conditionalFormatting>
  <conditionalFormatting sqref="N54:P54">
    <cfRule type="expression" dxfId="777" priority="4">
      <formula>ISERROR($B54)</formula>
    </cfRule>
  </conditionalFormatting>
  <conditionalFormatting sqref="Q6:Q8">
    <cfRule type="expression" dxfId="776" priority="258">
      <formula>ISERROR(Q6)</formula>
    </cfRule>
  </conditionalFormatting>
  <conditionalFormatting sqref="Q10:Q11">
    <cfRule type="expression" dxfId="775" priority="48">
      <formula>ISERROR(Q10)</formula>
    </cfRule>
  </conditionalFormatting>
  <conditionalFormatting sqref="Q11:Q12">
    <cfRule type="cellIs" dxfId="774" priority="47" operator="greaterThan">
      <formula>0</formula>
    </cfRule>
  </conditionalFormatting>
  <conditionalFormatting sqref="Q21">
    <cfRule type="expression" dxfId="773" priority="28">
      <formula>ISERROR(Q21)</formula>
    </cfRule>
  </conditionalFormatting>
  <conditionalFormatting sqref="Q22">
    <cfRule type="expression" dxfId="772" priority="153">
      <formula>ISERROR(Q22)</formula>
    </cfRule>
  </conditionalFormatting>
  <conditionalFormatting sqref="Q22:Q23">
    <cfRule type="cellIs" dxfId="771" priority="151" operator="greaterThan">
      <formula>0</formula>
    </cfRule>
  </conditionalFormatting>
  <conditionalFormatting sqref="Q30">
    <cfRule type="expression" dxfId="770" priority="269">
      <formula>ISERROR(Q30)</formula>
    </cfRule>
  </conditionalFormatting>
  <conditionalFormatting sqref="Q32">
    <cfRule type="expression" dxfId="769" priority="19">
      <formula>ISERROR(Q32)</formula>
    </cfRule>
  </conditionalFormatting>
  <conditionalFormatting sqref="Q33">
    <cfRule type="expression" dxfId="768" priority="127">
      <formula>ISERROR(Q33)</formula>
    </cfRule>
  </conditionalFormatting>
  <conditionalFormatting sqref="Q33:Q34">
    <cfRule type="cellIs" dxfId="767" priority="125" operator="greaterThan">
      <formula>0</formula>
    </cfRule>
  </conditionalFormatting>
  <conditionalFormatting sqref="Q41">
    <cfRule type="expression" dxfId="766" priority="232">
      <formula>ISERROR(Q41)</formula>
    </cfRule>
  </conditionalFormatting>
  <conditionalFormatting sqref="Q43">
    <cfRule type="expression" dxfId="765" priority="10">
      <formula>ISERROR(Q43)</formula>
    </cfRule>
  </conditionalFormatting>
  <conditionalFormatting sqref="Q44">
    <cfRule type="expression" dxfId="764" priority="101">
      <formula>ISERROR(Q44)</formula>
    </cfRule>
  </conditionalFormatting>
  <conditionalFormatting sqref="Q44:Q45">
    <cfRule type="cellIs" dxfId="763" priority="99" operator="greaterThan">
      <formula>0</formula>
    </cfRule>
  </conditionalFormatting>
  <conditionalFormatting sqref="Q52">
    <cfRule type="expression" dxfId="762" priority="212">
      <formula>ISERROR(Q52)</formula>
    </cfRule>
  </conditionalFormatting>
  <conditionalFormatting sqref="Q54">
    <cfRule type="expression" dxfId="761" priority="1">
      <formula>ISERROR(Q54)</formula>
    </cfRule>
  </conditionalFormatting>
  <conditionalFormatting sqref="Q55">
    <cfRule type="expression" dxfId="760" priority="75">
      <formula>ISERROR(Q55)</formula>
    </cfRule>
  </conditionalFormatting>
  <conditionalFormatting sqref="Q55:Q56">
    <cfRule type="cellIs" dxfId="759" priority="73" operator="greaterThan">
      <formula>0</formula>
    </cfRule>
  </conditionalFormatting>
  <conditionalFormatting sqref="R7:R8">
    <cfRule type="expression" dxfId="758" priority="248">
      <formula>ISERROR(R7)</formula>
    </cfRule>
  </conditionalFormatting>
  <conditionalFormatting sqref="R10:R11">
    <cfRule type="expression" dxfId="757" priority="58">
      <formula>ISERROR(R10)</formula>
    </cfRule>
  </conditionalFormatting>
  <conditionalFormatting sqref="R11:R12">
    <cfRule type="cellIs" dxfId="756" priority="56" operator="greaterThan">
      <formula>0</formula>
    </cfRule>
  </conditionalFormatting>
  <conditionalFormatting sqref="R12">
    <cfRule type="cellIs" dxfId="755" priority="62" operator="lessThan">
      <formula>0</formula>
    </cfRule>
  </conditionalFormatting>
  <conditionalFormatting sqref="R21">
    <cfRule type="expression" dxfId="754" priority="35">
      <formula>ISERROR(R21)</formula>
    </cfRule>
  </conditionalFormatting>
  <conditionalFormatting sqref="R22">
    <cfRule type="expression" dxfId="753" priority="164">
      <formula>ISERROR(R22)</formula>
    </cfRule>
  </conditionalFormatting>
  <conditionalFormatting sqref="R22:R23">
    <cfRule type="cellIs" dxfId="752" priority="160" operator="greaterThan">
      <formula>0</formula>
    </cfRule>
  </conditionalFormatting>
  <conditionalFormatting sqref="R23">
    <cfRule type="cellIs" dxfId="751" priority="166" operator="lessThan">
      <formula>0</formula>
    </cfRule>
  </conditionalFormatting>
  <conditionalFormatting sqref="R30">
    <cfRule type="expression" dxfId="750" priority="265">
      <formula>ISERROR(R30)</formula>
    </cfRule>
  </conditionalFormatting>
  <conditionalFormatting sqref="R32">
    <cfRule type="expression" dxfId="749" priority="26">
      <formula>ISERROR(R32)</formula>
    </cfRule>
  </conditionalFormatting>
  <conditionalFormatting sqref="R33">
    <cfRule type="expression" dxfId="748" priority="138">
      <formula>ISERROR(R33)</formula>
    </cfRule>
  </conditionalFormatting>
  <conditionalFormatting sqref="R33:R34">
    <cfRule type="cellIs" dxfId="747" priority="134" operator="greaterThan">
      <formula>0</formula>
    </cfRule>
  </conditionalFormatting>
  <conditionalFormatting sqref="R34">
    <cfRule type="cellIs" dxfId="746" priority="140" operator="lessThan">
      <formula>0</formula>
    </cfRule>
  </conditionalFormatting>
  <conditionalFormatting sqref="R41">
    <cfRule type="expression" dxfId="745" priority="228">
      <formula>ISERROR(R41)</formula>
    </cfRule>
  </conditionalFormatting>
  <conditionalFormatting sqref="R43">
    <cfRule type="expression" dxfId="744" priority="17">
      <formula>ISERROR(R43)</formula>
    </cfRule>
  </conditionalFormatting>
  <conditionalFormatting sqref="R44">
    <cfRule type="expression" dxfId="743" priority="112">
      <formula>ISERROR(R44)</formula>
    </cfRule>
  </conditionalFormatting>
  <conditionalFormatting sqref="R44:R45">
    <cfRule type="cellIs" dxfId="742" priority="108" operator="greaterThan">
      <formula>0</formula>
    </cfRule>
  </conditionalFormatting>
  <conditionalFormatting sqref="R45">
    <cfRule type="cellIs" dxfId="741" priority="114" operator="lessThan">
      <formula>0</formula>
    </cfRule>
  </conditionalFormatting>
  <conditionalFormatting sqref="R52">
    <cfRule type="expression" dxfId="740" priority="208">
      <formula>ISERROR(R52)</formula>
    </cfRule>
  </conditionalFormatting>
  <conditionalFormatting sqref="R54">
    <cfRule type="expression" dxfId="739" priority="8">
      <formula>ISERROR(R54)</formula>
    </cfRule>
  </conditionalFormatting>
  <conditionalFormatting sqref="R55">
    <cfRule type="expression" dxfId="738" priority="86">
      <formula>ISERROR(R55)</formula>
    </cfRule>
  </conditionalFormatting>
  <conditionalFormatting sqref="R55:R56">
    <cfRule type="cellIs" dxfId="737" priority="82" operator="greaterThan">
      <formula>0</formula>
    </cfRule>
  </conditionalFormatting>
  <conditionalFormatting sqref="R56">
    <cfRule type="cellIs" dxfId="736" priority="88" operator="lessThan">
      <formula>0</formula>
    </cfRule>
  </conditionalFormatting>
  <pageMargins left="0.7" right="0.7" top="0.78740157499999996" bottom="0.78740157499999996" header="0.3" footer="0.3"/>
  <pageSetup paperSize="9"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56C8-273F-4E9A-A0FB-D657E40E312B}">
  <sheetPr codeName="Tabelle19">
    <tabColor theme="7" tint="0.59999389629810485"/>
    <pageSetUpPr fitToPage="1"/>
  </sheetPr>
  <dimension ref="A1:AK516"/>
  <sheetViews>
    <sheetView showWhiteSpace="0" zoomScale="60" zoomScaleNormal="60" zoomScalePageLayoutView="32" workbookViewId="0">
      <selection activeCell="U77" sqref="U77"/>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Nav!$T$4</f>
        <v/>
      </c>
      <c r="B11" s="874"/>
      <c r="C11" s="874"/>
      <c r="D11" s="429"/>
      <c r="M11" s="875" t="str">
        <f>'Planung Personal'!$B$9</f>
        <v>Tippl, Mario</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Tippl, Mario</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Tippl, Mario</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Tippl, Mario</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Tippl, Mario</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Tippl, Mario</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Tippl, Mario</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Tippl, Mario</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Tippl, Mario</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Tippl, Mario</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Tippl, Mario</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Tippl, Mario</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735" priority="80">
      <formula>ISERROR(C19)</formula>
    </cfRule>
  </conditionalFormatting>
  <conditionalFormatting sqref="C62:C73">
    <cfRule type="expression" dxfId="734" priority="73">
      <formula>ISERROR(C62)</formula>
    </cfRule>
  </conditionalFormatting>
  <conditionalFormatting sqref="C105:C116">
    <cfRule type="expression" dxfId="733" priority="66">
      <formula>ISERROR(C105)</formula>
    </cfRule>
  </conditionalFormatting>
  <conditionalFormatting sqref="C148:C159">
    <cfRule type="expression" dxfId="732" priority="59">
      <formula>ISERROR(C148)</formula>
    </cfRule>
  </conditionalFormatting>
  <conditionalFormatting sqref="C191:C202">
    <cfRule type="expression" dxfId="731" priority="52">
      <formula>ISERROR(C191)</formula>
    </cfRule>
  </conditionalFormatting>
  <conditionalFormatting sqref="C234:C245">
    <cfRule type="expression" dxfId="730" priority="45">
      <formula>ISERROR(C234)</formula>
    </cfRule>
  </conditionalFormatting>
  <conditionalFormatting sqref="C277:C288">
    <cfRule type="expression" dxfId="729" priority="38">
      <formula>ISERROR(C277)</formula>
    </cfRule>
  </conditionalFormatting>
  <conditionalFormatting sqref="C320:C331">
    <cfRule type="expression" dxfId="728" priority="31">
      <formula>ISERROR(C320)</formula>
    </cfRule>
  </conditionalFormatting>
  <conditionalFormatting sqref="C363:C374">
    <cfRule type="expression" dxfId="727" priority="24">
      <formula>ISERROR(C363)</formula>
    </cfRule>
  </conditionalFormatting>
  <conditionalFormatting sqref="C406:C417">
    <cfRule type="expression" dxfId="726" priority="17">
      <formula>ISERROR(C406)</formula>
    </cfRule>
  </conditionalFormatting>
  <conditionalFormatting sqref="C449:C460">
    <cfRule type="expression" dxfId="725" priority="10">
      <formula>ISERROR(C449)</formula>
    </cfRule>
  </conditionalFormatting>
  <conditionalFormatting sqref="C492:C503">
    <cfRule type="expression" dxfId="724" priority="3">
      <formula>ISERROR(C492)</formula>
    </cfRule>
  </conditionalFormatting>
  <conditionalFormatting sqref="E16:AI16">
    <cfRule type="expression" dxfId="723" priority="82">
      <formula>WEEKDAY(E16,2)&gt;5</formula>
    </cfRule>
  </conditionalFormatting>
  <conditionalFormatting sqref="E59:AI59">
    <cfRule type="expression" dxfId="722" priority="75">
      <formula>WEEKDAY(E59,2)&gt;5</formula>
    </cfRule>
  </conditionalFormatting>
  <conditionalFormatting sqref="E102:AI102">
    <cfRule type="expression" dxfId="721" priority="68">
      <formula>WEEKDAY(E102,2)&gt;5</formula>
    </cfRule>
  </conditionalFormatting>
  <conditionalFormatting sqref="E145:AI145">
    <cfRule type="expression" dxfId="720" priority="61">
      <formula>WEEKDAY(E145,2)&gt;5</formula>
    </cfRule>
  </conditionalFormatting>
  <conditionalFormatting sqref="E188:AI188">
    <cfRule type="expression" dxfId="719" priority="54">
      <formula>WEEKDAY(E188,2)&gt;5</formula>
    </cfRule>
  </conditionalFormatting>
  <conditionalFormatting sqref="E231:AI231">
    <cfRule type="expression" dxfId="718" priority="47">
      <formula>WEEKDAY(E231,2)&gt;5</formula>
    </cfRule>
  </conditionalFormatting>
  <conditionalFormatting sqref="E274:AI274">
    <cfRule type="expression" dxfId="717" priority="40">
      <formula>WEEKDAY(E274,2)&gt;5</formula>
    </cfRule>
  </conditionalFormatting>
  <conditionalFormatting sqref="E317:AI317">
    <cfRule type="expression" dxfId="716" priority="33">
      <formula>WEEKDAY(E317,2)&gt;5</formula>
    </cfRule>
  </conditionalFormatting>
  <conditionalFormatting sqref="E360:AI360">
    <cfRule type="expression" dxfId="715" priority="26">
      <formula>WEEKDAY(E360,2)&gt;5</formula>
    </cfRule>
  </conditionalFormatting>
  <conditionalFormatting sqref="E403:AI403">
    <cfRule type="expression" dxfId="714" priority="19">
      <formula>WEEKDAY(E403,2)&gt;5</formula>
    </cfRule>
  </conditionalFormatting>
  <conditionalFormatting sqref="E446:AI446">
    <cfRule type="expression" dxfId="713" priority="12">
      <formula>WEEKDAY(E446,2)&gt;5</formula>
    </cfRule>
  </conditionalFormatting>
  <conditionalFormatting sqref="E489:AI489">
    <cfRule type="expression" dxfId="712" priority="5">
      <formula>WEEKDAY(E489,2)&gt;5</formula>
    </cfRule>
  </conditionalFormatting>
  <conditionalFormatting sqref="AJ17:AJ30">
    <cfRule type="cellIs" dxfId="711" priority="84" operator="greaterThan">
      <formula>143</formula>
    </cfRule>
  </conditionalFormatting>
  <conditionalFormatting sqref="AJ60:AJ73">
    <cfRule type="cellIs" dxfId="710" priority="77" operator="greaterThan">
      <formula>143</formula>
    </cfRule>
  </conditionalFormatting>
  <conditionalFormatting sqref="AJ103:AJ116">
    <cfRule type="cellIs" dxfId="709" priority="70" operator="greaterThan">
      <formula>143</formula>
    </cfRule>
  </conditionalFormatting>
  <conditionalFormatting sqref="AJ146:AJ159">
    <cfRule type="cellIs" dxfId="708" priority="63" operator="greaterThan">
      <formula>143</formula>
    </cfRule>
  </conditionalFormatting>
  <conditionalFormatting sqref="AJ189:AJ202">
    <cfRule type="cellIs" dxfId="707" priority="56" operator="greaterThan">
      <formula>143</formula>
    </cfRule>
  </conditionalFormatting>
  <conditionalFormatting sqref="AJ232:AJ245">
    <cfRule type="cellIs" dxfId="706" priority="49" operator="greaterThan">
      <formula>143</formula>
    </cfRule>
  </conditionalFormatting>
  <conditionalFormatting sqref="AJ275:AJ288">
    <cfRule type="cellIs" dxfId="705" priority="42" operator="greaterThan">
      <formula>143</formula>
    </cfRule>
  </conditionalFormatting>
  <conditionalFormatting sqref="AJ318:AJ331">
    <cfRule type="cellIs" dxfId="704" priority="35" operator="greaterThan">
      <formula>143</formula>
    </cfRule>
  </conditionalFormatting>
  <conditionalFormatting sqref="AJ361:AJ374">
    <cfRule type="cellIs" dxfId="703" priority="28" operator="greaterThan">
      <formula>143</formula>
    </cfRule>
  </conditionalFormatting>
  <conditionalFormatting sqref="AJ404:AJ417">
    <cfRule type="cellIs" dxfId="702" priority="21" operator="greaterThan">
      <formula>143</formula>
    </cfRule>
  </conditionalFormatting>
  <conditionalFormatting sqref="AJ447:AJ460">
    <cfRule type="cellIs" dxfId="701" priority="14" operator="greaterThan">
      <formula>143</formula>
    </cfRule>
  </conditionalFormatting>
  <conditionalFormatting sqref="AJ490:AJ503">
    <cfRule type="cellIs" dxfId="700" priority="7" operator="greaterThan">
      <formula>143</formula>
    </cfRule>
  </conditionalFormatting>
  <conditionalFormatting sqref="AK15:AK34">
    <cfRule type="expression" dxfId="699" priority="78">
      <formula>ISERROR(AK15)</formula>
    </cfRule>
  </conditionalFormatting>
  <conditionalFormatting sqref="AK58:AK77">
    <cfRule type="expression" dxfId="698" priority="71">
      <formula>ISERROR(AK58)</formula>
    </cfRule>
  </conditionalFormatting>
  <conditionalFormatting sqref="AK101:AK120">
    <cfRule type="expression" dxfId="697" priority="64">
      <formula>ISERROR(AK101)</formula>
    </cfRule>
  </conditionalFormatting>
  <conditionalFormatting sqref="AK144:AK163">
    <cfRule type="expression" dxfId="696" priority="57">
      <formula>ISERROR(AK144)</formula>
    </cfRule>
  </conditionalFormatting>
  <conditionalFormatting sqref="AK187:AK206">
    <cfRule type="expression" dxfId="695" priority="50">
      <formula>ISERROR(AK187)</formula>
    </cfRule>
  </conditionalFormatting>
  <conditionalFormatting sqref="AK230:AK249">
    <cfRule type="expression" dxfId="694" priority="43">
      <formula>ISERROR(AK230)</formula>
    </cfRule>
  </conditionalFormatting>
  <conditionalFormatting sqref="AK273:AK292">
    <cfRule type="expression" dxfId="693" priority="36">
      <formula>ISERROR(AK273)</formula>
    </cfRule>
  </conditionalFormatting>
  <conditionalFormatting sqref="AK316:AK335">
    <cfRule type="expression" dxfId="692" priority="29">
      <formula>ISERROR(AK316)</formula>
    </cfRule>
  </conditionalFormatting>
  <conditionalFormatting sqref="AK359:AK378">
    <cfRule type="expression" dxfId="691" priority="22">
      <formula>ISERROR(AK359)</formula>
    </cfRule>
  </conditionalFormatting>
  <conditionalFormatting sqref="AK402:AK421">
    <cfRule type="expression" dxfId="690" priority="15">
      <formula>ISERROR(AK402)</formula>
    </cfRule>
  </conditionalFormatting>
  <conditionalFormatting sqref="AK445:AK464">
    <cfRule type="expression" dxfId="689" priority="8">
      <formula>ISERROR(AK445)</formula>
    </cfRule>
  </conditionalFormatting>
  <conditionalFormatting sqref="AK488:AK507">
    <cfRule type="expression" dxfId="688" priority="1">
      <formula>ISERROR(AK488)</formula>
    </cfRule>
  </conditionalFormatting>
  <printOptions horizontalCentered="1"/>
  <pageMargins left="0.23622047244094491" right="0.23622047244094491" top="0.19685039370078741" bottom="0.15748031496062992" header="0" footer="0"/>
  <pageSetup paperSize="9" scale="63" fitToHeight="0" orientation="landscape" r:id="rId1"/>
  <headerFooter alignWithMargins="0"/>
  <rowBreaks count="1" manualBreakCount="1">
    <brk id="39" max="16383" man="1"/>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731C1-F4FF-4E76-8A3C-588314FC4A7D}">
  <sheetPr codeName="Tabelle20">
    <tabColor theme="7" tint="0.59999389629810485"/>
    <pageSetUpPr fitToPage="1"/>
  </sheetPr>
  <dimension ref="A1:AK516"/>
  <sheetViews>
    <sheetView showWhiteSpace="0" topLeftCell="A411" zoomScale="60" zoomScaleNormal="6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Nav!$T$4</f>
        <v/>
      </c>
      <c r="B11" s="874"/>
      <c r="C11" s="874"/>
      <c r="D11" s="429"/>
      <c r="M11" s="875" t="str">
        <f>'Planung Personal'!$B$11</f>
        <v>Socha, Pawel</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Socha, Pawel</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Socha, Pawel</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Socha, Pawel</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Socha, Pawel</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Socha, Pawel</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Socha, Pawel</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Socha, Pawel</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Socha, Pawel</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Socha, Pawel</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Socha, Pawel</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Socha, Pawel</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687" priority="80">
      <formula>ISERROR(C19)</formula>
    </cfRule>
  </conditionalFormatting>
  <conditionalFormatting sqref="C62:C73">
    <cfRule type="expression" dxfId="686" priority="73">
      <formula>ISERROR(C62)</formula>
    </cfRule>
  </conditionalFormatting>
  <conditionalFormatting sqref="C105:C116">
    <cfRule type="expression" dxfId="685" priority="66">
      <formula>ISERROR(C105)</formula>
    </cfRule>
  </conditionalFormatting>
  <conditionalFormatting sqref="C148:C159">
    <cfRule type="expression" dxfId="684" priority="59">
      <formula>ISERROR(C148)</formula>
    </cfRule>
  </conditionalFormatting>
  <conditionalFormatting sqref="C191:C202">
    <cfRule type="expression" dxfId="683" priority="52">
      <formula>ISERROR(C191)</formula>
    </cfRule>
  </conditionalFormatting>
  <conditionalFormatting sqref="C234:C245">
    <cfRule type="expression" dxfId="682" priority="45">
      <formula>ISERROR(C234)</formula>
    </cfRule>
  </conditionalFormatting>
  <conditionalFormatting sqref="C277:C288">
    <cfRule type="expression" dxfId="681" priority="38">
      <formula>ISERROR(C277)</formula>
    </cfRule>
  </conditionalFormatting>
  <conditionalFormatting sqref="C320:C331">
    <cfRule type="expression" dxfId="680" priority="31">
      <formula>ISERROR(C320)</formula>
    </cfRule>
  </conditionalFormatting>
  <conditionalFormatting sqref="C363:C374">
    <cfRule type="expression" dxfId="679" priority="24">
      <formula>ISERROR(C363)</formula>
    </cfRule>
  </conditionalFormatting>
  <conditionalFormatting sqref="C406:C417">
    <cfRule type="expression" dxfId="678" priority="17">
      <formula>ISERROR(C406)</formula>
    </cfRule>
  </conditionalFormatting>
  <conditionalFormatting sqref="C449:C460">
    <cfRule type="expression" dxfId="677" priority="10">
      <formula>ISERROR(C449)</formula>
    </cfRule>
  </conditionalFormatting>
  <conditionalFormatting sqref="C492:C503">
    <cfRule type="expression" dxfId="676" priority="3">
      <formula>ISERROR(C492)</formula>
    </cfRule>
  </conditionalFormatting>
  <conditionalFormatting sqref="E16:AI16">
    <cfRule type="expression" dxfId="675" priority="82">
      <formula>WEEKDAY(E16,2)&gt;5</formula>
    </cfRule>
  </conditionalFormatting>
  <conditionalFormatting sqref="E59:AI59">
    <cfRule type="expression" dxfId="674" priority="75">
      <formula>WEEKDAY(E59,2)&gt;5</formula>
    </cfRule>
  </conditionalFormatting>
  <conditionalFormatting sqref="E102:AI102">
    <cfRule type="expression" dxfId="673" priority="68">
      <formula>WEEKDAY(E102,2)&gt;5</formula>
    </cfRule>
  </conditionalFormatting>
  <conditionalFormatting sqref="E145:AI145">
    <cfRule type="expression" dxfId="672" priority="61">
      <formula>WEEKDAY(E145,2)&gt;5</formula>
    </cfRule>
  </conditionalFormatting>
  <conditionalFormatting sqref="E188:AI188">
    <cfRule type="expression" dxfId="671" priority="54">
      <formula>WEEKDAY(E188,2)&gt;5</formula>
    </cfRule>
  </conditionalFormatting>
  <conditionalFormatting sqref="E231:AI231">
    <cfRule type="expression" dxfId="670" priority="47">
      <formula>WEEKDAY(E231,2)&gt;5</formula>
    </cfRule>
  </conditionalFormatting>
  <conditionalFormatting sqref="E274:AI274">
    <cfRule type="expression" dxfId="669" priority="40">
      <formula>WEEKDAY(E274,2)&gt;5</formula>
    </cfRule>
  </conditionalFormatting>
  <conditionalFormatting sqref="E317:AI317">
    <cfRule type="expression" dxfId="668" priority="33">
      <formula>WEEKDAY(E317,2)&gt;5</formula>
    </cfRule>
  </conditionalFormatting>
  <conditionalFormatting sqref="E360:AI360">
    <cfRule type="expression" dxfId="667" priority="26">
      <formula>WEEKDAY(E360,2)&gt;5</formula>
    </cfRule>
  </conditionalFormatting>
  <conditionalFormatting sqref="E403:AI403">
    <cfRule type="expression" dxfId="666" priority="19">
      <formula>WEEKDAY(E403,2)&gt;5</formula>
    </cfRule>
  </conditionalFormatting>
  <conditionalFormatting sqref="E446:AI446">
    <cfRule type="expression" dxfId="665" priority="12">
      <formula>WEEKDAY(E446,2)&gt;5</formula>
    </cfRule>
  </conditionalFormatting>
  <conditionalFormatting sqref="E489:AI489">
    <cfRule type="expression" dxfId="664" priority="5">
      <formula>WEEKDAY(E489,2)&gt;5</formula>
    </cfRule>
  </conditionalFormatting>
  <conditionalFormatting sqref="AJ17:AJ30">
    <cfRule type="cellIs" dxfId="663" priority="84" operator="greaterThan">
      <formula>143</formula>
    </cfRule>
  </conditionalFormatting>
  <conditionalFormatting sqref="AJ60:AJ73">
    <cfRule type="cellIs" dxfId="662" priority="77" operator="greaterThan">
      <formula>143</formula>
    </cfRule>
  </conditionalFormatting>
  <conditionalFormatting sqref="AJ103:AJ116">
    <cfRule type="cellIs" dxfId="661" priority="70" operator="greaterThan">
      <formula>143</formula>
    </cfRule>
  </conditionalFormatting>
  <conditionalFormatting sqref="AJ146:AJ159">
    <cfRule type="cellIs" dxfId="660" priority="63" operator="greaterThan">
      <formula>143</formula>
    </cfRule>
  </conditionalFormatting>
  <conditionalFormatting sqref="AJ189:AJ202">
    <cfRule type="cellIs" dxfId="659" priority="56" operator="greaterThan">
      <formula>143</formula>
    </cfRule>
  </conditionalFormatting>
  <conditionalFormatting sqref="AJ232:AJ245">
    <cfRule type="cellIs" dxfId="658" priority="49" operator="greaterThan">
      <formula>143</formula>
    </cfRule>
  </conditionalFormatting>
  <conditionalFormatting sqref="AJ275:AJ288">
    <cfRule type="cellIs" dxfId="657" priority="42" operator="greaterThan">
      <formula>143</formula>
    </cfRule>
  </conditionalFormatting>
  <conditionalFormatting sqref="AJ318:AJ331">
    <cfRule type="cellIs" dxfId="656" priority="35" operator="greaterThan">
      <formula>143</formula>
    </cfRule>
  </conditionalFormatting>
  <conditionalFormatting sqref="AJ361:AJ374">
    <cfRule type="cellIs" dxfId="655" priority="28" operator="greaterThan">
      <formula>143</formula>
    </cfRule>
  </conditionalFormatting>
  <conditionalFormatting sqref="AJ404:AJ417">
    <cfRule type="cellIs" dxfId="654" priority="21" operator="greaterThan">
      <formula>143</formula>
    </cfRule>
  </conditionalFormatting>
  <conditionalFormatting sqref="AJ447:AJ460">
    <cfRule type="cellIs" dxfId="653" priority="14" operator="greaterThan">
      <formula>143</formula>
    </cfRule>
  </conditionalFormatting>
  <conditionalFormatting sqref="AJ490:AJ503">
    <cfRule type="cellIs" dxfId="652" priority="7" operator="greaterThan">
      <formula>143</formula>
    </cfRule>
  </conditionalFormatting>
  <conditionalFormatting sqref="AK15:AK34">
    <cfRule type="expression" dxfId="651" priority="78">
      <formula>ISERROR(AK15)</formula>
    </cfRule>
  </conditionalFormatting>
  <conditionalFormatting sqref="AK58:AK77">
    <cfRule type="expression" dxfId="650" priority="71">
      <formula>ISERROR(AK58)</formula>
    </cfRule>
  </conditionalFormatting>
  <conditionalFormatting sqref="AK101:AK120">
    <cfRule type="expression" dxfId="649" priority="64">
      <formula>ISERROR(AK101)</formula>
    </cfRule>
  </conditionalFormatting>
  <conditionalFormatting sqref="AK144:AK163">
    <cfRule type="expression" dxfId="648" priority="57">
      <formula>ISERROR(AK144)</formula>
    </cfRule>
  </conditionalFormatting>
  <conditionalFormatting sqref="AK187:AK206">
    <cfRule type="expression" dxfId="647" priority="50">
      <formula>ISERROR(AK187)</formula>
    </cfRule>
  </conditionalFormatting>
  <conditionalFormatting sqref="AK230:AK249">
    <cfRule type="expression" dxfId="646" priority="43">
      <formula>ISERROR(AK230)</formula>
    </cfRule>
  </conditionalFormatting>
  <conditionalFormatting sqref="AK273:AK292">
    <cfRule type="expression" dxfId="645" priority="36">
      <formula>ISERROR(AK273)</formula>
    </cfRule>
  </conditionalFormatting>
  <conditionalFormatting sqref="AK316:AK335">
    <cfRule type="expression" dxfId="644" priority="29">
      <formula>ISERROR(AK316)</formula>
    </cfRule>
  </conditionalFormatting>
  <conditionalFormatting sqref="AK359:AK378">
    <cfRule type="expression" dxfId="643" priority="22">
      <formula>ISERROR(AK359)</formula>
    </cfRule>
  </conditionalFormatting>
  <conditionalFormatting sqref="AK402:AK421">
    <cfRule type="expression" dxfId="642" priority="15">
      <formula>ISERROR(AK402)</formula>
    </cfRule>
  </conditionalFormatting>
  <conditionalFormatting sqref="AK445:AK464">
    <cfRule type="expression" dxfId="641" priority="8">
      <formula>ISERROR(AK445)</formula>
    </cfRule>
  </conditionalFormatting>
  <conditionalFormatting sqref="AK488:AK507">
    <cfRule type="expression" dxfId="640"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rowBreaks count="11" manualBreakCount="11">
    <brk id="39" max="16383" man="1"/>
    <brk id="78" max="16383" man="1"/>
    <brk id="117" max="16383" man="1"/>
    <brk id="156" max="16383" man="1"/>
    <brk id="195" max="16383" man="1"/>
    <brk id="234" max="16383" man="1"/>
    <brk id="273" max="16383" man="1"/>
    <brk id="312" max="16383" man="1"/>
    <brk id="351" max="16383" man="1"/>
    <brk id="390" max="16383" man="1"/>
    <brk id="429" max="16383" man="1"/>
  </row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256E9-EE15-4008-9C23-AA6EF7E49256}">
  <sheetPr codeName="Tabelle21">
    <tabColor theme="7" tint="0.59999389629810485"/>
    <pageSetUpPr fitToPage="1"/>
  </sheetPr>
  <dimension ref="A1:AK516"/>
  <sheetViews>
    <sheetView showWhiteSpace="0" topLeftCell="A419" zoomScale="70" zoomScaleNormal="7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Nav!$T$4</f>
        <v/>
      </c>
      <c r="B11" s="874"/>
      <c r="C11" s="874"/>
      <c r="D11" s="429"/>
      <c r="M11" s="875" t="str">
        <f>'Planung Personal'!$B$13</f>
        <v>Tippl, Karen</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Tippl, Karen</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Tippl, Karen</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Tippl, Karen</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Tippl, Karen</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Tippl, Karen</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Tippl, Karen</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Tippl, Karen</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Tippl, Karen</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Tippl, Karen</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Tippl, Karen</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Tippl, Karen</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639" priority="80">
      <formula>ISERROR(C19)</formula>
    </cfRule>
  </conditionalFormatting>
  <conditionalFormatting sqref="C62:C73">
    <cfRule type="expression" dxfId="638" priority="73">
      <formula>ISERROR(C62)</formula>
    </cfRule>
  </conditionalFormatting>
  <conditionalFormatting sqref="C105:C116">
    <cfRule type="expression" dxfId="637" priority="66">
      <formula>ISERROR(C105)</formula>
    </cfRule>
  </conditionalFormatting>
  <conditionalFormatting sqref="C148:C159">
    <cfRule type="expression" dxfId="636" priority="59">
      <formula>ISERROR(C148)</formula>
    </cfRule>
  </conditionalFormatting>
  <conditionalFormatting sqref="C191:C202">
    <cfRule type="expression" dxfId="635" priority="52">
      <formula>ISERROR(C191)</formula>
    </cfRule>
  </conditionalFormatting>
  <conditionalFormatting sqref="C234:C245">
    <cfRule type="expression" dxfId="634" priority="45">
      <formula>ISERROR(C234)</formula>
    </cfRule>
  </conditionalFormatting>
  <conditionalFormatting sqref="C277:C288">
    <cfRule type="expression" dxfId="633" priority="38">
      <formula>ISERROR(C277)</formula>
    </cfRule>
  </conditionalFormatting>
  <conditionalFormatting sqref="C320:C331">
    <cfRule type="expression" dxfId="632" priority="31">
      <formula>ISERROR(C320)</formula>
    </cfRule>
  </conditionalFormatting>
  <conditionalFormatting sqref="C363:C374">
    <cfRule type="expression" dxfId="631" priority="24">
      <formula>ISERROR(C363)</formula>
    </cfRule>
  </conditionalFormatting>
  <conditionalFormatting sqref="C406:C417">
    <cfRule type="expression" dxfId="630" priority="17">
      <formula>ISERROR(C406)</formula>
    </cfRule>
  </conditionalFormatting>
  <conditionalFormatting sqref="C449:C460">
    <cfRule type="expression" dxfId="629" priority="10">
      <formula>ISERROR(C449)</formula>
    </cfRule>
  </conditionalFormatting>
  <conditionalFormatting sqref="C492:C503">
    <cfRule type="expression" dxfId="628" priority="3">
      <formula>ISERROR(C492)</formula>
    </cfRule>
  </conditionalFormatting>
  <conditionalFormatting sqref="E16:AI16">
    <cfRule type="expression" dxfId="627" priority="82">
      <formula>WEEKDAY(E16,2)&gt;5</formula>
    </cfRule>
  </conditionalFormatting>
  <conditionalFormatting sqref="E59:AI59">
    <cfRule type="expression" dxfId="626" priority="75">
      <formula>WEEKDAY(E59,2)&gt;5</formula>
    </cfRule>
  </conditionalFormatting>
  <conditionalFormatting sqref="E102:AI102">
    <cfRule type="expression" dxfId="625" priority="68">
      <formula>WEEKDAY(E102,2)&gt;5</formula>
    </cfRule>
  </conditionalFormatting>
  <conditionalFormatting sqref="E145:AI145">
    <cfRule type="expression" dxfId="624" priority="61">
      <formula>WEEKDAY(E145,2)&gt;5</formula>
    </cfRule>
  </conditionalFormatting>
  <conditionalFormatting sqref="E188:AI188">
    <cfRule type="expression" dxfId="623" priority="54">
      <formula>WEEKDAY(E188,2)&gt;5</formula>
    </cfRule>
  </conditionalFormatting>
  <conditionalFormatting sqref="E231:AI231">
    <cfRule type="expression" dxfId="622" priority="47">
      <formula>WEEKDAY(E231,2)&gt;5</formula>
    </cfRule>
  </conditionalFormatting>
  <conditionalFormatting sqref="E274:AI274">
    <cfRule type="expression" dxfId="621" priority="40">
      <formula>WEEKDAY(E274,2)&gt;5</formula>
    </cfRule>
  </conditionalFormatting>
  <conditionalFormatting sqref="E317:AI317">
    <cfRule type="expression" dxfId="620" priority="33">
      <formula>WEEKDAY(E317,2)&gt;5</formula>
    </cfRule>
  </conditionalFormatting>
  <conditionalFormatting sqref="E360:AI360">
    <cfRule type="expression" dxfId="619" priority="26">
      <formula>WEEKDAY(E360,2)&gt;5</formula>
    </cfRule>
  </conditionalFormatting>
  <conditionalFormatting sqref="E403:AI403">
    <cfRule type="expression" dxfId="618" priority="19">
      <formula>WEEKDAY(E403,2)&gt;5</formula>
    </cfRule>
  </conditionalFormatting>
  <conditionalFormatting sqref="E446:AI446">
    <cfRule type="expression" dxfId="617" priority="12">
      <formula>WEEKDAY(E446,2)&gt;5</formula>
    </cfRule>
  </conditionalFormatting>
  <conditionalFormatting sqref="E489:AI489">
    <cfRule type="expression" dxfId="616" priority="5">
      <formula>WEEKDAY(E489,2)&gt;5</formula>
    </cfRule>
  </conditionalFormatting>
  <conditionalFormatting sqref="AJ17:AJ30">
    <cfRule type="cellIs" dxfId="615" priority="84" operator="greaterThan">
      <formula>143</formula>
    </cfRule>
  </conditionalFormatting>
  <conditionalFormatting sqref="AJ60:AJ73">
    <cfRule type="cellIs" dxfId="614" priority="77" operator="greaterThan">
      <formula>143</formula>
    </cfRule>
  </conditionalFormatting>
  <conditionalFormatting sqref="AJ103:AJ116">
    <cfRule type="cellIs" dxfId="613" priority="70" operator="greaterThan">
      <formula>143</formula>
    </cfRule>
  </conditionalFormatting>
  <conditionalFormatting sqref="AJ146:AJ159">
    <cfRule type="cellIs" dxfId="612" priority="63" operator="greaterThan">
      <formula>143</formula>
    </cfRule>
  </conditionalFormatting>
  <conditionalFormatting sqref="AJ189:AJ202">
    <cfRule type="cellIs" dxfId="611" priority="56" operator="greaterThan">
      <formula>143</formula>
    </cfRule>
  </conditionalFormatting>
  <conditionalFormatting sqref="AJ232:AJ245">
    <cfRule type="cellIs" dxfId="610" priority="49" operator="greaterThan">
      <formula>143</formula>
    </cfRule>
  </conditionalFormatting>
  <conditionalFormatting sqref="AJ275:AJ288">
    <cfRule type="cellIs" dxfId="609" priority="42" operator="greaterThan">
      <formula>143</formula>
    </cfRule>
  </conditionalFormatting>
  <conditionalFormatting sqref="AJ318:AJ331">
    <cfRule type="cellIs" dxfId="608" priority="35" operator="greaterThan">
      <formula>143</formula>
    </cfRule>
  </conditionalFormatting>
  <conditionalFormatting sqref="AJ361:AJ374">
    <cfRule type="cellIs" dxfId="607" priority="28" operator="greaterThan">
      <formula>143</formula>
    </cfRule>
  </conditionalFormatting>
  <conditionalFormatting sqref="AJ404:AJ417">
    <cfRule type="cellIs" dxfId="606" priority="21" operator="greaterThan">
      <formula>143</formula>
    </cfRule>
  </conditionalFormatting>
  <conditionalFormatting sqref="AJ447:AJ460">
    <cfRule type="cellIs" dxfId="605" priority="14" operator="greaterThan">
      <formula>143</formula>
    </cfRule>
  </conditionalFormatting>
  <conditionalFormatting sqref="AJ490:AJ503">
    <cfRule type="cellIs" dxfId="604" priority="7" operator="greaterThan">
      <formula>143</formula>
    </cfRule>
  </conditionalFormatting>
  <conditionalFormatting sqref="AK15:AK34">
    <cfRule type="expression" dxfId="603" priority="78">
      <formula>ISERROR(AK15)</formula>
    </cfRule>
  </conditionalFormatting>
  <conditionalFormatting sqref="AK58:AK77">
    <cfRule type="expression" dxfId="602" priority="71">
      <formula>ISERROR(AK58)</formula>
    </cfRule>
  </conditionalFormatting>
  <conditionalFormatting sqref="AK101:AK120">
    <cfRule type="expression" dxfId="601" priority="64">
      <formula>ISERROR(AK101)</formula>
    </cfRule>
  </conditionalFormatting>
  <conditionalFormatting sqref="AK144:AK163">
    <cfRule type="expression" dxfId="600" priority="57">
      <formula>ISERROR(AK144)</formula>
    </cfRule>
  </conditionalFormatting>
  <conditionalFormatting sqref="AK187:AK206">
    <cfRule type="expression" dxfId="599" priority="50">
      <formula>ISERROR(AK187)</formula>
    </cfRule>
  </conditionalFormatting>
  <conditionalFormatting sqref="AK230:AK249">
    <cfRule type="expression" dxfId="598" priority="43">
      <formula>ISERROR(AK230)</formula>
    </cfRule>
  </conditionalFormatting>
  <conditionalFormatting sqref="AK273:AK292">
    <cfRule type="expression" dxfId="597" priority="36">
      <formula>ISERROR(AK273)</formula>
    </cfRule>
  </conditionalFormatting>
  <conditionalFormatting sqref="AK316:AK335">
    <cfRule type="expression" dxfId="596" priority="29">
      <formula>ISERROR(AK316)</formula>
    </cfRule>
  </conditionalFormatting>
  <conditionalFormatting sqref="AK359:AK378">
    <cfRule type="expression" dxfId="595" priority="22">
      <formula>ISERROR(AK359)</formula>
    </cfRule>
  </conditionalFormatting>
  <conditionalFormatting sqref="AK402:AK421">
    <cfRule type="expression" dxfId="594" priority="15">
      <formula>ISERROR(AK402)</formula>
    </cfRule>
  </conditionalFormatting>
  <conditionalFormatting sqref="AK445:AK464">
    <cfRule type="expression" dxfId="593" priority="8">
      <formula>ISERROR(AK445)</formula>
    </cfRule>
  </conditionalFormatting>
  <conditionalFormatting sqref="AK488:AK507">
    <cfRule type="expression" dxfId="592"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A81D-8D5C-4260-ACE5-1B567EC50B04}">
  <sheetPr codeName="Tabelle22">
    <tabColor theme="7" tint="0.59999389629810485"/>
    <pageSetUpPr fitToPage="1"/>
  </sheetPr>
  <dimension ref="A1:AK516"/>
  <sheetViews>
    <sheetView showWhiteSpace="0" topLeftCell="A419" zoomScale="70" zoomScaleNormal="7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Nav!$T$4</f>
        <v/>
      </c>
      <c r="B11" s="874"/>
      <c r="C11" s="874"/>
      <c r="D11" s="429"/>
      <c r="M11" s="875" t="str">
        <f>'Planung Personal'!$B$15</f>
        <v>MA 4</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MA 4</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MA 4</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MA 4</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MA 4</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MA 4</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MA 4</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MA 4</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MA 4</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MA 4</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MA 4</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MA 4</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591" priority="80">
      <formula>ISERROR(C19)</formula>
    </cfRule>
  </conditionalFormatting>
  <conditionalFormatting sqref="C62:C73">
    <cfRule type="expression" dxfId="590" priority="73">
      <formula>ISERROR(C62)</formula>
    </cfRule>
  </conditionalFormatting>
  <conditionalFormatting sqref="C105:C116">
    <cfRule type="expression" dxfId="589" priority="66">
      <formula>ISERROR(C105)</formula>
    </cfRule>
  </conditionalFormatting>
  <conditionalFormatting sqref="C148:C159">
    <cfRule type="expression" dxfId="588" priority="59">
      <formula>ISERROR(C148)</formula>
    </cfRule>
  </conditionalFormatting>
  <conditionalFormatting sqref="C191:C202">
    <cfRule type="expression" dxfId="587" priority="52">
      <formula>ISERROR(C191)</formula>
    </cfRule>
  </conditionalFormatting>
  <conditionalFormatting sqref="C234:C245">
    <cfRule type="expression" dxfId="586" priority="45">
      <formula>ISERROR(C234)</formula>
    </cfRule>
  </conditionalFormatting>
  <conditionalFormatting sqref="C277:C288">
    <cfRule type="expression" dxfId="585" priority="38">
      <formula>ISERROR(C277)</formula>
    </cfRule>
  </conditionalFormatting>
  <conditionalFormatting sqref="C320:C331">
    <cfRule type="expression" dxfId="584" priority="31">
      <formula>ISERROR(C320)</formula>
    </cfRule>
  </conditionalFormatting>
  <conditionalFormatting sqref="C363:C374">
    <cfRule type="expression" dxfId="583" priority="24">
      <formula>ISERROR(C363)</formula>
    </cfRule>
  </conditionalFormatting>
  <conditionalFormatting sqref="C406:C417">
    <cfRule type="expression" dxfId="582" priority="17">
      <formula>ISERROR(C406)</formula>
    </cfRule>
  </conditionalFormatting>
  <conditionalFormatting sqref="C449:C460">
    <cfRule type="expression" dxfId="581" priority="10">
      <formula>ISERROR(C449)</formula>
    </cfRule>
  </conditionalFormatting>
  <conditionalFormatting sqref="C492:C503">
    <cfRule type="expression" dxfId="580" priority="3">
      <formula>ISERROR(C492)</formula>
    </cfRule>
  </conditionalFormatting>
  <conditionalFormatting sqref="E16:AI16">
    <cfRule type="expression" dxfId="579" priority="82">
      <formula>WEEKDAY(E16,2)&gt;5</formula>
    </cfRule>
  </conditionalFormatting>
  <conditionalFormatting sqref="E59:AI59">
    <cfRule type="expression" dxfId="578" priority="75">
      <formula>WEEKDAY(E59,2)&gt;5</formula>
    </cfRule>
  </conditionalFormatting>
  <conditionalFormatting sqref="E102:AI102">
    <cfRule type="expression" dxfId="577" priority="68">
      <formula>WEEKDAY(E102,2)&gt;5</formula>
    </cfRule>
  </conditionalFormatting>
  <conditionalFormatting sqref="E145:AI145">
    <cfRule type="expression" dxfId="576" priority="61">
      <formula>WEEKDAY(E145,2)&gt;5</formula>
    </cfRule>
  </conditionalFormatting>
  <conditionalFormatting sqref="E188:AI188">
    <cfRule type="expression" dxfId="575" priority="54">
      <formula>WEEKDAY(E188,2)&gt;5</formula>
    </cfRule>
  </conditionalFormatting>
  <conditionalFormatting sqref="E231:AI231">
    <cfRule type="expression" dxfId="574" priority="47">
      <formula>WEEKDAY(E231,2)&gt;5</formula>
    </cfRule>
  </conditionalFormatting>
  <conditionalFormatting sqref="E274:AI274">
    <cfRule type="expression" dxfId="573" priority="40">
      <formula>WEEKDAY(E274,2)&gt;5</formula>
    </cfRule>
  </conditionalFormatting>
  <conditionalFormatting sqref="E317:AI317">
    <cfRule type="expression" dxfId="572" priority="33">
      <formula>WEEKDAY(E317,2)&gt;5</formula>
    </cfRule>
  </conditionalFormatting>
  <conditionalFormatting sqref="E360:AI360">
    <cfRule type="expression" dxfId="571" priority="26">
      <formula>WEEKDAY(E360,2)&gt;5</formula>
    </cfRule>
  </conditionalFormatting>
  <conditionalFormatting sqref="E403:AI403">
    <cfRule type="expression" dxfId="570" priority="19">
      <formula>WEEKDAY(E403,2)&gt;5</formula>
    </cfRule>
  </conditionalFormatting>
  <conditionalFormatting sqref="E446:AI446">
    <cfRule type="expression" dxfId="569" priority="12">
      <formula>WEEKDAY(E446,2)&gt;5</formula>
    </cfRule>
  </conditionalFormatting>
  <conditionalFormatting sqref="E489:AI489">
    <cfRule type="expression" dxfId="568" priority="5">
      <formula>WEEKDAY(E489,2)&gt;5</formula>
    </cfRule>
  </conditionalFormatting>
  <conditionalFormatting sqref="AJ17:AJ30">
    <cfRule type="cellIs" dxfId="567" priority="84" operator="greaterThan">
      <formula>143</formula>
    </cfRule>
  </conditionalFormatting>
  <conditionalFormatting sqref="AJ60:AJ73">
    <cfRule type="cellIs" dxfId="566" priority="77" operator="greaterThan">
      <formula>143</formula>
    </cfRule>
  </conditionalFormatting>
  <conditionalFormatting sqref="AJ103:AJ116">
    <cfRule type="cellIs" dxfId="565" priority="70" operator="greaterThan">
      <formula>143</formula>
    </cfRule>
  </conditionalFormatting>
  <conditionalFormatting sqref="AJ146:AJ159">
    <cfRule type="cellIs" dxfId="564" priority="63" operator="greaterThan">
      <formula>143</formula>
    </cfRule>
  </conditionalFormatting>
  <conditionalFormatting sqref="AJ189:AJ202">
    <cfRule type="cellIs" dxfId="563" priority="56" operator="greaterThan">
      <formula>143</formula>
    </cfRule>
  </conditionalFormatting>
  <conditionalFormatting sqref="AJ232:AJ245">
    <cfRule type="cellIs" dxfId="562" priority="49" operator="greaterThan">
      <formula>143</formula>
    </cfRule>
  </conditionalFormatting>
  <conditionalFormatting sqref="AJ275:AJ288">
    <cfRule type="cellIs" dxfId="561" priority="42" operator="greaterThan">
      <formula>143</formula>
    </cfRule>
  </conditionalFormatting>
  <conditionalFormatting sqref="AJ318:AJ331">
    <cfRule type="cellIs" dxfId="560" priority="35" operator="greaterThan">
      <formula>143</formula>
    </cfRule>
  </conditionalFormatting>
  <conditionalFormatting sqref="AJ361:AJ374">
    <cfRule type="cellIs" dxfId="559" priority="28" operator="greaterThan">
      <formula>143</formula>
    </cfRule>
  </conditionalFormatting>
  <conditionalFormatting sqref="AJ404:AJ417">
    <cfRule type="cellIs" dxfId="558" priority="21" operator="greaterThan">
      <formula>143</formula>
    </cfRule>
  </conditionalFormatting>
  <conditionalFormatting sqref="AJ447:AJ460">
    <cfRule type="cellIs" dxfId="557" priority="14" operator="greaterThan">
      <formula>143</formula>
    </cfRule>
  </conditionalFormatting>
  <conditionalFormatting sqref="AJ490:AJ503">
    <cfRule type="cellIs" dxfId="556" priority="7" operator="greaterThan">
      <formula>143</formula>
    </cfRule>
  </conditionalFormatting>
  <conditionalFormatting sqref="AK15:AK34">
    <cfRule type="expression" dxfId="555" priority="78">
      <formula>ISERROR(AK15)</formula>
    </cfRule>
  </conditionalFormatting>
  <conditionalFormatting sqref="AK58:AK77">
    <cfRule type="expression" dxfId="554" priority="71">
      <formula>ISERROR(AK58)</formula>
    </cfRule>
  </conditionalFormatting>
  <conditionalFormatting sqref="AK101:AK120">
    <cfRule type="expression" dxfId="553" priority="64">
      <formula>ISERROR(AK101)</formula>
    </cfRule>
  </conditionalFormatting>
  <conditionalFormatting sqref="AK144:AK163">
    <cfRule type="expression" dxfId="552" priority="57">
      <formula>ISERROR(AK144)</formula>
    </cfRule>
  </conditionalFormatting>
  <conditionalFormatting sqref="AK187:AK206">
    <cfRule type="expression" dxfId="551" priority="50">
      <formula>ISERROR(AK187)</formula>
    </cfRule>
  </conditionalFormatting>
  <conditionalFormatting sqref="AK230:AK249">
    <cfRule type="expression" dxfId="550" priority="43">
      <formula>ISERROR(AK230)</formula>
    </cfRule>
  </conditionalFormatting>
  <conditionalFormatting sqref="AK273:AK292">
    <cfRule type="expression" dxfId="549" priority="36">
      <formula>ISERROR(AK273)</formula>
    </cfRule>
  </conditionalFormatting>
  <conditionalFormatting sqref="AK316:AK335">
    <cfRule type="expression" dxfId="548" priority="29">
      <formula>ISERROR(AK316)</formula>
    </cfRule>
  </conditionalFormatting>
  <conditionalFormatting sqref="AK359:AK378">
    <cfRule type="expression" dxfId="547" priority="22">
      <formula>ISERROR(AK359)</formula>
    </cfRule>
  </conditionalFormatting>
  <conditionalFormatting sqref="AK402:AK421">
    <cfRule type="expression" dxfId="546" priority="15">
      <formula>ISERROR(AK402)</formula>
    </cfRule>
  </conditionalFormatting>
  <conditionalFormatting sqref="AK445:AK464">
    <cfRule type="expression" dxfId="545" priority="8">
      <formula>ISERROR(AK445)</formula>
    </cfRule>
  </conditionalFormatting>
  <conditionalFormatting sqref="AK488:AK507">
    <cfRule type="expression" dxfId="544"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670D-56A5-4E53-82ED-245F57E59998}">
  <sheetPr codeName="Tabelle23">
    <tabColor theme="7" tint="0.59999389629810485"/>
    <pageSetUpPr fitToPage="1"/>
  </sheetPr>
  <dimension ref="A1:AK516"/>
  <sheetViews>
    <sheetView showWhiteSpace="0" topLeftCell="A419" zoomScale="70" zoomScaleNormal="7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Nav!$T$4</f>
        <v/>
      </c>
      <c r="B11" s="874"/>
      <c r="C11" s="874"/>
      <c r="D11" s="429"/>
      <c r="M11" s="875" t="str">
        <f>'Planung Personal'!$B$17</f>
        <v>MA 5</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MA 5</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MA 5</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MA 5</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MA 5</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MA 5</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MA 5</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MA 5</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MA 5</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MA 5</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MA 5</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MA 5</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V2:Z2"/>
    <mergeCell ref="AA2:AH2"/>
    <mergeCell ref="A170:M171"/>
    <mergeCell ref="P171:AI171"/>
    <mergeCell ref="V174:Z174"/>
    <mergeCell ref="AA174:AH174"/>
    <mergeCell ref="N176:AJ176"/>
    <mergeCell ref="N177:AJ177"/>
    <mergeCell ref="A178:L178"/>
    <mergeCell ref="N178:AJ178"/>
    <mergeCell ref="N136:S136"/>
    <mergeCell ref="A137:AJ137"/>
    <mergeCell ref="A140:C140"/>
    <mergeCell ref="M140:V140"/>
    <mergeCell ref="A142:AJ142"/>
    <mergeCell ref="AJ144:AJ145"/>
    <mergeCell ref="A147:A159"/>
    <mergeCell ref="N49:AJ49"/>
    <mergeCell ref="N50:S50"/>
    <mergeCell ref="A51:AJ51"/>
    <mergeCell ref="A54:C54"/>
    <mergeCell ref="M54:V54"/>
    <mergeCell ref="A56:AJ56"/>
    <mergeCell ref="AJ58:AJ59"/>
    <mergeCell ref="N219:AJ219"/>
    <mergeCell ref="N220:AJ220"/>
    <mergeCell ref="A221:L221"/>
    <mergeCell ref="N221:AJ221"/>
    <mergeCell ref="N222:S222"/>
    <mergeCell ref="A223:AJ223"/>
    <mergeCell ref="A205:A208"/>
    <mergeCell ref="A210:M212"/>
    <mergeCell ref="P212:AI212"/>
    <mergeCell ref="A213:M214"/>
    <mergeCell ref="P214:AI214"/>
    <mergeCell ref="V217:Z217"/>
    <mergeCell ref="AA217:AH217"/>
    <mergeCell ref="A226:C226"/>
    <mergeCell ref="M226:V226"/>
    <mergeCell ref="A228:AJ228"/>
    <mergeCell ref="A471:M472"/>
    <mergeCell ref="P472:AI472"/>
    <mergeCell ref="V475:Z475"/>
    <mergeCell ref="N305:AJ305"/>
    <mergeCell ref="N306:AJ306"/>
    <mergeCell ref="A307:L307"/>
    <mergeCell ref="N307:AJ307"/>
    <mergeCell ref="N308:S308"/>
    <mergeCell ref="A309:AJ309"/>
    <mergeCell ref="A312:C312"/>
    <mergeCell ref="M312:V312"/>
    <mergeCell ref="A314:AJ314"/>
    <mergeCell ref="AJ316:AJ317"/>
    <mergeCell ref="A319:A331"/>
    <mergeCell ref="A334:A337"/>
    <mergeCell ref="A339:M341"/>
    <mergeCell ref="N351:S351"/>
    <mergeCell ref="A352:AJ352"/>
    <mergeCell ref="A355:C355"/>
    <mergeCell ref="M355:V355"/>
    <mergeCell ref="A357:AJ357"/>
    <mergeCell ref="AJ359:AJ360"/>
    <mergeCell ref="A362:A374"/>
    <mergeCell ref="A377:A380"/>
    <mergeCell ref="N4:AJ4"/>
    <mergeCell ref="N5:AJ5"/>
    <mergeCell ref="A6:L6"/>
    <mergeCell ref="N6:AJ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N47:AJ47"/>
    <mergeCell ref="N48:AJ48"/>
    <mergeCell ref="A49:L49"/>
    <mergeCell ref="A61:A73"/>
    <mergeCell ref="A76:A79"/>
    <mergeCell ref="A81:M83"/>
    <mergeCell ref="P83:AI83"/>
    <mergeCell ref="A84:M85"/>
    <mergeCell ref="P85:AI85"/>
    <mergeCell ref="V88:Z88"/>
    <mergeCell ref="AA88:AH88"/>
    <mergeCell ref="N92:AJ92"/>
    <mergeCell ref="N93:S93"/>
    <mergeCell ref="A94:AJ94"/>
    <mergeCell ref="N90:AJ90"/>
    <mergeCell ref="N91:AJ91"/>
    <mergeCell ref="A92:L92"/>
    <mergeCell ref="A97:C97"/>
    <mergeCell ref="M97:V97"/>
    <mergeCell ref="A99:AJ99"/>
    <mergeCell ref="AJ101:AJ102"/>
    <mergeCell ref="A104:A116"/>
    <mergeCell ref="A119:A122"/>
    <mergeCell ref="A124:M126"/>
    <mergeCell ref="P126:AI126"/>
    <mergeCell ref="A127:M128"/>
    <mergeCell ref="P128:AI128"/>
    <mergeCell ref="V131:Z131"/>
    <mergeCell ref="AA131:AH131"/>
    <mergeCell ref="N133:AJ133"/>
    <mergeCell ref="N134:AJ134"/>
    <mergeCell ref="A135:L135"/>
    <mergeCell ref="N135:AJ135"/>
    <mergeCell ref="A185:AJ185"/>
    <mergeCell ref="AJ187:AJ188"/>
    <mergeCell ref="A190:A202"/>
    <mergeCell ref="A162:A165"/>
    <mergeCell ref="A167:M169"/>
    <mergeCell ref="P169:AI169"/>
    <mergeCell ref="A180:AJ180"/>
    <mergeCell ref="A183:C183"/>
    <mergeCell ref="M183:V183"/>
    <mergeCell ref="N179:S179"/>
    <mergeCell ref="AJ230:AJ231"/>
    <mergeCell ref="A233:A245"/>
    <mergeCell ref="A248:A251"/>
    <mergeCell ref="A253:M255"/>
    <mergeCell ref="P255:AI255"/>
    <mergeCell ref="A256:M257"/>
    <mergeCell ref="P257:AI257"/>
    <mergeCell ref="V260:Z260"/>
    <mergeCell ref="AA260:AH260"/>
    <mergeCell ref="N262:AJ262"/>
    <mergeCell ref="N263:AJ263"/>
    <mergeCell ref="A264:L264"/>
    <mergeCell ref="N264:AJ264"/>
    <mergeCell ref="N265:S265"/>
    <mergeCell ref="A266:AJ266"/>
    <mergeCell ref="A269:C269"/>
    <mergeCell ref="M269:V269"/>
    <mergeCell ref="A271:AJ271"/>
    <mergeCell ref="AJ273:AJ274"/>
    <mergeCell ref="A276:A288"/>
    <mergeCell ref="A291:A294"/>
    <mergeCell ref="A296:M298"/>
    <mergeCell ref="P298:AI298"/>
    <mergeCell ref="A299:M300"/>
    <mergeCell ref="P300:AI300"/>
    <mergeCell ref="V303:Z303"/>
    <mergeCell ref="AA303:AH303"/>
    <mergeCell ref="P341:AI341"/>
    <mergeCell ref="A342:M343"/>
    <mergeCell ref="P343:AI343"/>
    <mergeCell ref="V346:Z346"/>
    <mergeCell ref="AA346:AH346"/>
    <mergeCell ref="N348:AJ348"/>
    <mergeCell ref="N349:AJ349"/>
    <mergeCell ref="A350:L350"/>
    <mergeCell ref="N350:AJ350"/>
    <mergeCell ref="A382:M384"/>
    <mergeCell ref="P384:AI384"/>
    <mergeCell ref="A385:M386"/>
    <mergeCell ref="P386:AI386"/>
    <mergeCell ref="V389:Z389"/>
    <mergeCell ref="AA389:AH389"/>
    <mergeCell ref="N391:AJ391"/>
    <mergeCell ref="N392:AJ392"/>
    <mergeCell ref="A393:L393"/>
    <mergeCell ref="N393:AJ393"/>
    <mergeCell ref="N394:S394"/>
    <mergeCell ref="A395:AJ395"/>
    <mergeCell ref="A398:C398"/>
    <mergeCell ref="M398:V398"/>
    <mergeCell ref="A400:AJ400"/>
    <mergeCell ref="AJ402:AJ403"/>
    <mergeCell ref="A405:A417"/>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 ref="A463:A466"/>
    <mergeCell ref="A468:M470"/>
    <mergeCell ref="P470:AI470"/>
    <mergeCell ref="A486:AJ486"/>
    <mergeCell ref="AJ488:AJ489"/>
    <mergeCell ref="A491:A503"/>
    <mergeCell ref="A506:A509"/>
    <mergeCell ref="A511:M513"/>
    <mergeCell ref="P513:AI513"/>
    <mergeCell ref="A514:M515"/>
    <mergeCell ref="P515:AI515"/>
    <mergeCell ref="AA475:AH475"/>
    <mergeCell ref="N477:AJ477"/>
    <mergeCell ref="N478:AJ478"/>
    <mergeCell ref="A479:L479"/>
    <mergeCell ref="N479:AJ479"/>
    <mergeCell ref="N480:S480"/>
    <mergeCell ref="A481:AJ481"/>
    <mergeCell ref="A484:C484"/>
    <mergeCell ref="M484:V484"/>
  </mergeCells>
  <conditionalFormatting sqref="C19:C30">
    <cfRule type="expression" dxfId="543" priority="80">
      <formula>ISERROR(C19)</formula>
    </cfRule>
  </conditionalFormatting>
  <conditionalFormatting sqref="C62:C73">
    <cfRule type="expression" dxfId="542" priority="73">
      <formula>ISERROR(C62)</formula>
    </cfRule>
  </conditionalFormatting>
  <conditionalFormatting sqref="C105:C116">
    <cfRule type="expression" dxfId="541" priority="66">
      <formula>ISERROR(C105)</formula>
    </cfRule>
  </conditionalFormatting>
  <conditionalFormatting sqref="C148:C159">
    <cfRule type="expression" dxfId="540" priority="59">
      <formula>ISERROR(C148)</formula>
    </cfRule>
  </conditionalFormatting>
  <conditionalFormatting sqref="C191:C202">
    <cfRule type="expression" dxfId="539" priority="52">
      <formula>ISERROR(C191)</formula>
    </cfRule>
  </conditionalFormatting>
  <conditionalFormatting sqref="C234:C245">
    <cfRule type="expression" dxfId="538" priority="45">
      <formula>ISERROR(C234)</formula>
    </cfRule>
  </conditionalFormatting>
  <conditionalFormatting sqref="C277:C288">
    <cfRule type="expression" dxfId="537" priority="38">
      <formula>ISERROR(C277)</formula>
    </cfRule>
  </conditionalFormatting>
  <conditionalFormatting sqref="C320:C331">
    <cfRule type="expression" dxfId="536" priority="31">
      <formula>ISERROR(C320)</formula>
    </cfRule>
  </conditionalFormatting>
  <conditionalFormatting sqref="C363:C374">
    <cfRule type="expression" dxfId="535" priority="24">
      <formula>ISERROR(C363)</formula>
    </cfRule>
  </conditionalFormatting>
  <conditionalFormatting sqref="C406:C417">
    <cfRule type="expression" dxfId="534" priority="17">
      <formula>ISERROR(C406)</formula>
    </cfRule>
  </conditionalFormatting>
  <conditionalFormatting sqref="C449:C460">
    <cfRule type="expression" dxfId="533" priority="10">
      <formula>ISERROR(C449)</formula>
    </cfRule>
  </conditionalFormatting>
  <conditionalFormatting sqref="C492:C503">
    <cfRule type="expression" dxfId="532" priority="3">
      <formula>ISERROR(C492)</formula>
    </cfRule>
  </conditionalFormatting>
  <conditionalFormatting sqref="E16:AI16">
    <cfRule type="expression" dxfId="531" priority="82">
      <formula>WEEKDAY(E16,2)&gt;5</formula>
    </cfRule>
  </conditionalFormatting>
  <conditionalFormatting sqref="E59:AI59">
    <cfRule type="expression" dxfId="530" priority="75">
      <formula>WEEKDAY(E59,2)&gt;5</formula>
    </cfRule>
  </conditionalFormatting>
  <conditionalFormatting sqref="E102:AI102">
    <cfRule type="expression" dxfId="529" priority="68">
      <formula>WEEKDAY(E102,2)&gt;5</formula>
    </cfRule>
  </conditionalFormatting>
  <conditionalFormatting sqref="E145:AI145">
    <cfRule type="expression" dxfId="528" priority="61">
      <formula>WEEKDAY(E145,2)&gt;5</formula>
    </cfRule>
  </conditionalFormatting>
  <conditionalFormatting sqref="E188:AI188">
    <cfRule type="expression" dxfId="527" priority="54">
      <formula>WEEKDAY(E188,2)&gt;5</formula>
    </cfRule>
  </conditionalFormatting>
  <conditionalFormatting sqref="E231:AI231">
    <cfRule type="expression" dxfId="526" priority="47">
      <formula>WEEKDAY(E231,2)&gt;5</formula>
    </cfRule>
  </conditionalFormatting>
  <conditionalFormatting sqref="E274:AI274">
    <cfRule type="expression" dxfId="525" priority="40">
      <formula>WEEKDAY(E274,2)&gt;5</formula>
    </cfRule>
  </conditionalFormatting>
  <conditionalFormatting sqref="E317:AI317">
    <cfRule type="expression" dxfId="524" priority="33">
      <formula>WEEKDAY(E317,2)&gt;5</formula>
    </cfRule>
  </conditionalFormatting>
  <conditionalFormatting sqref="E360:AI360">
    <cfRule type="expression" dxfId="523" priority="26">
      <formula>WEEKDAY(E360,2)&gt;5</formula>
    </cfRule>
  </conditionalFormatting>
  <conditionalFormatting sqref="E403:AI403">
    <cfRule type="expression" dxfId="522" priority="19">
      <formula>WEEKDAY(E403,2)&gt;5</formula>
    </cfRule>
  </conditionalFormatting>
  <conditionalFormatting sqref="E446:AI446">
    <cfRule type="expression" dxfId="521" priority="12">
      <formula>WEEKDAY(E446,2)&gt;5</formula>
    </cfRule>
  </conditionalFormatting>
  <conditionalFormatting sqref="E489:AI489">
    <cfRule type="expression" dxfId="520" priority="5">
      <formula>WEEKDAY(E489,2)&gt;5</formula>
    </cfRule>
  </conditionalFormatting>
  <conditionalFormatting sqref="AJ17:AJ30">
    <cfRule type="cellIs" dxfId="519" priority="84" operator="greaterThan">
      <formula>143</formula>
    </cfRule>
  </conditionalFormatting>
  <conditionalFormatting sqref="AJ60:AJ73">
    <cfRule type="cellIs" dxfId="518" priority="77" operator="greaterThan">
      <formula>143</formula>
    </cfRule>
  </conditionalFormatting>
  <conditionalFormatting sqref="AJ103:AJ116">
    <cfRule type="cellIs" dxfId="517" priority="70" operator="greaterThan">
      <formula>143</formula>
    </cfRule>
  </conditionalFormatting>
  <conditionalFormatting sqref="AJ146:AJ159">
    <cfRule type="cellIs" dxfId="516" priority="63" operator="greaterThan">
      <formula>143</formula>
    </cfRule>
  </conditionalFormatting>
  <conditionalFormatting sqref="AJ189:AJ202">
    <cfRule type="cellIs" dxfId="515" priority="56" operator="greaterThan">
      <formula>143</formula>
    </cfRule>
  </conditionalFormatting>
  <conditionalFormatting sqref="AJ232:AJ245">
    <cfRule type="cellIs" dxfId="514" priority="49" operator="greaterThan">
      <formula>143</formula>
    </cfRule>
  </conditionalFormatting>
  <conditionalFormatting sqref="AJ275:AJ288">
    <cfRule type="cellIs" dxfId="513" priority="42" operator="greaterThan">
      <formula>143</formula>
    </cfRule>
  </conditionalFormatting>
  <conditionalFormatting sqref="AJ318:AJ331">
    <cfRule type="cellIs" dxfId="512" priority="35" operator="greaterThan">
      <formula>143</formula>
    </cfRule>
  </conditionalFormatting>
  <conditionalFormatting sqref="AJ361:AJ374">
    <cfRule type="cellIs" dxfId="511" priority="28" operator="greaterThan">
      <formula>143</formula>
    </cfRule>
  </conditionalFormatting>
  <conditionalFormatting sqref="AJ404:AJ417">
    <cfRule type="cellIs" dxfId="510" priority="21" operator="greaterThan">
      <formula>143</formula>
    </cfRule>
  </conditionalFormatting>
  <conditionalFormatting sqref="AJ447:AJ460">
    <cfRule type="cellIs" dxfId="509" priority="14" operator="greaterThan">
      <formula>143</formula>
    </cfRule>
  </conditionalFormatting>
  <conditionalFormatting sqref="AJ490:AJ503">
    <cfRule type="cellIs" dxfId="508" priority="7" operator="greaterThan">
      <formula>143</formula>
    </cfRule>
  </conditionalFormatting>
  <conditionalFormatting sqref="AK15:AK34">
    <cfRule type="expression" dxfId="507" priority="78">
      <formula>ISERROR(AK15)</formula>
    </cfRule>
  </conditionalFormatting>
  <conditionalFormatting sqref="AK58:AK77">
    <cfRule type="expression" dxfId="506" priority="71">
      <formula>ISERROR(AK58)</formula>
    </cfRule>
  </conditionalFormatting>
  <conditionalFormatting sqref="AK101:AK120">
    <cfRule type="expression" dxfId="505" priority="64">
      <formula>ISERROR(AK101)</formula>
    </cfRule>
  </conditionalFormatting>
  <conditionalFormatting sqref="AK144:AK163">
    <cfRule type="expression" dxfId="504" priority="57">
      <formula>ISERROR(AK144)</formula>
    </cfRule>
  </conditionalFormatting>
  <conditionalFormatting sqref="AK187:AK206">
    <cfRule type="expression" dxfId="503" priority="50">
      <formula>ISERROR(AK187)</formula>
    </cfRule>
  </conditionalFormatting>
  <conditionalFormatting sqref="AK230:AK249">
    <cfRule type="expression" dxfId="502" priority="43">
      <formula>ISERROR(AK230)</formula>
    </cfRule>
  </conditionalFormatting>
  <conditionalFormatting sqref="AK273:AK292">
    <cfRule type="expression" dxfId="501" priority="36">
      <formula>ISERROR(AK273)</formula>
    </cfRule>
  </conditionalFormatting>
  <conditionalFormatting sqref="AK316:AK335">
    <cfRule type="expression" dxfId="500" priority="29">
      <formula>ISERROR(AK316)</formula>
    </cfRule>
  </conditionalFormatting>
  <conditionalFormatting sqref="AK359:AK378">
    <cfRule type="expression" dxfId="499" priority="22">
      <formula>ISERROR(AK359)</formula>
    </cfRule>
  </conditionalFormatting>
  <conditionalFormatting sqref="AK402:AK421">
    <cfRule type="expression" dxfId="498" priority="15">
      <formula>ISERROR(AK402)</formula>
    </cfRule>
  </conditionalFormatting>
  <conditionalFormatting sqref="AK445:AK464">
    <cfRule type="expression" dxfId="497" priority="8">
      <formula>ISERROR(AK445)</formula>
    </cfRule>
  </conditionalFormatting>
  <conditionalFormatting sqref="AK488:AK507">
    <cfRule type="expression" dxfId="496"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2A1B8-720A-4FFD-9794-330273B74F7D}">
  <sheetPr codeName="Tabelle24">
    <tabColor theme="7" tint="0.59999389629810485"/>
    <pageSetUpPr fitToPage="1"/>
  </sheetPr>
  <dimension ref="A1:U48"/>
  <sheetViews>
    <sheetView showWhiteSpace="0" topLeftCell="A6" zoomScaleNormal="100" zoomScaleSheetLayoutView="100" workbookViewId="0">
      <selection activeCell="U77" sqref="U77"/>
    </sheetView>
  </sheetViews>
  <sheetFormatPr baseColWidth="10" defaultColWidth="7" defaultRowHeight="13" x14ac:dyDescent="0.15"/>
  <cols>
    <col min="1" max="1" width="30.5" style="56" customWidth="1"/>
    <col min="2" max="13" width="7" style="56" customWidth="1"/>
    <col min="14" max="14" width="7.6640625" style="56" customWidth="1"/>
    <col min="15" max="15" width="2" style="56" customWidth="1"/>
    <col min="16" max="16" width="11.6640625" style="83" customWidth="1"/>
    <col min="17" max="17" width="12.1640625" style="83" customWidth="1"/>
    <col min="18" max="18" width="10.33203125" style="83" bestFit="1" customWidth="1"/>
    <col min="19" max="19" width="11.6640625" style="64" bestFit="1" customWidth="1"/>
    <col min="20" max="20" width="11.6640625" style="56" customWidth="1"/>
    <col min="21" max="16384" width="7" style="56"/>
  </cols>
  <sheetData>
    <row r="1" spans="1:21" ht="21" customHeight="1" x14ac:dyDescent="0.15">
      <c r="A1" s="129" t="s">
        <v>166</v>
      </c>
      <c r="P1" s="130" t="s">
        <v>167</v>
      </c>
      <c r="Q1" s="131" t="str">
        <f>Nav!$C$6</f>
        <v>DS200424</v>
      </c>
    </row>
    <row r="2" spans="1:21" ht="21" customHeight="1" x14ac:dyDescent="0.15">
      <c r="A2" s="132" t="s">
        <v>168</v>
      </c>
      <c r="M2" s="133"/>
      <c r="N2" s="134"/>
      <c r="P2" s="130" t="s">
        <v>169</v>
      </c>
      <c r="Q2" s="314">
        <f>Nav!H16</f>
        <v>45047</v>
      </c>
    </row>
    <row r="3" spans="1:21" ht="13.5" customHeight="1" x14ac:dyDescent="0.15">
      <c r="D3" s="135"/>
      <c r="E3" s="136"/>
      <c r="F3" s="136"/>
      <c r="G3" s="136"/>
      <c r="H3" s="136"/>
      <c r="I3" s="136"/>
      <c r="J3" s="136"/>
      <c r="K3" s="136"/>
      <c r="L3" s="136"/>
    </row>
    <row r="4" spans="1:21" s="134" customFormat="1" ht="18" customHeight="1" thickBot="1" x14ac:dyDescent="0.2">
      <c r="A4" s="137"/>
      <c r="B4" s="137"/>
      <c r="D4" s="138"/>
      <c r="E4" s="139"/>
      <c r="F4" s="140"/>
      <c r="G4" s="141"/>
      <c r="H4" s="139"/>
      <c r="I4" s="140"/>
      <c r="J4" s="140"/>
      <c r="K4" s="142"/>
      <c r="L4" s="143"/>
      <c r="M4" s="136"/>
      <c r="R4" s="68"/>
      <c r="S4" s="68" t="s">
        <v>170</v>
      </c>
    </row>
    <row r="5" spans="1:21" ht="17.25" customHeight="1" thickBot="1" x14ac:dyDescent="0.2">
      <c r="K5" s="144"/>
      <c r="N5" s="145"/>
      <c r="O5" s="59"/>
      <c r="P5" s="146" t="s">
        <v>171</v>
      </c>
      <c r="Q5" s="260">
        <f>'Planung Personal'!$U$9</f>
        <v>40</v>
      </c>
      <c r="R5" s="147">
        <f>'Planung Personal'!$V$9</f>
        <v>2080</v>
      </c>
      <c r="S5" s="254">
        <f>R5/12</f>
        <v>173.33333333333334</v>
      </c>
    </row>
    <row r="6" spans="1:21" ht="16" x14ac:dyDescent="0.15">
      <c r="A6" s="148" t="str">
        <f>'Planung Personal'!$B$9</f>
        <v>Tippl, Mario</v>
      </c>
      <c r="B6" s="149" t="s">
        <v>173</v>
      </c>
      <c r="C6" s="149" t="s">
        <v>174</v>
      </c>
      <c r="D6" s="149" t="s">
        <v>175</v>
      </c>
      <c r="E6" s="149" t="s">
        <v>100</v>
      </c>
      <c r="F6" s="149" t="s">
        <v>176</v>
      </c>
      <c r="G6" s="149" t="s">
        <v>102</v>
      </c>
      <c r="H6" s="149" t="s">
        <v>103</v>
      </c>
      <c r="I6" s="149" t="s">
        <v>104</v>
      </c>
      <c r="J6" s="149" t="s">
        <v>177</v>
      </c>
      <c r="K6" s="149" t="s">
        <v>106</v>
      </c>
      <c r="L6" s="149" t="s">
        <v>107</v>
      </c>
      <c r="M6" s="150" t="s">
        <v>108</v>
      </c>
      <c r="N6" s="151" t="s">
        <v>178</v>
      </c>
      <c r="P6" s="923" t="s">
        <v>179</v>
      </c>
      <c r="Q6" s="924"/>
      <c r="R6" s="925"/>
    </row>
    <row r="7" spans="1:21" ht="13.5" customHeight="1" x14ac:dyDescent="0.15">
      <c r="A7" s="152" t="s">
        <v>183</v>
      </c>
      <c r="B7" s="153">
        <f>'MA1 J3'!$AJ$31</f>
        <v>0</v>
      </c>
      <c r="C7" s="153">
        <f>'MA1 J3'!$AJ$74</f>
        <v>0</v>
      </c>
      <c r="D7" s="153">
        <f>'MA1 J3'!$AJ$117</f>
        <v>0</v>
      </c>
      <c r="E7" s="153">
        <f>'MA1 J3'!$AJ$160</f>
        <v>0</v>
      </c>
      <c r="F7" s="153">
        <f>'MA1 J3'!$AJ$203</f>
        <v>0</v>
      </c>
      <c r="G7" s="153">
        <f>'MA1 J3'!$AJ$246</f>
        <v>0</v>
      </c>
      <c r="H7" s="153">
        <f>'MA1 J3'!$AJ$289</f>
        <v>0</v>
      </c>
      <c r="I7" s="153">
        <f>'MA1 J3'!$AJ$332</f>
        <v>0</v>
      </c>
      <c r="J7" s="153">
        <f>'MA1 J3'!$AJ$375</f>
        <v>0</v>
      </c>
      <c r="K7" s="153">
        <f>'MA1 J3'!$AJ$418</f>
        <v>0</v>
      </c>
      <c r="L7" s="153">
        <f>'MA1 J3'!$AJ$461</f>
        <v>0</v>
      </c>
      <c r="M7" s="153">
        <f>'MA1 J3'!$AJ$504</f>
        <v>0</v>
      </c>
      <c r="N7" s="154">
        <f>SUM(B7:M7)</f>
        <v>0</v>
      </c>
      <c r="O7" s="155"/>
      <c r="P7" s="911"/>
      <c r="Q7" s="912"/>
      <c r="R7" s="913"/>
      <c r="T7" s="156"/>
    </row>
    <row r="8" spans="1:21" ht="13.5" customHeight="1" x14ac:dyDescent="0.15">
      <c r="A8" s="152" t="s">
        <v>186</v>
      </c>
      <c r="B8" s="153">
        <f>'MA1 J3'!$AJ$32</f>
        <v>0</v>
      </c>
      <c r="C8" s="153">
        <f>'MA1 J3'!$AJ$75</f>
        <v>0</v>
      </c>
      <c r="D8" s="153">
        <f>'MA1 J3'!$AJ$118</f>
        <v>0</v>
      </c>
      <c r="E8" s="153">
        <f>'MA1 J3'!$AJ$161</f>
        <v>0</v>
      </c>
      <c r="F8" s="153">
        <f>'MA1 J3'!$AJ$204</f>
        <v>0</v>
      </c>
      <c r="G8" s="153">
        <f>'MA1 J3'!$AJ$247</f>
        <v>0</v>
      </c>
      <c r="H8" s="153">
        <f>'MA1 J3'!$AJ$290</f>
        <v>0</v>
      </c>
      <c r="I8" s="153">
        <f>'MA1 J3'!$AJ$333</f>
        <v>0</v>
      </c>
      <c r="J8" s="153">
        <f>'MA1 J3'!$AJ$376</f>
        <v>0</v>
      </c>
      <c r="K8" s="153">
        <f>'MA1 J3'!$AJ$419</f>
        <v>0</v>
      </c>
      <c r="L8" s="153">
        <f>'MA1 J3'!$AJ$462</f>
        <v>0</v>
      </c>
      <c r="M8" s="153">
        <f>'MA1 J3'!$AJ$505</f>
        <v>0</v>
      </c>
      <c r="N8" s="154">
        <f>SUM(B8:M8)</f>
        <v>0</v>
      </c>
      <c r="P8" s="157" t="s">
        <v>187</v>
      </c>
      <c r="Q8" s="158" t="s">
        <v>188</v>
      </c>
      <c r="R8" s="159" t="s">
        <v>189</v>
      </c>
      <c r="U8" s="160"/>
    </row>
    <row r="9" spans="1:21" ht="13.5" customHeight="1" x14ac:dyDescent="0.15">
      <c r="A9" s="161"/>
      <c r="M9" s="162" t="s">
        <v>190</v>
      </c>
      <c r="N9" s="163">
        <f>SUM(N7:N8)</f>
        <v>0</v>
      </c>
      <c r="P9" s="164" t="s">
        <v>191</v>
      </c>
      <c r="Q9" s="165" t="s">
        <v>192</v>
      </c>
      <c r="R9" s="166" t="s">
        <v>193</v>
      </c>
    </row>
    <row r="10" spans="1:21" ht="13.5" customHeight="1" x14ac:dyDescent="0.15">
      <c r="A10" s="152" t="s">
        <v>194</v>
      </c>
      <c r="B10" s="153">
        <f>SUM('MA1 J3'!$AJ$34:$AJ$36)</f>
        <v>0</v>
      </c>
      <c r="C10" s="153">
        <f>SUM('MA1 J3'!$AJ$77:$AJ$79)</f>
        <v>0</v>
      </c>
      <c r="D10" s="153">
        <f>SUM('MA1 J3'!$AJ$120:$AJ$122)</f>
        <v>0</v>
      </c>
      <c r="E10" s="153">
        <f>SUM('MA1 J3'!$AJ$163:$AJ$165)</f>
        <v>0</v>
      </c>
      <c r="F10" s="153">
        <f>SUM('MA1 J3'!$AJ$206:$AJ$208)</f>
        <v>0</v>
      </c>
      <c r="G10" s="153">
        <f>SUM('MA1 J3'!$AJ$249:$AJ$251)</f>
        <v>0</v>
      </c>
      <c r="H10" s="153">
        <f>SUM('MA1 J3'!$AJ$292:$AJ$294)</f>
        <v>0</v>
      </c>
      <c r="I10" s="153">
        <f>SUM('MA1 J3'!$AJ$335:$AJ$337)</f>
        <v>0</v>
      </c>
      <c r="J10" s="153">
        <f>SUM('MA1 J3'!$AJ$378:$AJ$380)</f>
        <v>0</v>
      </c>
      <c r="K10" s="153">
        <f>SUM('MA1 J3'!$AJ$421:$AJ$423)</f>
        <v>0</v>
      </c>
      <c r="L10" s="153">
        <f>SUM('MA1 J3'!$AJ$464:$AJ$466)</f>
        <v>0</v>
      </c>
      <c r="M10" s="153">
        <f>SUM('MA1 J3'!$AJ$507:$AJ$509)</f>
        <v>0</v>
      </c>
      <c r="N10" s="154">
        <f>SUM(B10:M10)</f>
        <v>0</v>
      </c>
      <c r="P10" s="914">
        <f>'Planung Personal'!$T$9</f>
        <v>120000</v>
      </c>
      <c r="Q10" s="917">
        <f>'Planung Personal'!$V$9</f>
        <v>2080</v>
      </c>
      <c r="R10" s="920">
        <f>'Planung Personal'!$W$9</f>
        <v>57.69</v>
      </c>
    </row>
    <row r="11" spans="1:21" customFormat="1" ht="13.5" customHeight="1" x14ac:dyDescent="0.2">
      <c r="A11" s="172" t="s">
        <v>153</v>
      </c>
      <c r="B11" s="153">
        <f>'MA1 J3'!AJ$33</f>
        <v>0</v>
      </c>
      <c r="C11" s="153">
        <f>'MA1 J3'!$AJ$76</f>
        <v>0</v>
      </c>
      <c r="D11" s="153">
        <f>'MA1 J3'!$AJ$119</f>
        <v>0</v>
      </c>
      <c r="E11" s="153">
        <f>'MA1 J3'!$AJ$162</f>
        <v>0</v>
      </c>
      <c r="F11" s="153">
        <f>'MA1 J3'!$AJ$205</f>
        <v>0</v>
      </c>
      <c r="G11" s="153">
        <f>'MA1 J3'!$AJ$248</f>
        <v>0</v>
      </c>
      <c r="H11" s="153">
        <f>'MA1 J3'!$AJ$291</f>
        <v>0</v>
      </c>
      <c r="I11" s="153">
        <f>'MA1 J3'!$AJ$334</f>
        <v>0</v>
      </c>
      <c r="J11" s="153">
        <f>'MA1 J3'!$AJ$377</f>
        <v>0</v>
      </c>
      <c r="K11" s="153">
        <f>'MA1 J3'!$AJ$420</f>
        <v>0</v>
      </c>
      <c r="L11" s="153">
        <f>'MA1 J3'!$AJ$463</f>
        <v>0</v>
      </c>
      <c r="M11" s="153">
        <f>'MA1 J3'!$AJ$506</f>
        <v>0</v>
      </c>
      <c r="N11" s="154">
        <f>SUM(B11:M11)</f>
        <v>0</v>
      </c>
      <c r="P11" s="915"/>
      <c r="Q11" s="918"/>
      <c r="R11" s="921"/>
      <c r="S11" s="2"/>
    </row>
    <row r="12" spans="1:21" ht="13.5" customHeight="1" thickBot="1" x14ac:dyDescent="0.2">
      <c r="A12" s="167" t="s">
        <v>126</v>
      </c>
      <c r="B12" s="168">
        <f>SUM(B7:B11)</f>
        <v>0</v>
      </c>
      <c r="C12" s="168">
        <f t="shared" ref="C12:M12" si="0">SUM(C7:C11)</f>
        <v>0</v>
      </c>
      <c r="D12" s="168">
        <f t="shared" si="0"/>
        <v>0</v>
      </c>
      <c r="E12" s="168">
        <f t="shared" si="0"/>
        <v>0</v>
      </c>
      <c r="F12" s="168">
        <f t="shared" si="0"/>
        <v>0</v>
      </c>
      <c r="G12" s="168">
        <f t="shared" si="0"/>
        <v>0</v>
      </c>
      <c r="H12" s="168">
        <f t="shared" si="0"/>
        <v>0</v>
      </c>
      <c r="I12" s="168">
        <f t="shared" si="0"/>
        <v>0</v>
      </c>
      <c r="J12" s="168">
        <f t="shared" si="0"/>
        <v>0</v>
      </c>
      <c r="K12" s="168">
        <f t="shared" si="0"/>
        <v>0</v>
      </c>
      <c r="L12" s="168">
        <f t="shared" si="0"/>
        <v>0</v>
      </c>
      <c r="M12" s="168">
        <f t="shared" si="0"/>
        <v>0</v>
      </c>
      <c r="N12" s="163">
        <f>SUM(N9:N11)</f>
        <v>0</v>
      </c>
      <c r="P12" s="916"/>
      <c r="Q12" s="919"/>
      <c r="R12" s="922"/>
    </row>
    <row r="13" spans="1:21" ht="18" customHeight="1" thickBot="1" x14ac:dyDescent="0.2">
      <c r="A13" s="161"/>
      <c r="B13" s="161"/>
      <c r="C13" s="161"/>
      <c r="D13" s="161"/>
      <c r="E13" s="161"/>
      <c r="F13" s="161"/>
      <c r="G13" s="161"/>
      <c r="H13" s="161"/>
      <c r="I13" s="161"/>
      <c r="J13" s="161"/>
      <c r="K13" s="161"/>
      <c r="L13" s="161"/>
      <c r="M13" s="161"/>
      <c r="N13" s="161"/>
      <c r="P13" s="56"/>
      <c r="Q13" s="56"/>
      <c r="R13" s="56"/>
    </row>
    <row r="14" spans="1:21" ht="17.25" customHeight="1" thickBot="1" x14ac:dyDescent="0.2">
      <c r="N14" s="169"/>
      <c r="O14" s="59"/>
      <c r="P14" s="146" t="s">
        <v>171</v>
      </c>
      <c r="Q14" s="260">
        <f>'Planung Personal'!$U$11</f>
        <v>40</v>
      </c>
      <c r="R14" s="147">
        <f>'Planung Personal'!$V$11</f>
        <v>2080</v>
      </c>
      <c r="S14" s="254">
        <f>R14/12</f>
        <v>173.33333333333334</v>
      </c>
    </row>
    <row r="15" spans="1:21" ht="16" x14ac:dyDescent="0.15">
      <c r="A15" s="148" t="str">
        <f>'Planung Personal'!$B$11</f>
        <v>Socha, Pawel</v>
      </c>
      <c r="B15" s="149" t="s">
        <v>173</v>
      </c>
      <c r="C15" s="149" t="s">
        <v>98</v>
      </c>
      <c r="D15" s="149" t="s">
        <v>99</v>
      </c>
      <c r="E15" s="149" t="s">
        <v>100</v>
      </c>
      <c r="F15" s="149" t="s">
        <v>101</v>
      </c>
      <c r="G15" s="149" t="s">
        <v>102</v>
      </c>
      <c r="H15" s="149" t="s">
        <v>103</v>
      </c>
      <c r="I15" s="149" t="s">
        <v>104</v>
      </c>
      <c r="J15" s="149" t="s">
        <v>177</v>
      </c>
      <c r="K15" s="149" t="s">
        <v>106</v>
      </c>
      <c r="L15" s="149" t="s">
        <v>107</v>
      </c>
      <c r="M15" s="150" t="s">
        <v>108</v>
      </c>
      <c r="N15" s="170" t="s">
        <v>178</v>
      </c>
      <c r="P15" s="908" t="s">
        <v>179</v>
      </c>
      <c r="Q15" s="909"/>
      <c r="R15" s="910"/>
    </row>
    <row r="16" spans="1:21" ht="13.5" customHeight="1" x14ac:dyDescent="0.15">
      <c r="A16" s="152" t="s">
        <v>183</v>
      </c>
      <c r="B16" s="153">
        <f>'MA2 J3'!$AJ$31</f>
        <v>0</v>
      </c>
      <c r="C16" s="153">
        <f>'MA2 J3'!$AJ$74</f>
        <v>0</v>
      </c>
      <c r="D16" s="153">
        <f>'MA2 J3'!$AJ$117</f>
        <v>0</v>
      </c>
      <c r="E16" s="153">
        <f>'MA2 J3'!$AJ$160</f>
        <v>0</v>
      </c>
      <c r="F16" s="153">
        <f>'MA2 J3'!$AJ$203</f>
        <v>0</v>
      </c>
      <c r="G16" s="153">
        <f>'MA2 J3'!$AJ$246</f>
        <v>0</v>
      </c>
      <c r="H16" s="153">
        <f>'MA2 J3'!$AJ$289</f>
        <v>0</v>
      </c>
      <c r="I16" s="153">
        <f>'MA2 J3'!$AJ$332</f>
        <v>0</v>
      </c>
      <c r="J16" s="153">
        <f>'MA2 J3'!$AJ$375</f>
        <v>0</v>
      </c>
      <c r="K16" s="153">
        <f>'MA2 J3'!$AJ$418</f>
        <v>0</v>
      </c>
      <c r="L16" s="153">
        <f>'MA2 J3'!$AJ$461</f>
        <v>0</v>
      </c>
      <c r="M16" s="153">
        <f>'MA2 J3'!$AJ$504</f>
        <v>0</v>
      </c>
      <c r="N16" s="154">
        <f>SUM(B16:M16)</f>
        <v>0</v>
      </c>
      <c r="P16" s="911"/>
      <c r="Q16" s="912"/>
      <c r="R16" s="913"/>
      <c r="T16" s="156"/>
    </row>
    <row r="17" spans="1:19" ht="13.5" customHeight="1" x14ac:dyDescent="0.15">
      <c r="A17" s="152" t="s">
        <v>186</v>
      </c>
      <c r="B17" s="153">
        <f>'MA2 J3'!$AJ$32</f>
        <v>0</v>
      </c>
      <c r="C17" s="153">
        <f>'MA2 J3'!$AJ$75</f>
        <v>0</v>
      </c>
      <c r="D17" s="153">
        <f>'MA2 J3'!$AJ$118</f>
        <v>0</v>
      </c>
      <c r="E17" s="153">
        <f>'MA2 J3'!$AJ$161</f>
        <v>0</v>
      </c>
      <c r="F17" s="153">
        <f>'MA2 J3'!$AJ$204</f>
        <v>0</v>
      </c>
      <c r="G17" s="153">
        <f>'MA2 J3'!$AJ$247</f>
        <v>0</v>
      </c>
      <c r="H17" s="153">
        <f>'MA2 J3'!$AJ$290</f>
        <v>0</v>
      </c>
      <c r="I17" s="153">
        <f>'MA2 J3'!$AJ$333</f>
        <v>0</v>
      </c>
      <c r="J17" s="153">
        <f>'MA2 J3'!$AJ$376</f>
        <v>0</v>
      </c>
      <c r="K17" s="153">
        <f>'MA2 J3'!$AJ$419</f>
        <v>0</v>
      </c>
      <c r="L17" s="153">
        <f>'MA2 J3'!$AJ$462</f>
        <v>0</v>
      </c>
      <c r="M17" s="153">
        <f>'MA2 J3'!$AJ$505</f>
        <v>0</v>
      </c>
      <c r="N17" s="154">
        <f>SUM(B17:M17)</f>
        <v>0</v>
      </c>
      <c r="P17" s="157" t="s">
        <v>187</v>
      </c>
      <c r="Q17" s="158" t="s">
        <v>188</v>
      </c>
      <c r="R17" s="159" t="s">
        <v>189</v>
      </c>
    </row>
    <row r="18" spans="1:19" ht="13.5" customHeight="1" x14ac:dyDescent="0.15">
      <c r="A18" s="161"/>
      <c r="M18" s="162" t="s">
        <v>190</v>
      </c>
      <c r="N18" s="163">
        <f>SUM(N16:N17)</f>
        <v>0</v>
      </c>
      <c r="P18" s="164" t="s">
        <v>195</v>
      </c>
      <c r="Q18" s="165" t="s">
        <v>192</v>
      </c>
      <c r="R18" s="166" t="s">
        <v>193</v>
      </c>
    </row>
    <row r="19" spans="1:19" ht="13.5" customHeight="1" x14ac:dyDescent="0.15">
      <c r="A19" s="152" t="s">
        <v>194</v>
      </c>
      <c r="B19" s="153">
        <f>SUM('MA2 J3'!$AJ$34:$AJ$36)</f>
        <v>0</v>
      </c>
      <c r="C19" s="153">
        <f>SUM('MA2 J3'!$AJ$77:$AJ$79)</f>
        <v>0</v>
      </c>
      <c r="D19" s="153">
        <f>SUM('MA2 J3'!$AJ$120:$AJ$122)</f>
        <v>0</v>
      </c>
      <c r="E19" s="153">
        <f>SUM('MA2 J3'!$AJ$163:$AJ$165)</f>
        <v>0</v>
      </c>
      <c r="F19" s="153">
        <f>SUM('MA2 J3'!$AJ$206:$AJ$208)</f>
        <v>0</v>
      </c>
      <c r="G19" s="153">
        <f>SUM('MA2 J3'!$AJ$249:$AJ$251)</f>
        <v>0</v>
      </c>
      <c r="H19" s="153">
        <f>SUM('MA2 J3'!$AJ$292:$AJ$294)</f>
        <v>0</v>
      </c>
      <c r="I19" s="153">
        <f>SUM('MA2 J3'!$AJ$335:$AJ$337)</f>
        <v>0</v>
      </c>
      <c r="J19" s="153">
        <f>SUM('MA2 J3'!$AJ$378:$AJ$380)</f>
        <v>0</v>
      </c>
      <c r="K19" s="153">
        <f>SUM('MA2 J3'!$AJ$421:$AJ$423)</f>
        <v>0</v>
      </c>
      <c r="L19" s="153">
        <f>SUM('MA2 J3'!$AJ$464:$AJ$466)</f>
        <v>0</v>
      </c>
      <c r="M19" s="153">
        <f>SUM('MA2 J3'!$AJ$507:$AJ$509)</f>
        <v>0</v>
      </c>
      <c r="N19" s="154">
        <f>SUM(B19:M19)</f>
        <v>0</v>
      </c>
      <c r="P19" s="914">
        <f>'Planung Personal'!$T$11</f>
        <v>38700</v>
      </c>
      <c r="Q19" s="917">
        <f>'Planung Personal'!$V$11</f>
        <v>2080</v>
      </c>
      <c r="R19" s="920">
        <f>'Planung Personal'!$W$11</f>
        <v>18.61</v>
      </c>
    </row>
    <row r="20" spans="1:19" customFormat="1" ht="13.5" customHeight="1" x14ac:dyDescent="0.2">
      <c r="A20" s="172" t="s">
        <v>153</v>
      </c>
      <c r="B20" s="153">
        <f>'MA2 J3'!AJ$33</f>
        <v>0</v>
      </c>
      <c r="C20" s="153">
        <f>'MA2 J3'!$AJ$76</f>
        <v>0</v>
      </c>
      <c r="D20" s="153">
        <f>'MA2 J3'!$AJ$119</f>
        <v>0</v>
      </c>
      <c r="E20" s="153">
        <f>'MA2 J3'!$AJ$162</f>
        <v>0</v>
      </c>
      <c r="F20" s="153">
        <f>'MA2 J3'!$AJ$205</f>
        <v>0</v>
      </c>
      <c r="G20" s="153">
        <f>'MA2 J3'!$AJ$248</f>
        <v>0</v>
      </c>
      <c r="H20" s="153">
        <f>'MA2 J3'!$AJ$291</f>
        <v>0</v>
      </c>
      <c r="I20" s="153">
        <f>'MA2 J3'!$AJ$334</f>
        <v>0</v>
      </c>
      <c r="J20" s="153">
        <f>'MA2 J3'!$AJ$377</f>
        <v>0</v>
      </c>
      <c r="K20" s="153">
        <f>'MA2 J3'!$AJ$420</f>
        <v>0</v>
      </c>
      <c r="L20" s="153">
        <f>'MA2 J3'!$AJ$463</f>
        <v>0</v>
      </c>
      <c r="M20" s="153">
        <f>'MA2 J3'!$AJ$506</f>
        <v>0</v>
      </c>
      <c r="N20" s="154">
        <f>SUM(B20:M20)</f>
        <v>0</v>
      </c>
      <c r="P20" s="915"/>
      <c r="Q20" s="918"/>
      <c r="R20" s="921"/>
      <c r="S20" s="2"/>
    </row>
    <row r="21" spans="1:19" ht="13.5" customHeight="1" thickBot="1" x14ac:dyDescent="0.2">
      <c r="A21" s="167" t="s">
        <v>126</v>
      </c>
      <c r="B21" s="168">
        <f>SUM(B16:B20)</f>
        <v>0</v>
      </c>
      <c r="C21" s="168">
        <f t="shared" ref="C21:M21" si="1">SUM(C16:C20)</f>
        <v>0</v>
      </c>
      <c r="D21" s="168">
        <f t="shared" si="1"/>
        <v>0</v>
      </c>
      <c r="E21" s="168">
        <f t="shared" si="1"/>
        <v>0</v>
      </c>
      <c r="F21" s="168">
        <f t="shared" si="1"/>
        <v>0</v>
      </c>
      <c r="G21" s="168">
        <f t="shared" si="1"/>
        <v>0</v>
      </c>
      <c r="H21" s="168">
        <f t="shared" si="1"/>
        <v>0</v>
      </c>
      <c r="I21" s="168">
        <f t="shared" si="1"/>
        <v>0</v>
      </c>
      <c r="J21" s="168">
        <f t="shared" si="1"/>
        <v>0</v>
      </c>
      <c r="K21" s="168">
        <f t="shared" si="1"/>
        <v>0</v>
      </c>
      <c r="L21" s="168">
        <f t="shared" si="1"/>
        <v>0</v>
      </c>
      <c r="M21" s="168">
        <f t="shared" si="1"/>
        <v>0</v>
      </c>
      <c r="N21" s="163">
        <f>SUM(N18:N20)</f>
        <v>0</v>
      </c>
      <c r="P21" s="916"/>
      <c r="Q21" s="919"/>
      <c r="R21" s="922"/>
    </row>
    <row r="22" spans="1:19" ht="18" customHeight="1" thickBot="1" x14ac:dyDescent="0.2">
      <c r="A22" s="161"/>
      <c r="B22" s="161"/>
      <c r="C22" s="161"/>
      <c r="D22" s="161"/>
      <c r="E22" s="161"/>
      <c r="F22" s="161"/>
      <c r="G22" s="161"/>
      <c r="H22" s="161"/>
      <c r="I22" s="161"/>
      <c r="J22" s="161"/>
      <c r="K22" s="161"/>
      <c r="L22" s="161"/>
      <c r="M22" s="161"/>
      <c r="N22" s="161"/>
      <c r="P22" s="56"/>
      <c r="Q22" s="56"/>
      <c r="R22" s="56"/>
    </row>
    <row r="23" spans="1:19" ht="17.25" customHeight="1" thickBot="1" x14ac:dyDescent="0.2">
      <c r="N23" s="169"/>
      <c r="O23" s="59"/>
      <c r="P23" s="146" t="s">
        <v>171</v>
      </c>
      <c r="Q23" s="260">
        <f>'Planung Personal'!$U$13</f>
        <v>20</v>
      </c>
      <c r="R23" s="147">
        <f>'Planung Personal'!$V$13</f>
        <v>1040</v>
      </c>
      <c r="S23" s="254">
        <f>R23/12</f>
        <v>86.666666666666671</v>
      </c>
    </row>
    <row r="24" spans="1:19" ht="16" x14ac:dyDescent="0.15">
      <c r="A24" s="148" t="str">
        <f>'Planung Personal'!$B$13</f>
        <v>Tippl, Karen</v>
      </c>
      <c r="B24" s="149" t="s">
        <v>97</v>
      </c>
      <c r="C24" s="149" t="s">
        <v>98</v>
      </c>
      <c r="D24" s="149" t="s">
        <v>99</v>
      </c>
      <c r="E24" s="149" t="s">
        <v>100</v>
      </c>
      <c r="F24" s="149" t="s">
        <v>101</v>
      </c>
      <c r="G24" s="149" t="s">
        <v>102</v>
      </c>
      <c r="H24" s="149" t="s">
        <v>103</v>
      </c>
      <c r="I24" s="149" t="s">
        <v>104</v>
      </c>
      <c r="J24" s="149" t="s">
        <v>177</v>
      </c>
      <c r="K24" s="149" t="s">
        <v>106</v>
      </c>
      <c r="L24" s="149" t="s">
        <v>107</v>
      </c>
      <c r="M24" s="150" t="s">
        <v>108</v>
      </c>
      <c r="N24" s="170" t="s">
        <v>178</v>
      </c>
      <c r="P24" s="908" t="s">
        <v>179</v>
      </c>
      <c r="Q24" s="909"/>
      <c r="R24" s="910"/>
      <c r="S24" s="68"/>
    </row>
    <row r="25" spans="1:19" ht="13.5" customHeight="1" x14ac:dyDescent="0.15">
      <c r="A25" s="152" t="s">
        <v>183</v>
      </c>
      <c r="B25" s="153">
        <f>'MA3 J3'!$AJ$31</f>
        <v>0</v>
      </c>
      <c r="C25" s="153">
        <f>'MA3 J3'!$AJ$74</f>
        <v>0</v>
      </c>
      <c r="D25" s="153">
        <f>'MA3 J3'!$AJ$117</f>
        <v>0</v>
      </c>
      <c r="E25" s="153">
        <f>'MA3 J3'!$AJ$160</f>
        <v>0</v>
      </c>
      <c r="F25" s="153">
        <f>'MA3 J3'!$AJ$203</f>
        <v>0</v>
      </c>
      <c r="G25" s="153">
        <f>'MA3 J3'!$AJ$246</f>
        <v>0</v>
      </c>
      <c r="H25" s="153">
        <f>'MA3 J3'!$AJ$289</f>
        <v>0</v>
      </c>
      <c r="I25" s="153">
        <f>'MA3 J3'!$AJ$332</f>
        <v>0</v>
      </c>
      <c r="J25" s="153">
        <f>'MA3 J3'!$AJ$375</f>
        <v>0</v>
      </c>
      <c r="K25" s="153">
        <f>'MA3 J3'!$AJ$418</f>
        <v>0</v>
      </c>
      <c r="L25" s="153">
        <f>'MA3 J3'!$AJ$461</f>
        <v>0</v>
      </c>
      <c r="M25" s="153">
        <f>'MA3 J3'!$AJ$504</f>
        <v>0</v>
      </c>
      <c r="N25" s="154">
        <f>SUM(B25:M25)</f>
        <v>0</v>
      </c>
      <c r="P25" s="911"/>
      <c r="Q25" s="912"/>
      <c r="R25" s="913"/>
    </row>
    <row r="26" spans="1:19" ht="13.5" customHeight="1" x14ac:dyDescent="0.15">
      <c r="A26" s="152" t="s">
        <v>186</v>
      </c>
      <c r="B26" s="153">
        <f>'MA3 J3'!$AJ$32</f>
        <v>0</v>
      </c>
      <c r="C26" s="153">
        <f>'MA3 J3'!$AJ$75</f>
        <v>0</v>
      </c>
      <c r="D26" s="153">
        <f>'MA3 J3'!$AJ$118</f>
        <v>0</v>
      </c>
      <c r="E26" s="153">
        <f>'MA3 J3'!$AJ$161</f>
        <v>0</v>
      </c>
      <c r="F26" s="153">
        <f>'MA3 J3'!$AJ$204</f>
        <v>0</v>
      </c>
      <c r="G26" s="153">
        <f>'MA3 J3'!$AJ$247</f>
        <v>0</v>
      </c>
      <c r="H26" s="153">
        <f>'MA3 J3'!$AJ$290</f>
        <v>0</v>
      </c>
      <c r="I26" s="153">
        <f>'MA3 J3'!$AJ$333</f>
        <v>0</v>
      </c>
      <c r="J26" s="153">
        <f>'MA3 J3'!$AJ$376</f>
        <v>0</v>
      </c>
      <c r="K26" s="153">
        <f>'MA3 J3'!$AJ$419</f>
        <v>0</v>
      </c>
      <c r="L26" s="153">
        <f>'MA3 J3'!$AJ$462</f>
        <v>0</v>
      </c>
      <c r="M26" s="153">
        <f>'MA3 J3'!$AJ$505</f>
        <v>0</v>
      </c>
      <c r="N26" s="154">
        <f>SUM(B26:M26)</f>
        <v>0</v>
      </c>
      <c r="P26" s="157" t="s">
        <v>187</v>
      </c>
      <c r="Q26" s="158" t="s">
        <v>188</v>
      </c>
      <c r="R26" s="159" t="s">
        <v>189</v>
      </c>
    </row>
    <row r="27" spans="1:19" ht="13.5" customHeight="1" x14ac:dyDescent="0.15">
      <c r="A27" s="161"/>
      <c r="M27" s="162" t="s">
        <v>190</v>
      </c>
      <c r="N27" s="163">
        <f>SUM(N25:N26)</f>
        <v>0</v>
      </c>
      <c r="P27" s="164" t="s">
        <v>195</v>
      </c>
      <c r="Q27" s="165" t="s">
        <v>192</v>
      </c>
      <c r="R27" s="166" t="s">
        <v>193</v>
      </c>
    </row>
    <row r="28" spans="1:19" ht="13.5" customHeight="1" x14ac:dyDescent="0.15">
      <c r="A28" s="152" t="s">
        <v>194</v>
      </c>
      <c r="B28" s="153">
        <f>SUM('MA3 J3'!$AJ$34:$AJ$36)</f>
        <v>0</v>
      </c>
      <c r="C28" s="153">
        <f>SUM('MA3 J3'!$AJ$77:$AJ$79)</f>
        <v>0</v>
      </c>
      <c r="D28" s="153">
        <f>SUM('MA3 J3'!$AJ$120:$AJ$122)</f>
        <v>0</v>
      </c>
      <c r="E28" s="153">
        <f>SUM('MA3 J3'!$AJ$163:$AJ$165)</f>
        <v>0</v>
      </c>
      <c r="F28" s="153">
        <f>SUM('MA3 J3'!$AJ$206:$AJ$208)</f>
        <v>0</v>
      </c>
      <c r="G28" s="153">
        <f>SUM('MA3 J3'!$AJ$249:$AJ$251)</f>
        <v>0</v>
      </c>
      <c r="H28" s="153">
        <f>SUM('MA3 J3'!$AJ$292:$AJ$294)</f>
        <v>0</v>
      </c>
      <c r="I28" s="153">
        <f>SUM('MA3 J3'!$AJ$335:$AJ$337)</f>
        <v>0</v>
      </c>
      <c r="J28" s="153">
        <f>SUM('MA3 J3'!$AJ$378:$AJ$380)</f>
        <v>0</v>
      </c>
      <c r="K28" s="153">
        <f>SUM('MA3 J3'!$AJ$421:$AJ$423)</f>
        <v>0</v>
      </c>
      <c r="L28" s="153">
        <f>SUM('MA3 J3'!$AJ$464:$AJ$466)</f>
        <v>0</v>
      </c>
      <c r="M28" s="153">
        <f>SUM('MA3 J3'!$AJ$507:$AJ$509)</f>
        <v>0</v>
      </c>
      <c r="N28" s="154">
        <f>SUM(B28:M28)</f>
        <v>0</v>
      </c>
      <c r="P28" s="914">
        <f>'Planung Personal'!$T$13</f>
        <v>35700</v>
      </c>
      <c r="Q28" s="917">
        <f>'Planung Personal'!$V$13</f>
        <v>1040</v>
      </c>
      <c r="R28" s="920">
        <f>'Planung Personal'!$W$13</f>
        <v>34.33</v>
      </c>
    </row>
    <row r="29" spans="1:19" customFormat="1" ht="13.5" customHeight="1" x14ac:dyDescent="0.2">
      <c r="A29" s="172" t="s">
        <v>153</v>
      </c>
      <c r="B29" s="153">
        <f>'MA3 J3'!AJ$33</f>
        <v>0</v>
      </c>
      <c r="C29" s="153">
        <f>'MA3 J3'!$AJ$76</f>
        <v>0</v>
      </c>
      <c r="D29" s="153">
        <f>'MA3 J3'!$AJ$119</f>
        <v>0</v>
      </c>
      <c r="E29" s="153">
        <f>'MA3 J3'!$AJ$162</f>
        <v>0</v>
      </c>
      <c r="F29" s="153">
        <f>'MA3 J3'!$AJ$205</f>
        <v>0</v>
      </c>
      <c r="G29" s="153">
        <f>'MA3 J3'!$AJ$248</f>
        <v>0</v>
      </c>
      <c r="H29" s="153">
        <f>'MA3 J3'!$AJ$291</f>
        <v>0</v>
      </c>
      <c r="I29" s="153">
        <f>'MA3 J3'!$AJ$334</f>
        <v>0</v>
      </c>
      <c r="J29" s="153">
        <f>'MA3 J3'!$AJ$377</f>
        <v>0</v>
      </c>
      <c r="K29" s="153">
        <f>'MA3 J3'!$AJ$420</f>
        <v>0</v>
      </c>
      <c r="L29" s="153">
        <f>'MA3 J3'!$AJ$463</f>
        <v>0</v>
      </c>
      <c r="M29" s="153">
        <f>'MA3 J3'!$AJ$506</f>
        <v>0</v>
      </c>
      <c r="N29" s="154">
        <f>SUM(B29:M29)</f>
        <v>0</v>
      </c>
      <c r="P29" s="915"/>
      <c r="Q29" s="918"/>
      <c r="R29" s="921"/>
      <c r="S29" s="2"/>
    </row>
    <row r="30" spans="1:19" ht="13.5" customHeight="1" thickBot="1" x14ac:dyDescent="0.2">
      <c r="A30" s="167" t="s">
        <v>126</v>
      </c>
      <c r="B30" s="168">
        <f>SUM(B25:B29)</f>
        <v>0</v>
      </c>
      <c r="C30" s="168">
        <f t="shared" ref="C30:M30" si="2">SUM(C25:C29)</f>
        <v>0</v>
      </c>
      <c r="D30" s="168">
        <f t="shared" si="2"/>
        <v>0</v>
      </c>
      <c r="E30" s="168">
        <f t="shared" si="2"/>
        <v>0</v>
      </c>
      <c r="F30" s="168">
        <f t="shared" si="2"/>
        <v>0</v>
      </c>
      <c r="G30" s="168">
        <f t="shared" si="2"/>
        <v>0</v>
      </c>
      <c r="H30" s="168">
        <f t="shared" si="2"/>
        <v>0</v>
      </c>
      <c r="I30" s="168">
        <f t="shared" si="2"/>
        <v>0</v>
      </c>
      <c r="J30" s="168">
        <f t="shared" si="2"/>
        <v>0</v>
      </c>
      <c r="K30" s="168">
        <f t="shared" si="2"/>
        <v>0</v>
      </c>
      <c r="L30" s="168">
        <f t="shared" si="2"/>
        <v>0</v>
      </c>
      <c r="M30" s="168">
        <f t="shared" si="2"/>
        <v>0</v>
      </c>
      <c r="N30" s="163">
        <f>SUM(N27:N29)</f>
        <v>0</v>
      </c>
      <c r="P30" s="916"/>
      <c r="Q30" s="919"/>
      <c r="R30" s="922"/>
    </row>
    <row r="31" spans="1:19" ht="18" customHeight="1" thickBot="1" x14ac:dyDescent="0.2">
      <c r="A31" s="161"/>
      <c r="B31" s="161"/>
      <c r="C31" s="161"/>
      <c r="D31" s="161"/>
      <c r="E31" s="161"/>
      <c r="F31" s="161"/>
      <c r="G31" s="161"/>
      <c r="H31" s="161"/>
      <c r="I31" s="161"/>
      <c r="J31" s="161"/>
      <c r="K31" s="161"/>
      <c r="L31" s="161"/>
      <c r="M31" s="161"/>
      <c r="N31" s="161"/>
      <c r="P31" s="56"/>
      <c r="Q31" s="56"/>
      <c r="R31" s="56"/>
    </row>
    <row r="32" spans="1:19" ht="17.25" customHeight="1" thickBot="1" x14ac:dyDescent="0.2">
      <c r="N32" s="169"/>
      <c r="O32" s="59"/>
      <c r="P32" s="146" t="s">
        <v>171</v>
      </c>
      <c r="Q32" s="260">
        <f>'Planung Personal'!$U$15</f>
        <v>0</v>
      </c>
      <c r="R32" s="147">
        <f>'Planung Personal'!$V$15</f>
        <v>0</v>
      </c>
      <c r="S32" s="254">
        <f>R32/12</f>
        <v>0</v>
      </c>
    </row>
    <row r="33" spans="1:19" ht="16" x14ac:dyDescent="0.15">
      <c r="A33" s="148" t="str">
        <f>'Planung Personal'!$B$15</f>
        <v>MA 4</v>
      </c>
      <c r="B33" s="149" t="s">
        <v>173</v>
      </c>
      <c r="C33" s="149" t="s">
        <v>98</v>
      </c>
      <c r="D33" s="149" t="s">
        <v>99</v>
      </c>
      <c r="E33" s="149" t="s">
        <v>100</v>
      </c>
      <c r="F33" s="149" t="s">
        <v>101</v>
      </c>
      <c r="G33" s="149" t="s">
        <v>102</v>
      </c>
      <c r="H33" s="149" t="s">
        <v>103</v>
      </c>
      <c r="I33" s="149" t="s">
        <v>104</v>
      </c>
      <c r="J33" s="149" t="s">
        <v>105</v>
      </c>
      <c r="K33" s="149" t="s">
        <v>106</v>
      </c>
      <c r="L33" s="149" t="s">
        <v>107</v>
      </c>
      <c r="M33" s="150" t="s">
        <v>108</v>
      </c>
      <c r="N33" s="170" t="s">
        <v>178</v>
      </c>
      <c r="P33" s="908" t="s">
        <v>179</v>
      </c>
      <c r="Q33" s="909"/>
      <c r="R33" s="910"/>
    </row>
    <row r="34" spans="1:19" ht="13.5" customHeight="1" x14ac:dyDescent="0.15">
      <c r="A34" s="152" t="s">
        <v>183</v>
      </c>
      <c r="B34" s="153">
        <f>'MA4 J3'!$AJ$31</f>
        <v>0</v>
      </c>
      <c r="C34" s="153">
        <f>'MA4 J3'!$AJ$74</f>
        <v>0</v>
      </c>
      <c r="D34" s="153">
        <f>'MA4 J3'!$AJ$117</f>
        <v>0</v>
      </c>
      <c r="E34" s="153">
        <f>'MA4 J3'!$AJ$160</f>
        <v>0</v>
      </c>
      <c r="F34" s="153">
        <f>'MA4 J3'!$AJ$203</f>
        <v>0</v>
      </c>
      <c r="G34" s="153">
        <f>'MA4 J3'!$AJ$246</f>
        <v>0</v>
      </c>
      <c r="H34" s="153">
        <f>'MA4 J3'!$AJ$289</f>
        <v>0</v>
      </c>
      <c r="I34" s="153">
        <f>'MA4 J3'!$AJ$332</f>
        <v>0</v>
      </c>
      <c r="J34" s="153">
        <f>'MA4 J3'!$AJ$375</f>
        <v>0</v>
      </c>
      <c r="K34" s="153">
        <f>'MA4 J3'!$AJ$418</f>
        <v>0</v>
      </c>
      <c r="L34" s="153">
        <f>'MA4 J3'!$AJ$461</f>
        <v>0</v>
      </c>
      <c r="M34" s="153">
        <f>'MA4 J3'!$AJ$504</f>
        <v>0</v>
      </c>
      <c r="N34" s="154">
        <f>SUM(B34:M34)</f>
        <v>0</v>
      </c>
      <c r="P34" s="911"/>
      <c r="Q34" s="912"/>
      <c r="R34" s="913"/>
    </row>
    <row r="35" spans="1:19" ht="13.5" customHeight="1" x14ac:dyDescent="0.15">
      <c r="A35" s="152" t="s">
        <v>186</v>
      </c>
      <c r="B35" s="153">
        <f>'MA4 J3'!$AJ$32</f>
        <v>0</v>
      </c>
      <c r="C35" s="153">
        <f>'MA4 J3'!$AJ$75</f>
        <v>0</v>
      </c>
      <c r="D35" s="153">
        <f>'MA4 J3'!$AJ$118</f>
        <v>0</v>
      </c>
      <c r="E35" s="153">
        <f>'MA4 J3'!$AJ$161</f>
        <v>0</v>
      </c>
      <c r="F35" s="153">
        <f>'MA4 J3'!$AJ$204</f>
        <v>0</v>
      </c>
      <c r="G35" s="153">
        <f>'MA4 J3'!$AJ$247</f>
        <v>0</v>
      </c>
      <c r="H35" s="153">
        <f>'MA4 J3'!$AJ$290</f>
        <v>0</v>
      </c>
      <c r="I35" s="153">
        <f>'MA4 J3'!$AJ$333</f>
        <v>0</v>
      </c>
      <c r="J35" s="153">
        <f>'MA4 J3'!$AJ$376</f>
        <v>0</v>
      </c>
      <c r="K35" s="153">
        <f>'MA4 J3'!$AJ$419</f>
        <v>0</v>
      </c>
      <c r="L35" s="153">
        <f>'MA4 J3'!$AJ$462</f>
        <v>0</v>
      </c>
      <c r="M35" s="153">
        <f>'MA4 J3'!$AJ$505</f>
        <v>0</v>
      </c>
      <c r="N35" s="154">
        <f>SUM(B35:M35)</f>
        <v>0</v>
      </c>
      <c r="P35" s="157" t="s">
        <v>187</v>
      </c>
      <c r="Q35" s="158" t="s">
        <v>188</v>
      </c>
      <c r="R35" s="159" t="s">
        <v>189</v>
      </c>
    </row>
    <row r="36" spans="1:19" ht="13.5" customHeight="1" x14ac:dyDescent="0.15">
      <c r="A36" s="161"/>
      <c r="M36" s="162" t="s">
        <v>190</v>
      </c>
      <c r="N36" s="163">
        <f>SUM(N34:N35)</f>
        <v>0</v>
      </c>
      <c r="P36" s="164" t="s">
        <v>195</v>
      </c>
      <c r="Q36" s="165" t="s">
        <v>192</v>
      </c>
      <c r="R36" s="166" t="s">
        <v>193</v>
      </c>
    </row>
    <row r="37" spans="1:19" ht="13.5" customHeight="1" x14ac:dyDescent="0.15">
      <c r="A37" s="152" t="s">
        <v>194</v>
      </c>
      <c r="B37" s="153">
        <f>SUM('MA4 J3'!$AJ$34:$AJ$36)</f>
        <v>0</v>
      </c>
      <c r="C37" s="153">
        <f>SUM('MA4 J3'!$AJ$77:$AJ$79)</f>
        <v>0</v>
      </c>
      <c r="D37" s="153">
        <f>SUM('MA4 J3'!$AJ$120:$AJ$122)</f>
        <v>0</v>
      </c>
      <c r="E37" s="153">
        <f>SUM('MA4 J3'!$AJ$163:$AJ$165)</f>
        <v>0</v>
      </c>
      <c r="F37" s="153">
        <f>SUM('MA4 J3'!$AJ$206:$AJ$208)</f>
        <v>0</v>
      </c>
      <c r="G37" s="153">
        <f>SUM('MA4 J3'!$AJ$249:$AJ$251)</f>
        <v>0</v>
      </c>
      <c r="H37" s="153">
        <f>SUM('MA4 J3'!$AJ$292:$AJ$294)</f>
        <v>0</v>
      </c>
      <c r="I37" s="153">
        <f>SUM('MA4 J3'!$AJ$335:$AJ$337)</f>
        <v>0</v>
      </c>
      <c r="J37" s="153">
        <f>SUM('MA4 J3'!$AJ$378:$AJ$380)</f>
        <v>0</v>
      </c>
      <c r="K37" s="153">
        <f>SUM('MA4 J3'!$AJ$421:$AJ$423)</f>
        <v>0</v>
      </c>
      <c r="L37" s="153">
        <f>SUM('MA4 J3'!$AJ$464:$AJ$466)</f>
        <v>0</v>
      </c>
      <c r="M37" s="153">
        <f>SUM('MA4 J3'!$AJ$507:$AJ$509)</f>
        <v>0</v>
      </c>
      <c r="N37" s="154">
        <f>SUM(B37:M37)</f>
        <v>0</v>
      </c>
      <c r="P37" s="914">
        <f>'Planung Personal'!$T$15</f>
        <v>0</v>
      </c>
      <c r="Q37" s="917">
        <f>'Planung Personal'!$V$15</f>
        <v>0</v>
      </c>
      <c r="R37" s="920" t="str">
        <f>'Planung Personal'!$W$15</f>
        <v>0,00 €</v>
      </c>
    </row>
    <row r="38" spans="1:19" customFormat="1" ht="13.5" customHeight="1" x14ac:dyDescent="0.2">
      <c r="A38" s="172" t="s">
        <v>153</v>
      </c>
      <c r="B38" s="153">
        <f>'MA4 J3'!AJ$33</f>
        <v>0</v>
      </c>
      <c r="C38" s="153">
        <f>'MA4 J3'!$AJ$76</f>
        <v>0</v>
      </c>
      <c r="D38" s="153">
        <f>'MA4 J3'!$AJ$119</f>
        <v>0</v>
      </c>
      <c r="E38" s="153">
        <f>'MA4 J3'!$AJ$162</f>
        <v>0</v>
      </c>
      <c r="F38" s="153">
        <f>'MA4 J3'!$AJ$205</f>
        <v>0</v>
      </c>
      <c r="G38" s="153">
        <f>'MA4 J3'!$AJ$248</f>
        <v>0</v>
      </c>
      <c r="H38" s="153">
        <f>'MA4 J3'!$AJ$291</f>
        <v>0</v>
      </c>
      <c r="I38" s="153">
        <f>'MA4 J3'!$AJ$334</f>
        <v>0</v>
      </c>
      <c r="J38" s="153">
        <f>'MA4 J3'!$AJ$377</f>
        <v>0</v>
      </c>
      <c r="K38" s="153">
        <f>'MA4 J3'!$AJ$420</f>
        <v>0</v>
      </c>
      <c r="L38" s="153">
        <f>'MA4 J3'!$AJ$463</f>
        <v>0</v>
      </c>
      <c r="M38" s="153">
        <f>'MA4 J3'!$AJ$506</f>
        <v>0</v>
      </c>
      <c r="N38" s="154">
        <f>SUM(B38:M38)</f>
        <v>0</v>
      </c>
      <c r="P38" s="915"/>
      <c r="Q38" s="918"/>
      <c r="R38" s="921"/>
      <c r="S38" s="2"/>
    </row>
    <row r="39" spans="1:19" ht="13.5" customHeight="1" thickBot="1" x14ac:dyDescent="0.2">
      <c r="A39" s="167" t="s">
        <v>126</v>
      </c>
      <c r="B39" s="168">
        <f>SUM(B34:B38)</f>
        <v>0</v>
      </c>
      <c r="C39" s="168">
        <f t="shared" ref="C39:M39" si="3">SUM(C34:C38)</f>
        <v>0</v>
      </c>
      <c r="D39" s="168">
        <f t="shared" si="3"/>
        <v>0</v>
      </c>
      <c r="E39" s="168">
        <f t="shared" si="3"/>
        <v>0</v>
      </c>
      <c r="F39" s="168">
        <f t="shared" si="3"/>
        <v>0</v>
      </c>
      <c r="G39" s="168">
        <f t="shared" si="3"/>
        <v>0</v>
      </c>
      <c r="H39" s="168">
        <f t="shared" si="3"/>
        <v>0</v>
      </c>
      <c r="I39" s="168">
        <f t="shared" si="3"/>
        <v>0</v>
      </c>
      <c r="J39" s="168">
        <f t="shared" si="3"/>
        <v>0</v>
      </c>
      <c r="K39" s="168">
        <f t="shared" si="3"/>
        <v>0</v>
      </c>
      <c r="L39" s="168">
        <f t="shared" si="3"/>
        <v>0</v>
      </c>
      <c r="M39" s="168">
        <f t="shared" si="3"/>
        <v>0</v>
      </c>
      <c r="N39" s="163">
        <f>SUM(N36:N38)</f>
        <v>0</v>
      </c>
      <c r="P39" s="916"/>
      <c r="Q39" s="919"/>
      <c r="R39" s="922"/>
    </row>
    <row r="40" spans="1:19" ht="18" customHeight="1" thickBot="1" x14ac:dyDescent="0.2">
      <c r="S40" s="255"/>
    </row>
    <row r="41" spans="1:19" ht="14" thickBot="1" x14ac:dyDescent="0.2">
      <c r="N41" s="169"/>
      <c r="O41" s="59"/>
      <c r="P41" s="146" t="s">
        <v>171</v>
      </c>
      <c r="Q41" s="260">
        <f>'Planung Personal'!$U$17</f>
        <v>0</v>
      </c>
      <c r="R41" s="147">
        <f>'Planung Personal'!$V$17</f>
        <v>0</v>
      </c>
      <c r="S41" s="254">
        <f>R41/12</f>
        <v>0</v>
      </c>
    </row>
    <row r="42" spans="1:19" ht="16" x14ac:dyDescent="0.15">
      <c r="A42" s="148" t="str">
        <f>'Planung Personal'!$B$17</f>
        <v>MA 5</v>
      </c>
      <c r="B42" s="149" t="s">
        <v>173</v>
      </c>
      <c r="C42" s="149" t="s">
        <v>174</v>
      </c>
      <c r="D42" s="149" t="s">
        <v>175</v>
      </c>
      <c r="E42" s="149" t="s">
        <v>100</v>
      </c>
      <c r="F42" s="149" t="s">
        <v>176</v>
      </c>
      <c r="G42" s="149" t="s">
        <v>102</v>
      </c>
      <c r="H42" s="149" t="s">
        <v>103</v>
      </c>
      <c r="I42" s="149" t="s">
        <v>104</v>
      </c>
      <c r="J42" s="149" t="s">
        <v>177</v>
      </c>
      <c r="K42" s="149" t="s">
        <v>106</v>
      </c>
      <c r="L42" s="149" t="s">
        <v>107</v>
      </c>
      <c r="M42" s="150" t="s">
        <v>108</v>
      </c>
      <c r="N42" s="170" t="s">
        <v>178</v>
      </c>
      <c r="P42" s="908" t="s">
        <v>179</v>
      </c>
      <c r="Q42" s="909"/>
      <c r="R42" s="910"/>
    </row>
    <row r="43" spans="1:19" x14ac:dyDescent="0.15">
      <c r="A43" s="152" t="s">
        <v>183</v>
      </c>
      <c r="B43" s="153">
        <f>'MA5 J3'!$AJ$31</f>
        <v>0</v>
      </c>
      <c r="C43" s="153">
        <f>'MA5 J3'!$AJ$74</f>
        <v>0</v>
      </c>
      <c r="D43" s="153">
        <f>'MA5 J3'!$AJ$117</f>
        <v>0</v>
      </c>
      <c r="E43" s="153">
        <f>'MA5 J3'!$AJ$160</f>
        <v>0</v>
      </c>
      <c r="F43" s="153">
        <f>'MA5 J3'!$AJ$203</f>
        <v>0</v>
      </c>
      <c r="G43" s="153">
        <f>'MA5 J3'!$AJ$246</f>
        <v>0</v>
      </c>
      <c r="H43" s="153">
        <f>'MA5 J3'!$AJ$289</f>
        <v>0</v>
      </c>
      <c r="I43" s="153">
        <f>'MA5 J3'!$AJ$332</f>
        <v>0</v>
      </c>
      <c r="J43" s="153">
        <f>'MA5 J3'!$AJ$375</f>
        <v>0</v>
      </c>
      <c r="K43" s="153">
        <f>'MA5 J3'!$AJ$418</f>
        <v>0</v>
      </c>
      <c r="L43" s="153">
        <f>'MA5 J3'!$AJ$461</f>
        <v>0</v>
      </c>
      <c r="M43" s="153">
        <f>'MA5 J3'!$AJ$504</f>
        <v>0</v>
      </c>
      <c r="N43" s="154">
        <f>SUM(B43:M43)</f>
        <v>0</v>
      </c>
      <c r="P43" s="911"/>
      <c r="Q43" s="912"/>
      <c r="R43" s="913"/>
    </row>
    <row r="44" spans="1:19" x14ac:dyDescent="0.15">
      <c r="A44" s="152" t="s">
        <v>186</v>
      </c>
      <c r="B44" s="153">
        <f>'MA5 J3'!$AJ$32</f>
        <v>0</v>
      </c>
      <c r="C44" s="153">
        <f>'MA5 J3'!$AJ$75</f>
        <v>0</v>
      </c>
      <c r="D44" s="153">
        <f>'MA5 J3'!$AJ$118</f>
        <v>0</v>
      </c>
      <c r="E44" s="153">
        <f>'MA5 J3'!$AJ$161</f>
        <v>0</v>
      </c>
      <c r="F44" s="153">
        <f>'MA5 J3'!$AJ$204</f>
        <v>0</v>
      </c>
      <c r="G44" s="153">
        <f>'MA5 J3'!$AJ$247</f>
        <v>0</v>
      </c>
      <c r="H44" s="153">
        <f>'MA5 J3'!$AJ$290</f>
        <v>0</v>
      </c>
      <c r="I44" s="153">
        <f>'MA5 J3'!$AJ$333</f>
        <v>0</v>
      </c>
      <c r="J44" s="153">
        <f>'MA5 J3'!$AJ$376</f>
        <v>0</v>
      </c>
      <c r="K44" s="153">
        <f>'MA5 J3'!$AJ$419</f>
        <v>0</v>
      </c>
      <c r="L44" s="153">
        <f>'MA5 J3'!$AJ$462</f>
        <v>0</v>
      </c>
      <c r="M44" s="153">
        <f>'MA5 J3'!$AJ$505</f>
        <v>0</v>
      </c>
      <c r="N44" s="154">
        <f>SUM(B44:M44)</f>
        <v>0</v>
      </c>
      <c r="P44" s="157" t="s">
        <v>187</v>
      </c>
      <c r="Q44" s="158" t="s">
        <v>188</v>
      </c>
      <c r="R44" s="159" t="s">
        <v>189</v>
      </c>
    </row>
    <row r="45" spans="1:19" x14ac:dyDescent="0.15">
      <c r="A45" s="161"/>
      <c r="M45" s="162" t="s">
        <v>190</v>
      </c>
      <c r="N45" s="163">
        <f>SUM(N43:N44)</f>
        <v>0</v>
      </c>
      <c r="P45" s="164" t="s">
        <v>195</v>
      </c>
      <c r="Q45" s="165" t="s">
        <v>192</v>
      </c>
      <c r="R45" s="166" t="s">
        <v>193</v>
      </c>
    </row>
    <row r="46" spans="1:19" x14ac:dyDescent="0.15">
      <c r="A46" s="152" t="s">
        <v>194</v>
      </c>
      <c r="B46" s="153">
        <f>SUM('MA5 J3'!$AJ$34:$AJ$36)</f>
        <v>0</v>
      </c>
      <c r="C46" s="153">
        <f>SUM('MA5 J3'!$AJ$77:$AJ$79)</f>
        <v>0</v>
      </c>
      <c r="D46" s="153">
        <f>SUM('MA5 J3'!$AJ$120:$AJ$122)</f>
        <v>0</v>
      </c>
      <c r="E46" s="153">
        <f>SUM('MA5 J3'!$AJ$163:$AJ$165)</f>
        <v>0</v>
      </c>
      <c r="F46" s="153">
        <f>SUM('MA5 J3'!$AJ$206:$AJ$208)</f>
        <v>0</v>
      </c>
      <c r="G46" s="153">
        <f>SUM('MA5 J3'!$AJ$249:$AJ$251)</f>
        <v>0</v>
      </c>
      <c r="H46" s="153">
        <f>SUM('MA5 J3'!$AJ$292:$AJ$294)</f>
        <v>0</v>
      </c>
      <c r="I46" s="153">
        <f>SUM('MA5 J3'!$AJ$335:$AJ$337)</f>
        <v>0</v>
      </c>
      <c r="J46" s="153">
        <f>SUM('MA5 J3'!$AJ$378:$AJ$380)</f>
        <v>0</v>
      </c>
      <c r="K46" s="153">
        <f>SUM('MA5 J3'!$AJ$421:$AJ$423)</f>
        <v>0</v>
      </c>
      <c r="L46" s="153">
        <f>SUM('MA5 J3'!$AJ$464:$AJ$466)</f>
        <v>0</v>
      </c>
      <c r="M46" s="153">
        <f>SUM('MA5 J3'!$AJ$507:$AJ$509)</f>
        <v>0</v>
      </c>
      <c r="N46" s="154">
        <f>SUM(B46:M46)</f>
        <v>0</v>
      </c>
      <c r="P46" s="914">
        <f>'Planung Personal'!$T$17</f>
        <v>0</v>
      </c>
      <c r="Q46" s="917">
        <f>'Planung Personal'!$V$17</f>
        <v>0</v>
      </c>
      <c r="R46" s="920" t="str">
        <f>'Planung Personal'!$W$17</f>
        <v>0,00 €</v>
      </c>
    </row>
    <row r="47" spans="1:19" customFormat="1" ht="13.5" customHeight="1" x14ac:dyDescent="0.2">
      <c r="A47" s="172" t="s">
        <v>153</v>
      </c>
      <c r="B47" s="153">
        <f>'MA5 J3'!AJ$33</f>
        <v>0</v>
      </c>
      <c r="C47" s="153">
        <f>'MA5 J3'!$AJ$76</f>
        <v>0</v>
      </c>
      <c r="D47" s="153">
        <f>'MA5 J3'!$AJ$119</f>
        <v>0</v>
      </c>
      <c r="E47" s="153">
        <f>'MA5 J3'!$AJ$162</f>
        <v>0</v>
      </c>
      <c r="F47" s="153">
        <f>'MA5 J3'!$AJ$205</f>
        <v>0</v>
      </c>
      <c r="G47" s="153">
        <f>'MA5 J3'!$AJ$248</f>
        <v>0</v>
      </c>
      <c r="H47" s="153">
        <f>'MA5 J3'!$AJ$291</f>
        <v>0</v>
      </c>
      <c r="I47" s="153">
        <f>'MA5 J3'!$AJ$334</f>
        <v>0</v>
      </c>
      <c r="J47" s="153">
        <f>'MA5 J3'!$AJ$377</f>
        <v>0</v>
      </c>
      <c r="K47" s="153">
        <f>'MA5 J3'!$AJ$420</f>
        <v>0</v>
      </c>
      <c r="L47" s="153">
        <f>'MA5 J3'!$AJ$463</f>
        <v>0</v>
      </c>
      <c r="M47" s="153">
        <f>'MA5 J3'!$AJ$506</f>
        <v>0</v>
      </c>
      <c r="N47" s="154">
        <f>SUM(B47:M47)</f>
        <v>0</v>
      </c>
      <c r="P47" s="915"/>
      <c r="Q47" s="918"/>
      <c r="R47" s="921"/>
      <c r="S47" s="2"/>
    </row>
    <row r="48" spans="1:19" ht="13.5" customHeight="1" thickBot="1" x14ac:dyDescent="0.2">
      <c r="A48" s="167" t="s">
        <v>126</v>
      </c>
      <c r="B48" s="168">
        <f>SUM(B43:B47)</f>
        <v>0</v>
      </c>
      <c r="C48" s="168">
        <f t="shared" ref="C48:M48" si="4">SUM(C43:C47)</f>
        <v>0</v>
      </c>
      <c r="D48" s="168">
        <f t="shared" si="4"/>
        <v>0</v>
      </c>
      <c r="E48" s="168">
        <f t="shared" si="4"/>
        <v>0</v>
      </c>
      <c r="F48" s="168">
        <f t="shared" si="4"/>
        <v>0</v>
      </c>
      <c r="G48" s="168">
        <f t="shared" si="4"/>
        <v>0</v>
      </c>
      <c r="H48" s="168">
        <f t="shared" si="4"/>
        <v>0</v>
      </c>
      <c r="I48" s="168">
        <f t="shared" si="4"/>
        <v>0</v>
      </c>
      <c r="J48" s="168">
        <f t="shared" si="4"/>
        <v>0</v>
      </c>
      <c r="K48" s="168">
        <f t="shared" si="4"/>
        <v>0</v>
      </c>
      <c r="L48" s="168">
        <f t="shared" si="4"/>
        <v>0</v>
      </c>
      <c r="M48" s="168">
        <f t="shared" si="4"/>
        <v>0</v>
      </c>
      <c r="N48" s="163">
        <f>SUM(N45:N47)</f>
        <v>0</v>
      </c>
      <c r="P48" s="916"/>
      <c r="Q48" s="919"/>
      <c r="R48" s="922"/>
    </row>
  </sheetData>
  <sheetProtection selectLockedCells="1" selectUnlockedCells="1"/>
  <mergeCells count="20">
    <mergeCell ref="P19:P21"/>
    <mergeCell ref="Q19:Q21"/>
    <mergeCell ref="R19:R21"/>
    <mergeCell ref="P6:R7"/>
    <mergeCell ref="P10:P12"/>
    <mergeCell ref="Q10:Q12"/>
    <mergeCell ref="R10:R12"/>
    <mergeCell ref="P15:R16"/>
    <mergeCell ref="P42:R43"/>
    <mergeCell ref="P46:P48"/>
    <mergeCell ref="Q46:Q48"/>
    <mergeCell ref="R46:R48"/>
    <mergeCell ref="P24:R25"/>
    <mergeCell ref="P28:P30"/>
    <mergeCell ref="Q28:Q30"/>
    <mergeCell ref="R28:R30"/>
    <mergeCell ref="P33:R34"/>
    <mergeCell ref="P37:P39"/>
    <mergeCell ref="Q37:Q39"/>
    <mergeCell ref="R37:R39"/>
  </mergeCells>
  <conditionalFormatting sqref="B12:M12">
    <cfRule type="cellIs" dxfId="495" priority="4" operator="greaterThan">
      <formula>$S5</formula>
    </cfRule>
  </conditionalFormatting>
  <conditionalFormatting sqref="B21:M21">
    <cfRule type="cellIs" dxfId="494" priority="3" operator="greaterThan">
      <formula>$S14</formula>
    </cfRule>
  </conditionalFormatting>
  <conditionalFormatting sqref="B30:M30">
    <cfRule type="cellIs" dxfId="493" priority="2" operator="greaterThan">
      <formula>$S23</formula>
    </cfRule>
  </conditionalFormatting>
  <conditionalFormatting sqref="B39:M39">
    <cfRule type="cellIs" dxfId="492" priority="1" operator="greaterThan">
      <formula>$S32</formula>
    </cfRule>
  </conditionalFormatting>
  <conditionalFormatting sqref="B48:M48">
    <cfRule type="cellIs" dxfId="491" priority="5" operator="greaterThan">
      <formula>$S41</formula>
    </cfRule>
  </conditionalFormatting>
  <pageMargins left="0.23622047244094488" right="0.23622047244094488" top="0.19685039370078741" bottom="0.15748031496062992" header="0" footer="0"/>
  <pageSetup paperSize="9" scale="72" fitToWidth="0" orientation="landscape" r:id="rId1"/>
  <headerFooter alignWithMargins="0">
    <oddFooter>&amp;R&amp;X1)&amp;X Bitte "Hinweise zum Ausfüllen" beachten!</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4BF9B-1DA7-4DBF-8153-684705F2B3D2}">
  <sheetPr codeName="Tabelle25">
    <tabColor theme="7" tint="0.59999389629810485"/>
  </sheetPr>
  <dimension ref="A2:V73"/>
  <sheetViews>
    <sheetView topLeftCell="A43" zoomScale="80" zoomScaleNormal="80" workbookViewId="0">
      <selection activeCell="B75" sqref="B75"/>
    </sheetView>
  </sheetViews>
  <sheetFormatPr baseColWidth="10" defaultColWidth="11.5" defaultRowHeight="13" x14ac:dyDescent="0.15"/>
  <cols>
    <col min="1" max="1" width="46.33203125" style="56" bestFit="1" customWidth="1"/>
    <col min="2" max="4" width="12.6640625" style="56" customWidth="1"/>
    <col min="5" max="5" width="12" style="56" bestFit="1" customWidth="1"/>
    <col min="6" max="8" width="12.6640625" style="56" customWidth="1"/>
    <col min="9" max="9" width="12" style="56" bestFit="1" customWidth="1"/>
    <col min="10" max="12" width="12.6640625" style="56" customWidth="1"/>
    <col min="13" max="13" width="10.33203125" style="56" customWidth="1"/>
    <col min="14" max="16" width="12.6640625" style="56" customWidth="1"/>
    <col min="17" max="17" width="12.5" style="56" bestFit="1" customWidth="1"/>
    <col min="18" max="18" width="12" style="56" bestFit="1" customWidth="1"/>
    <col min="19" max="16384" width="11.5" style="56"/>
  </cols>
  <sheetData>
    <row r="2" spans="1:22" ht="21" x14ac:dyDescent="0.25">
      <c r="A2" s="315" t="s">
        <v>196</v>
      </c>
      <c r="B2" s="929" t="str">
        <f>Nav!$H$18</f>
        <v/>
      </c>
      <c r="C2" s="929"/>
    </row>
    <row r="3" spans="1:22" ht="22" thickBot="1" x14ac:dyDescent="0.3">
      <c r="A3" s="315" t="s">
        <v>197</v>
      </c>
      <c r="B3" s="930" t="str">
        <f>Nav!$C$6</f>
        <v>DS200424</v>
      </c>
      <c r="C3" s="930"/>
    </row>
    <row r="4" spans="1:22" ht="14" thickBot="1" x14ac:dyDescent="0.2">
      <c r="E4" s="64" t="s">
        <v>198</v>
      </c>
      <c r="I4" s="64" t="s">
        <v>199</v>
      </c>
      <c r="M4" s="64" t="s">
        <v>200</v>
      </c>
      <c r="Q4" s="64" t="s">
        <v>201</v>
      </c>
      <c r="R4" s="145"/>
      <c r="S4" s="304" t="s">
        <v>202</v>
      </c>
      <c r="T4" s="305"/>
      <c r="U4" s="260">
        <f>'Ermittl.-Stunden J3'!Q5</f>
        <v>40</v>
      </c>
      <c r="V4" s="147">
        <f>'Ermittl.-Stunden J3'!R5</f>
        <v>2080</v>
      </c>
    </row>
    <row r="5" spans="1:22" ht="16" x14ac:dyDescent="0.15">
      <c r="A5" s="148" t="str">
        <f>'Ermittl.-Stunden J3'!A6</f>
        <v>Tippl, Mario</v>
      </c>
      <c r="B5" s="149" t="s">
        <v>173</v>
      </c>
      <c r="C5" s="149" t="s">
        <v>174</v>
      </c>
      <c r="D5" s="150" t="s">
        <v>175</v>
      </c>
      <c r="E5" s="289" t="s">
        <v>126</v>
      </c>
      <c r="F5" s="290" t="s">
        <v>100</v>
      </c>
      <c r="G5" s="149" t="s">
        <v>176</v>
      </c>
      <c r="H5" s="150" t="s">
        <v>102</v>
      </c>
      <c r="I5" s="289" t="s">
        <v>126</v>
      </c>
      <c r="J5" s="290" t="s">
        <v>103</v>
      </c>
      <c r="K5" s="149" t="s">
        <v>104</v>
      </c>
      <c r="L5" s="150" t="s">
        <v>177</v>
      </c>
      <c r="M5" s="289" t="s">
        <v>126</v>
      </c>
      <c r="N5" s="290" t="s">
        <v>106</v>
      </c>
      <c r="O5" s="149" t="s">
        <v>107</v>
      </c>
      <c r="P5" s="150" t="s">
        <v>108</v>
      </c>
      <c r="Q5" s="299" t="s">
        <v>126</v>
      </c>
      <c r="R5" s="301" t="s">
        <v>178</v>
      </c>
      <c r="T5" s="908" t="s">
        <v>179</v>
      </c>
      <c r="U5" s="924"/>
      <c r="V5" s="925"/>
    </row>
    <row r="6" spans="1:22" x14ac:dyDescent="0.15">
      <c r="A6" s="152" t="s">
        <v>203</v>
      </c>
      <c r="B6" s="153">
        <f>'Planung Personal'!D42*'Auswertung J3'!$V4/12</f>
        <v>0</v>
      </c>
      <c r="C6" s="153">
        <f>'Planung Personal'!E42*'Auswertung J3'!$V4/12</f>
        <v>0</v>
      </c>
      <c r="D6" s="153">
        <f>'Planung Personal'!F42*'Auswertung J3'!$V4/12</f>
        <v>0</v>
      </c>
      <c r="E6" s="117">
        <f>SUM(B6:D6)</f>
        <v>0</v>
      </c>
      <c r="F6" s="153">
        <f>'Planung Personal'!G42*'Auswertung J3'!$V4/12</f>
        <v>0</v>
      </c>
      <c r="G6" s="153">
        <f>'Planung Personal'!H42*'Auswertung J3'!$V4/12</f>
        <v>0</v>
      </c>
      <c r="H6" s="153">
        <f>'Planung Personal'!I42*'Auswertung J3'!$V4/12</f>
        <v>0</v>
      </c>
      <c r="I6" s="117">
        <f>SUM(F6:H6)</f>
        <v>0</v>
      </c>
      <c r="J6" s="153">
        <f>'Planung Personal'!J42*'Auswertung J3'!$V4/12</f>
        <v>0</v>
      </c>
      <c r="K6" s="153">
        <f>'Planung Personal'!K42*'Auswertung J3'!$V4/12</f>
        <v>0</v>
      </c>
      <c r="L6" s="153">
        <f>'Planung Personal'!L42*'Auswertung J3'!$V4/12</f>
        <v>0</v>
      </c>
      <c r="M6" s="117">
        <f>SUM(J6:L6)</f>
        <v>0</v>
      </c>
      <c r="N6" s="153">
        <f>'Planung Personal'!M42*'Auswertung J3'!$V4/12</f>
        <v>0</v>
      </c>
      <c r="O6" s="153">
        <f>'Planung Personal'!N42*'Auswertung J3'!$V4/12</f>
        <v>0</v>
      </c>
      <c r="P6" s="153">
        <f>'Planung Personal'!O42*'Auswertung J3'!$V4/12</f>
        <v>0</v>
      </c>
      <c r="Q6" s="300">
        <f>SUM(N6:P6)</f>
        <v>0</v>
      </c>
      <c r="R6" s="302">
        <f>SUM(Q6,M6,I6,E6)</f>
        <v>0</v>
      </c>
      <c r="T6" s="911"/>
      <c r="U6" s="912"/>
      <c r="V6" s="913"/>
    </row>
    <row r="7" spans="1:22" x14ac:dyDescent="0.15">
      <c r="A7" s="152" t="s">
        <v>204</v>
      </c>
      <c r="B7" s="153">
        <f>'Ermittl.-Stunden J3'!B7</f>
        <v>0</v>
      </c>
      <c r="C7" s="153">
        <f>'Ermittl.-Stunden J3'!C7</f>
        <v>0</v>
      </c>
      <c r="D7" s="153">
        <f>'Ermittl.-Stunden J3'!D7</f>
        <v>0</v>
      </c>
      <c r="E7" s="117">
        <f>SUM(B7:D7)</f>
        <v>0</v>
      </c>
      <c r="F7" s="153">
        <f>'Ermittl.-Stunden J3'!E7</f>
        <v>0</v>
      </c>
      <c r="G7" s="153">
        <f>'Ermittl.-Stunden J3'!F7</f>
        <v>0</v>
      </c>
      <c r="H7" s="153">
        <f>'Ermittl.-Stunden J3'!G7</f>
        <v>0</v>
      </c>
      <c r="I7" s="117">
        <f>SUM(F7:H7)</f>
        <v>0</v>
      </c>
      <c r="J7" s="153">
        <f>'Ermittl.-Stunden J3'!H7</f>
        <v>0</v>
      </c>
      <c r="K7" s="153">
        <f>'Ermittl.-Stunden J3'!I7</f>
        <v>0</v>
      </c>
      <c r="L7" s="153">
        <f>'Ermittl.-Stunden J3'!J7</f>
        <v>0</v>
      </c>
      <c r="M7" s="117">
        <f>SUM(J7:L7)</f>
        <v>0</v>
      </c>
      <c r="N7" s="153">
        <f>'Ermittl.-Stunden J3'!K7</f>
        <v>0</v>
      </c>
      <c r="O7" s="153">
        <f>'Ermittl.-Stunden J3'!L7</f>
        <v>0</v>
      </c>
      <c r="P7" s="153">
        <f>'Ermittl.-Stunden J3'!M7</f>
        <v>0</v>
      </c>
      <c r="Q7" s="300">
        <f>SUM(N7:P7)</f>
        <v>0</v>
      </c>
      <c r="R7" s="302">
        <f>SUM(Q7,M7,I7,E7)</f>
        <v>0</v>
      </c>
      <c r="T7" s="157" t="s">
        <v>187</v>
      </c>
      <c r="U7" s="158" t="s">
        <v>188</v>
      </c>
      <c r="V7" s="159" t="s">
        <v>189</v>
      </c>
    </row>
    <row r="8" spans="1:22" x14ac:dyDescent="0.15">
      <c r="A8" s="152" t="s">
        <v>205</v>
      </c>
      <c r="B8" s="153">
        <f>B6-B7</f>
        <v>0</v>
      </c>
      <c r="C8" s="153">
        <f>C6-C7</f>
        <v>0</v>
      </c>
      <c r="D8" s="153">
        <f>D6-D7</f>
        <v>0</v>
      </c>
      <c r="E8" s="117">
        <f>SUM(B8:D8)</f>
        <v>0</v>
      </c>
      <c r="F8" s="153">
        <f>F6-F7</f>
        <v>0</v>
      </c>
      <c r="G8" s="153">
        <f>G6-G7</f>
        <v>0</v>
      </c>
      <c r="H8" s="153">
        <f>H6-H7</f>
        <v>0</v>
      </c>
      <c r="I8" s="117">
        <f>SUM(F8:H8)</f>
        <v>0</v>
      </c>
      <c r="J8" s="153">
        <f>J6-J7</f>
        <v>0</v>
      </c>
      <c r="K8" s="153">
        <f>K6-K7</f>
        <v>0</v>
      </c>
      <c r="L8" s="153">
        <f>L6-L7</f>
        <v>0</v>
      </c>
      <c r="M8" s="117">
        <f>SUM(J8:L8)</f>
        <v>0</v>
      </c>
      <c r="N8" s="153">
        <f>N6-N7</f>
        <v>0</v>
      </c>
      <c r="O8" s="153">
        <f>O6-O7</f>
        <v>0</v>
      </c>
      <c r="P8" s="153">
        <f>P6-P7</f>
        <v>0</v>
      </c>
      <c r="Q8" s="300">
        <f>SUM(N8:P8)</f>
        <v>0</v>
      </c>
      <c r="R8" s="302">
        <f>SUM(Q8,M8,I8,E8)</f>
        <v>0</v>
      </c>
      <c r="T8" s="164" t="s">
        <v>191</v>
      </c>
      <c r="U8" s="165" t="s">
        <v>192</v>
      </c>
      <c r="V8" s="166" t="s">
        <v>193</v>
      </c>
    </row>
    <row r="9" spans="1:22" x14ac:dyDescent="0.15">
      <c r="T9" s="914">
        <f>'Ermittl.-Stunden J3'!P10</f>
        <v>120000</v>
      </c>
      <c r="U9" s="917">
        <f>V4</f>
        <v>2080</v>
      </c>
      <c r="V9" s="943">
        <f>IF(T9=0,"0,00 €", T9/U9)</f>
        <v>57.692307692307693</v>
      </c>
    </row>
    <row r="10" spans="1:22" x14ac:dyDescent="0.15">
      <c r="A10" s="152" t="s">
        <v>206</v>
      </c>
      <c r="B10" s="348">
        <f t="shared" ref="B10:D11" si="0">B6*$V9</f>
        <v>0</v>
      </c>
      <c r="C10" s="348">
        <f t="shared" si="0"/>
        <v>0</v>
      </c>
      <c r="D10" s="348">
        <f t="shared" si="0"/>
        <v>0</v>
      </c>
      <c r="E10" s="346">
        <f>SUM(B10:D10)</f>
        <v>0</v>
      </c>
      <c r="F10" s="348">
        <f t="shared" ref="F10:H11" si="1">F6*$V9</f>
        <v>0</v>
      </c>
      <c r="G10" s="348">
        <f t="shared" si="1"/>
        <v>0</v>
      </c>
      <c r="H10" s="348">
        <f t="shared" si="1"/>
        <v>0</v>
      </c>
      <c r="I10" s="346">
        <f>SUM(F10:H10)</f>
        <v>0</v>
      </c>
      <c r="J10" s="348">
        <f t="shared" ref="J10:L11" si="2">J6*$V9</f>
        <v>0</v>
      </c>
      <c r="K10" s="348">
        <f t="shared" si="2"/>
        <v>0</v>
      </c>
      <c r="L10" s="348">
        <f t="shared" si="2"/>
        <v>0</v>
      </c>
      <c r="M10" s="346">
        <f>SUM(J10:L10)</f>
        <v>0</v>
      </c>
      <c r="N10" s="348">
        <f t="shared" ref="N10:P11" si="3">N6*$V9</f>
        <v>0</v>
      </c>
      <c r="O10" s="348">
        <f t="shared" si="3"/>
        <v>0</v>
      </c>
      <c r="P10" s="348">
        <f t="shared" si="3"/>
        <v>0</v>
      </c>
      <c r="Q10" s="346">
        <f>SUM(N10:P10)</f>
        <v>0</v>
      </c>
      <c r="R10" s="347">
        <f>SUM(Q10,M10,I10,E10)</f>
        <v>0</v>
      </c>
      <c r="T10" s="915"/>
      <c r="U10" s="918"/>
      <c r="V10" s="921"/>
    </row>
    <row r="11" spans="1:22" x14ac:dyDescent="0.15">
      <c r="A11" s="152" t="s">
        <v>207</v>
      </c>
      <c r="B11" s="348">
        <f t="shared" si="0"/>
        <v>0</v>
      </c>
      <c r="C11" s="348">
        <f t="shared" si="0"/>
        <v>0</v>
      </c>
      <c r="D11" s="348">
        <f t="shared" si="0"/>
        <v>0</v>
      </c>
      <c r="E11" s="346">
        <f>SUM(B11:D11)</f>
        <v>0</v>
      </c>
      <c r="F11" s="348">
        <f t="shared" si="1"/>
        <v>0</v>
      </c>
      <c r="G11" s="348">
        <f t="shared" si="1"/>
        <v>0</v>
      </c>
      <c r="H11" s="348">
        <f t="shared" si="1"/>
        <v>0</v>
      </c>
      <c r="I11" s="346">
        <f>SUM(F11:H11)</f>
        <v>0</v>
      </c>
      <c r="J11" s="348">
        <f t="shared" si="2"/>
        <v>0</v>
      </c>
      <c r="K11" s="348">
        <f t="shared" si="2"/>
        <v>0</v>
      </c>
      <c r="L11" s="348">
        <f t="shared" si="2"/>
        <v>0</v>
      </c>
      <c r="M11" s="346">
        <f>SUM(J11:L11)</f>
        <v>0</v>
      </c>
      <c r="N11" s="348">
        <f t="shared" si="3"/>
        <v>0</v>
      </c>
      <c r="O11" s="348">
        <f t="shared" si="3"/>
        <v>0</v>
      </c>
      <c r="P11" s="348">
        <f t="shared" si="3"/>
        <v>0</v>
      </c>
      <c r="Q11" s="346">
        <f>SUM(N11:P11)</f>
        <v>0</v>
      </c>
      <c r="R11" s="347">
        <f>SUM(Q11,M11,I11,E11)</f>
        <v>0</v>
      </c>
      <c r="T11" s="915"/>
      <c r="U11" s="918"/>
      <c r="V11" s="921"/>
    </row>
    <row r="12" spans="1:22" ht="15" customHeight="1" thickBot="1" x14ac:dyDescent="0.2">
      <c r="A12" s="167" t="s">
        <v>208</v>
      </c>
      <c r="B12" s="349">
        <f>B10-B11</f>
        <v>0</v>
      </c>
      <c r="C12" s="349">
        <f>C10-C11</f>
        <v>0</v>
      </c>
      <c r="D12" s="349">
        <f>D10-D11</f>
        <v>0</v>
      </c>
      <c r="E12" s="292">
        <f>SUM(B12:D12)</f>
        <v>0</v>
      </c>
      <c r="F12" s="350">
        <f>F10-F11</f>
        <v>0</v>
      </c>
      <c r="G12" s="350">
        <f>G10-G11</f>
        <v>0</v>
      </c>
      <c r="H12" s="350">
        <f>H10-H11</f>
        <v>0</v>
      </c>
      <c r="I12" s="292">
        <f>SUM(F12:H12)</f>
        <v>0</v>
      </c>
      <c r="J12" s="350">
        <f>J10-J11</f>
        <v>0</v>
      </c>
      <c r="K12" s="349">
        <f>K10-K11</f>
        <v>0</v>
      </c>
      <c r="L12" s="351">
        <f>L10-L11</f>
        <v>0</v>
      </c>
      <c r="M12" s="292">
        <f>SUM(J12:L12)</f>
        <v>0</v>
      </c>
      <c r="N12" s="350">
        <f>N10-N11</f>
        <v>0</v>
      </c>
      <c r="O12" s="349">
        <f>O10-O11</f>
        <v>0</v>
      </c>
      <c r="P12" s="351">
        <f>P10-P11</f>
        <v>0</v>
      </c>
      <c r="Q12" s="292">
        <f>SUM(N12:P12)</f>
        <v>0</v>
      </c>
      <c r="R12" s="303">
        <f>SUM(Q12,M12,I12,E12)</f>
        <v>0</v>
      </c>
      <c r="T12" s="916"/>
      <c r="U12" s="919"/>
      <c r="V12" s="922"/>
    </row>
    <row r="14" spans="1:22" ht="14" thickBot="1" x14ac:dyDescent="0.2"/>
    <row r="15" spans="1:22" ht="14" thickBot="1" x14ac:dyDescent="0.2">
      <c r="E15" s="64" t="s">
        <v>198</v>
      </c>
      <c r="I15" s="64" t="s">
        <v>199</v>
      </c>
      <c r="M15" s="64" t="s">
        <v>200</v>
      </c>
      <c r="Q15" s="64" t="s">
        <v>201</v>
      </c>
      <c r="R15" s="145"/>
      <c r="S15" s="304" t="s">
        <v>202</v>
      </c>
      <c r="T15" s="305"/>
      <c r="U15" s="260">
        <f>'Ermittl.-Stunden J3'!Q14</f>
        <v>40</v>
      </c>
      <c r="V15" s="147">
        <f>'Ermittl.-Stunden J3'!R14</f>
        <v>2080</v>
      </c>
    </row>
    <row r="16" spans="1:22" ht="16" x14ac:dyDescent="0.15">
      <c r="A16" s="148" t="str">
        <f>'Ermittl.-Stunden J3'!A15</f>
        <v>Socha, Pawel</v>
      </c>
      <c r="B16" s="149" t="s">
        <v>173</v>
      </c>
      <c r="C16" s="149" t="s">
        <v>174</v>
      </c>
      <c r="D16" s="150" t="s">
        <v>175</v>
      </c>
      <c r="E16" s="289" t="s">
        <v>126</v>
      </c>
      <c r="F16" s="290" t="s">
        <v>100</v>
      </c>
      <c r="G16" s="149" t="s">
        <v>176</v>
      </c>
      <c r="H16" s="150" t="s">
        <v>102</v>
      </c>
      <c r="I16" s="289" t="s">
        <v>126</v>
      </c>
      <c r="J16" s="290" t="s">
        <v>103</v>
      </c>
      <c r="K16" s="149" t="s">
        <v>104</v>
      </c>
      <c r="L16" s="150" t="s">
        <v>177</v>
      </c>
      <c r="M16" s="289" t="s">
        <v>126</v>
      </c>
      <c r="N16" s="290" t="s">
        <v>106</v>
      </c>
      <c r="O16" s="149" t="s">
        <v>107</v>
      </c>
      <c r="P16" s="150" t="s">
        <v>108</v>
      </c>
      <c r="Q16" s="299" t="s">
        <v>126</v>
      </c>
      <c r="R16" s="301" t="s">
        <v>178</v>
      </c>
      <c r="T16" s="908" t="s">
        <v>179</v>
      </c>
      <c r="U16" s="924"/>
      <c r="V16" s="925"/>
    </row>
    <row r="17" spans="1:22" x14ac:dyDescent="0.15">
      <c r="A17" s="152" t="s">
        <v>203</v>
      </c>
      <c r="B17" s="153">
        <f>'Planung Personal'!D43*'Auswertung J3'!$V15/12</f>
        <v>0</v>
      </c>
      <c r="C17" s="153">
        <f>'Planung Personal'!E43*'Auswertung J3'!$V15/12</f>
        <v>0</v>
      </c>
      <c r="D17" s="153">
        <f>'Planung Personal'!F43*'Auswertung J3'!$V15/12</f>
        <v>0</v>
      </c>
      <c r="E17" s="117">
        <f>SUM(B17:D17)</f>
        <v>0</v>
      </c>
      <c r="F17" s="153">
        <f>'Planung Personal'!G43*'Auswertung J3'!$V15/12</f>
        <v>0</v>
      </c>
      <c r="G17" s="153">
        <f>'Planung Personal'!H43*'Auswertung J3'!$V15/12</f>
        <v>0</v>
      </c>
      <c r="H17" s="153">
        <f>'Planung Personal'!I43*'Auswertung J3'!$V15/12</f>
        <v>0</v>
      </c>
      <c r="I17" s="117">
        <f>SUM(F17:H17)</f>
        <v>0</v>
      </c>
      <c r="J17" s="153">
        <f>'Planung Personal'!J43*'Auswertung J3'!$V15/12</f>
        <v>0</v>
      </c>
      <c r="K17" s="153">
        <f>'Planung Personal'!K43*'Auswertung J3'!$V15/12</f>
        <v>0</v>
      </c>
      <c r="L17" s="153">
        <f>'Planung Personal'!L43*'Auswertung J3'!$V15/12</f>
        <v>0</v>
      </c>
      <c r="M17" s="117">
        <f>SUM(J17:L17)</f>
        <v>0</v>
      </c>
      <c r="N17" s="153">
        <f>'Planung Personal'!M43*'Auswertung J3'!$V15/12</f>
        <v>0</v>
      </c>
      <c r="O17" s="153">
        <f>'Planung Personal'!N43*'Auswertung J3'!$V15/12</f>
        <v>0</v>
      </c>
      <c r="P17" s="153">
        <f>'Planung Personal'!O43*'Auswertung J3'!$V15/12</f>
        <v>0</v>
      </c>
      <c r="Q17" s="300">
        <f>SUM(N17:P17)</f>
        <v>0</v>
      </c>
      <c r="R17" s="302">
        <f>SUM(E17+I17+M17+Q17)</f>
        <v>0</v>
      </c>
      <c r="T17" s="911"/>
      <c r="U17" s="912"/>
      <c r="V17" s="913"/>
    </row>
    <row r="18" spans="1:22" x14ac:dyDescent="0.15">
      <c r="A18" s="152" t="s">
        <v>204</v>
      </c>
      <c r="B18" s="153">
        <f>'Ermittl.-Stunden J3'!B16</f>
        <v>0</v>
      </c>
      <c r="C18" s="153">
        <f>'Ermittl.-Stunden J3'!C16</f>
        <v>0</v>
      </c>
      <c r="D18" s="153">
        <f>'Ermittl.-Stunden J3'!D16</f>
        <v>0</v>
      </c>
      <c r="E18" s="117">
        <f>SUM(B18:D18)</f>
        <v>0</v>
      </c>
      <c r="F18" s="153">
        <f>'Ermittl.-Stunden J3'!E16</f>
        <v>0</v>
      </c>
      <c r="G18" s="153">
        <f>'Ermittl.-Stunden J3'!F16</f>
        <v>0</v>
      </c>
      <c r="H18" s="153">
        <f>'Ermittl.-Stunden J3'!G16</f>
        <v>0</v>
      </c>
      <c r="I18" s="117">
        <f>SUM(F18:H18)</f>
        <v>0</v>
      </c>
      <c r="J18" s="153">
        <f>'Ermittl.-Stunden J3'!H16</f>
        <v>0</v>
      </c>
      <c r="K18" s="153">
        <f>'Ermittl.-Stunden J3'!I16</f>
        <v>0</v>
      </c>
      <c r="L18" s="153">
        <f>'Ermittl.-Stunden J3'!J26</f>
        <v>0</v>
      </c>
      <c r="M18" s="117">
        <f>SUM(J18:L18)</f>
        <v>0</v>
      </c>
      <c r="N18" s="153">
        <f>'Ermittl.-Stunden J3'!K16</f>
        <v>0</v>
      </c>
      <c r="O18" s="153">
        <f>'Ermittl.-Stunden J3'!L16</f>
        <v>0</v>
      </c>
      <c r="P18" s="153">
        <f>'Ermittl.-Stunden J3'!M16</f>
        <v>0</v>
      </c>
      <c r="Q18" s="300">
        <f>SUM(N18:P18)</f>
        <v>0</v>
      </c>
      <c r="R18" s="302">
        <f>SUM(E18+I18+M18+Q18)</f>
        <v>0</v>
      </c>
      <c r="T18" s="157" t="s">
        <v>187</v>
      </c>
      <c r="U18" s="158" t="s">
        <v>188</v>
      </c>
      <c r="V18" s="159" t="s">
        <v>189</v>
      </c>
    </row>
    <row r="19" spans="1:22" x14ac:dyDescent="0.15">
      <c r="A19" s="152" t="s">
        <v>205</v>
      </c>
      <c r="B19" s="291">
        <f>B17-B18</f>
        <v>0</v>
      </c>
      <c r="C19" s="291">
        <f>C17-C18</f>
        <v>0</v>
      </c>
      <c r="D19" s="291">
        <f>D17-D18</f>
        <v>0</v>
      </c>
      <c r="E19" s="117">
        <f>SUM(B19:D19)</f>
        <v>0</v>
      </c>
      <c r="F19" s="153">
        <f>F17-F18</f>
        <v>0</v>
      </c>
      <c r="G19" s="153">
        <f>G17-G18</f>
        <v>0</v>
      </c>
      <c r="H19" s="291">
        <f>H17-H18</f>
        <v>0</v>
      </c>
      <c r="I19" s="117">
        <f>SUM(F19:H19)</f>
        <v>0</v>
      </c>
      <c r="J19" s="153">
        <f>J17-J18</f>
        <v>0</v>
      </c>
      <c r="K19" s="153">
        <f>K17-K18</f>
        <v>0</v>
      </c>
      <c r="L19" s="291">
        <f>L17-L18</f>
        <v>0</v>
      </c>
      <c r="M19" s="117">
        <f>SUM(J19:L19)</f>
        <v>0</v>
      </c>
      <c r="N19" s="153">
        <f>N17-N18</f>
        <v>0</v>
      </c>
      <c r="O19" s="153">
        <f>O17-O18</f>
        <v>0</v>
      </c>
      <c r="P19" s="291">
        <f>P17-P18</f>
        <v>0</v>
      </c>
      <c r="Q19" s="300">
        <f>SUM(N19:P19)</f>
        <v>0</v>
      </c>
      <c r="R19" s="302">
        <f>SUM(E19+I19+M19+Q19)</f>
        <v>0</v>
      </c>
      <c r="T19" s="164" t="s">
        <v>191</v>
      </c>
      <c r="U19" s="165" t="s">
        <v>192</v>
      </c>
      <c r="V19" s="166" t="s">
        <v>193</v>
      </c>
    </row>
    <row r="20" spans="1:22" x14ac:dyDescent="0.15">
      <c r="T20" s="914">
        <f>'Ermittl.-Stunden J3'!P19</f>
        <v>38700</v>
      </c>
      <c r="U20" s="917">
        <f>V15</f>
        <v>2080</v>
      </c>
      <c r="V20" s="943">
        <f>IF(T20=0,"0,00 €", T20/U20)</f>
        <v>18.60576923076923</v>
      </c>
    </row>
    <row r="21" spans="1:22" x14ac:dyDescent="0.15">
      <c r="A21" s="152" t="s">
        <v>206</v>
      </c>
      <c r="B21" s="348">
        <f t="shared" ref="B21:D22" si="4">B17*$V20</f>
        <v>0</v>
      </c>
      <c r="C21" s="348">
        <f t="shared" si="4"/>
        <v>0</v>
      </c>
      <c r="D21" s="348">
        <f t="shared" si="4"/>
        <v>0</v>
      </c>
      <c r="E21" s="346">
        <f>SUM(B21:D21)</f>
        <v>0</v>
      </c>
      <c r="F21" s="348">
        <f t="shared" ref="F21:H22" si="5">F17*$V20</f>
        <v>0</v>
      </c>
      <c r="G21" s="348">
        <f t="shared" si="5"/>
        <v>0</v>
      </c>
      <c r="H21" s="348">
        <f t="shared" si="5"/>
        <v>0</v>
      </c>
      <c r="I21" s="346">
        <f>SUM(F21:H21)</f>
        <v>0</v>
      </c>
      <c r="J21" s="348">
        <f t="shared" ref="J21:L22" si="6">J17*$V20</f>
        <v>0</v>
      </c>
      <c r="K21" s="348">
        <f t="shared" si="6"/>
        <v>0</v>
      </c>
      <c r="L21" s="348">
        <f t="shared" si="6"/>
        <v>0</v>
      </c>
      <c r="M21" s="346">
        <f>SUM(J21:L21)</f>
        <v>0</v>
      </c>
      <c r="N21" s="348">
        <f t="shared" ref="N21:P22" si="7">N17*$V20</f>
        <v>0</v>
      </c>
      <c r="O21" s="348">
        <f t="shared" si="7"/>
        <v>0</v>
      </c>
      <c r="P21" s="348">
        <f t="shared" si="7"/>
        <v>0</v>
      </c>
      <c r="Q21" s="346">
        <f>SUM(N21:P21)</f>
        <v>0</v>
      </c>
      <c r="R21" s="347">
        <f>SUM(Q21,M21,I21,E21)</f>
        <v>0</v>
      </c>
      <c r="T21" s="915"/>
      <c r="U21" s="918"/>
      <c r="V21" s="921"/>
    </row>
    <row r="22" spans="1:22" x14ac:dyDescent="0.15">
      <c r="A22" s="152" t="s">
        <v>207</v>
      </c>
      <c r="B22" s="348">
        <f t="shared" si="4"/>
        <v>0</v>
      </c>
      <c r="C22" s="348">
        <f t="shared" si="4"/>
        <v>0</v>
      </c>
      <c r="D22" s="348">
        <f t="shared" si="4"/>
        <v>0</v>
      </c>
      <c r="E22" s="346">
        <f>SUM(B22:D22)</f>
        <v>0</v>
      </c>
      <c r="F22" s="348">
        <f t="shared" si="5"/>
        <v>0</v>
      </c>
      <c r="G22" s="348">
        <f t="shared" si="5"/>
        <v>0</v>
      </c>
      <c r="H22" s="348">
        <f t="shared" si="5"/>
        <v>0</v>
      </c>
      <c r="I22" s="346">
        <f>SUM(F22:H22)</f>
        <v>0</v>
      </c>
      <c r="J22" s="348">
        <f t="shared" si="6"/>
        <v>0</v>
      </c>
      <c r="K22" s="348">
        <f t="shared" si="6"/>
        <v>0</v>
      </c>
      <c r="L22" s="348">
        <f t="shared" si="6"/>
        <v>0</v>
      </c>
      <c r="M22" s="346">
        <f>SUM(J22:L22)</f>
        <v>0</v>
      </c>
      <c r="N22" s="348">
        <f t="shared" si="7"/>
        <v>0</v>
      </c>
      <c r="O22" s="348">
        <f t="shared" si="7"/>
        <v>0</v>
      </c>
      <c r="P22" s="348">
        <f t="shared" si="7"/>
        <v>0</v>
      </c>
      <c r="Q22" s="346">
        <f>SUM(N22:P22)</f>
        <v>0</v>
      </c>
      <c r="R22" s="347">
        <f>SUM(Q22,M22,I22,E22)</f>
        <v>0</v>
      </c>
      <c r="T22" s="915"/>
      <c r="U22" s="918"/>
      <c r="V22" s="921"/>
    </row>
    <row r="23" spans="1:22" ht="15" customHeight="1" thickBot="1" x14ac:dyDescent="0.2">
      <c r="A23" s="167" t="s">
        <v>208</v>
      </c>
      <c r="B23" s="349">
        <f>B21-B22</f>
        <v>0</v>
      </c>
      <c r="C23" s="349">
        <f>C21-C22</f>
        <v>0</v>
      </c>
      <c r="D23" s="349">
        <f>D21-D22</f>
        <v>0</v>
      </c>
      <c r="E23" s="292">
        <f>SUM(B23:D23)</f>
        <v>0</v>
      </c>
      <c r="F23" s="350">
        <f>F21-F22</f>
        <v>0</v>
      </c>
      <c r="G23" s="350">
        <f>G21-G22</f>
        <v>0</v>
      </c>
      <c r="H23" s="350">
        <f>H21-H22</f>
        <v>0</v>
      </c>
      <c r="I23" s="292">
        <f>SUM(F23:H23)</f>
        <v>0</v>
      </c>
      <c r="J23" s="350">
        <f>J21-J22</f>
        <v>0</v>
      </c>
      <c r="K23" s="349">
        <f>K21-K22</f>
        <v>0</v>
      </c>
      <c r="L23" s="351">
        <f>L21-L22</f>
        <v>0</v>
      </c>
      <c r="M23" s="292">
        <f>SUM(J23:L23)</f>
        <v>0</v>
      </c>
      <c r="N23" s="350">
        <f>N21-N22</f>
        <v>0</v>
      </c>
      <c r="O23" s="349">
        <f>O21-O22</f>
        <v>0</v>
      </c>
      <c r="P23" s="351">
        <f>P21-P22</f>
        <v>0</v>
      </c>
      <c r="Q23" s="292">
        <f>SUM(N23:P23)</f>
        <v>0</v>
      </c>
      <c r="R23" s="303">
        <f>SUM(Q23,M23,I23,E23)</f>
        <v>0</v>
      </c>
      <c r="T23" s="916"/>
      <c r="U23" s="919"/>
      <c r="V23" s="922"/>
    </row>
    <row r="24" spans="1:22" x14ac:dyDescent="0.15">
      <c r="A24" s="293"/>
      <c r="B24" s="294"/>
      <c r="C24" s="294"/>
      <c r="D24" s="294"/>
      <c r="E24" s="294"/>
      <c r="F24" s="294"/>
      <c r="G24" s="294"/>
      <c r="H24" s="294"/>
      <c r="I24" s="294"/>
      <c r="J24" s="294"/>
      <c r="K24" s="294"/>
      <c r="L24" s="294"/>
      <c r="M24" s="294"/>
      <c r="N24" s="294"/>
      <c r="O24" s="294"/>
      <c r="P24" s="294"/>
      <c r="Q24" s="294"/>
      <c r="R24" s="295"/>
      <c r="T24" s="296"/>
      <c r="U24" s="297"/>
      <c r="V24" s="298"/>
    </row>
    <row r="25" spans="1:22" ht="14" thickBot="1" x14ac:dyDescent="0.2"/>
    <row r="26" spans="1:22" ht="14" thickBot="1" x14ac:dyDescent="0.2">
      <c r="E26" s="64" t="s">
        <v>198</v>
      </c>
      <c r="I26" s="64" t="s">
        <v>199</v>
      </c>
      <c r="M26" s="64" t="s">
        <v>200</v>
      </c>
      <c r="Q26" s="64" t="s">
        <v>201</v>
      </c>
      <c r="R26" s="145"/>
      <c r="S26" s="304" t="s">
        <v>202</v>
      </c>
      <c r="T26" s="305"/>
      <c r="U26" s="260">
        <f>'Ermittl.-Stunden J3'!Q23</f>
        <v>20</v>
      </c>
      <c r="V26" s="147">
        <f>'Ermittl.-Stunden J3'!R23</f>
        <v>1040</v>
      </c>
    </row>
    <row r="27" spans="1:22" ht="16" x14ac:dyDescent="0.15">
      <c r="A27" s="148" t="str">
        <f>'Ermittl.-Stunden J3'!A24</f>
        <v>Tippl, Karen</v>
      </c>
      <c r="B27" s="149" t="s">
        <v>173</v>
      </c>
      <c r="C27" s="149" t="s">
        <v>174</v>
      </c>
      <c r="D27" s="150" t="s">
        <v>175</v>
      </c>
      <c r="E27" s="289" t="s">
        <v>126</v>
      </c>
      <c r="F27" s="290" t="s">
        <v>100</v>
      </c>
      <c r="G27" s="149" t="s">
        <v>176</v>
      </c>
      <c r="H27" s="150" t="s">
        <v>102</v>
      </c>
      <c r="I27" s="289" t="s">
        <v>126</v>
      </c>
      <c r="J27" s="290" t="s">
        <v>103</v>
      </c>
      <c r="K27" s="149" t="s">
        <v>104</v>
      </c>
      <c r="L27" s="150" t="s">
        <v>177</v>
      </c>
      <c r="M27" s="289" t="s">
        <v>126</v>
      </c>
      <c r="N27" s="290" t="s">
        <v>106</v>
      </c>
      <c r="O27" s="149" t="s">
        <v>107</v>
      </c>
      <c r="P27" s="150" t="s">
        <v>108</v>
      </c>
      <c r="Q27" s="299" t="s">
        <v>126</v>
      </c>
      <c r="R27" s="301" t="s">
        <v>178</v>
      </c>
      <c r="T27" s="908" t="s">
        <v>179</v>
      </c>
      <c r="U27" s="924"/>
      <c r="V27" s="925"/>
    </row>
    <row r="28" spans="1:22" x14ac:dyDescent="0.15">
      <c r="A28" s="152" t="s">
        <v>203</v>
      </c>
      <c r="B28" s="153">
        <f>'Planung Personal'!D44*'Auswertung J3'!$V26/12</f>
        <v>0</v>
      </c>
      <c r="C28" s="153">
        <f>'Planung Personal'!E44*'Auswertung J3'!$V26/12</f>
        <v>0</v>
      </c>
      <c r="D28" s="153">
        <f>'Planung Personal'!F44*'Auswertung J3'!$V26/12</f>
        <v>0</v>
      </c>
      <c r="E28" s="117">
        <f>SUM(B28:D28)</f>
        <v>0</v>
      </c>
      <c r="F28" s="153">
        <f>'Planung Personal'!G44*'Auswertung J3'!$V26/12</f>
        <v>0</v>
      </c>
      <c r="G28" s="153">
        <f>'Planung Personal'!H44*'Auswertung J3'!$V26/12</f>
        <v>0</v>
      </c>
      <c r="H28" s="153">
        <f>'Planung Personal'!I44*'Auswertung J3'!$V26/12</f>
        <v>0</v>
      </c>
      <c r="I28" s="117">
        <f>SUM(F28:H28)</f>
        <v>0</v>
      </c>
      <c r="J28" s="153">
        <f>'Planung Personal'!J44*'Auswertung J3'!$V26/12</f>
        <v>0</v>
      </c>
      <c r="K28" s="153">
        <f>'Planung Personal'!K44*'Auswertung J3'!$V26/12</f>
        <v>0</v>
      </c>
      <c r="L28" s="153">
        <f>'Planung Personal'!L44*'Auswertung J3'!$V26/12</f>
        <v>0</v>
      </c>
      <c r="M28" s="117">
        <f>SUM(J28:L28)</f>
        <v>0</v>
      </c>
      <c r="N28" s="153">
        <f>'Planung Personal'!M44*'Auswertung J3'!$V26/12</f>
        <v>0</v>
      </c>
      <c r="O28" s="153">
        <f>'Planung Personal'!N44*'Auswertung J3'!$V26/12</f>
        <v>0</v>
      </c>
      <c r="P28" s="153">
        <f>'Planung Personal'!O44*'Auswertung J3'!$V26/12</f>
        <v>0</v>
      </c>
      <c r="Q28" s="300">
        <f>SUM(N28:P28)</f>
        <v>0</v>
      </c>
      <c r="R28" s="302">
        <f>SUM(E28+I28+M28+Q28)</f>
        <v>0</v>
      </c>
      <c r="T28" s="911"/>
      <c r="U28" s="912"/>
      <c r="V28" s="913"/>
    </row>
    <row r="29" spans="1:22" x14ac:dyDescent="0.15">
      <c r="A29" s="152" t="s">
        <v>204</v>
      </c>
      <c r="B29" s="153">
        <f>'Ermittl.-Stunden J3'!B25</f>
        <v>0</v>
      </c>
      <c r="C29" s="153">
        <f>'Ermittl.-Stunden J3'!C25</f>
        <v>0</v>
      </c>
      <c r="D29" s="153">
        <f>'Ermittl.-Stunden J3'!D25</f>
        <v>0</v>
      </c>
      <c r="E29" s="117">
        <f>SUM(B29:D29)</f>
        <v>0</v>
      </c>
      <c r="F29" s="153">
        <f>'Ermittl.-Stunden J3'!E25</f>
        <v>0</v>
      </c>
      <c r="G29" s="153">
        <f>'Ermittl.-Stunden J3'!F25</f>
        <v>0</v>
      </c>
      <c r="H29" s="153">
        <f>'Ermittl.-Stunden J3'!G25</f>
        <v>0</v>
      </c>
      <c r="I29" s="117">
        <f>SUM(F29:H29)</f>
        <v>0</v>
      </c>
      <c r="J29" s="153">
        <f>'Ermittl.-Stunden J3'!H25</f>
        <v>0</v>
      </c>
      <c r="K29" s="153">
        <f>'Ermittl.-Stunden J3'!I25</f>
        <v>0</v>
      </c>
      <c r="L29" s="153">
        <f>'Ermittl.-Stunden J3'!J25</f>
        <v>0</v>
      </c>
      <c r="M29" s="117">
        <f>SUM(J29:L29)</f>
        <v>0</v>
      </c>
      <c r="N29" s="153">
        <f>'Ermittl.-Stunden J3'!K25</f>
        <v>0</v>
      </c>
      <c r="O29" s="153">
        <f>'Ermittl.-Stunden J3'!L25</f>
        <v>0</v>
      </c>
      <c r="P29" s="153">
        <f>'Ermittl.-Stunden J3'!M25</f>
        <v>0</v>
      </c>
      <c r="Q29" s="300">
        <f>SUM(N29:P29)</f>
        <v>0</v>
      </c>
      <c r="R29" s="302">
        <f>SUM(E29+I29+M29+Q29)</f>
        <v>0</v>
      </c>
      <c r="T29" s="157" t="s">
        <v>187</v>
      </c>
      <c r="U29" s="158" t="s">
        <v>188</v>
      </c>
      <c r="V29" s="159" t="s">
        <v>189</v>
      </c>
    </row>
    <row r="30" spans="1:22" x14ac:dyDescent="0.15">
      <c r="A30" s="152" t="s">
        <v>205</v>
      </c>
      <c r="B30" s="153">
        <f>B28-B29</f>
        <v>0</v>
      </c>
      <c r="C30" s="153">
        <f>C28-C29</f>
        <v>0</v>
      </c>
      <c r="D30" s="153">
        <f>D28-D29</f>
        <v>0</v>
      </c>
      <c r="E30" s="117">
        <f>SUM(B30:D30)</f>
        <v>0</v>
      </c>
      <c r="F30" s="153">
        <f>F28-F29</f>
        <v>0</v>
      </c>
      <c r="G30" s="153">
        <f>G28-G29</f>
        <v>0</v>
      </c>
      <c r="H30" s="153">
        <f>H28-H29</f>
        <v>0</v>
      </c>
      <c r="I30" s="117">
        <f>SUM(F30:H30)</f>
        <v>0</v>
      </c>
      <c r="J30" s="153">
        <f>J28-J29</f>
        <v>0</v>
      </c>
      <c r="K30" s="153">
        <f>K28-K29</f>
        <v>0</v>
      </c>
      <c r="L30" s="153">
        <f>L28-L29</f>
        <v>0</v>
      </c>
      <c r="M30" s="117">
        <f>SUM(J30:L30)</f>
        <v>0</v>
      </c>
      <c r="N30" s="153">
        <f>N28-N29</f>
        <v>0</v>
      </c>
      <c r="O30" s="153">
        <f>O28-O29</f>
        <v>0</v>
      </c>
      <c r="P30" s="153">
        <f>P28-P29</f>
        <v>0</v>
      </c>
      <c r="Q30" s="300">
        <f>SUM(N30:P30)</f>
        <v>0</v>
      </c>
      <c r="R30" s="302">
        <f>SUM(E30+I30+M30+Q30)</f>
        <v>0</v>
      </c>
      <c r="T30" s="164" t="s">
        <v>191</v>
      </c>
      <c r="U30" s="165" t="s">
        <v>192</v>
      </c>
      <c r="V30" s="166" t="s">
        <v>193</v>
      </c>
    </row>
    <row r="31" spans="1:22" x14ac:dyDescent="0.15">
      <c r="T31" s="914">
        <f>'Ermittl.-Stunden J3'!P28</f>
        <v>35700</v>
      </c>
      <c r="U31" s="917">
        <f>V26</f>
        <v>1040</v>
      </c>
      <c r="V31" s="943">
        <f>IF(T31=0,"0,00 €", T31/U31)</f>
        <v>34.32692307692308</v>
      </c>
    </row>
    <row r="32" spans="1:22" x14ac:dyDescent="0.15">
      <c r="A32" s="152" t="s">
        <v>206</v>
      </c>
      <c r="B32" s="348">
        <f t="shared" ref="B32:D33" si="8">B28*$V31</f>
        <v>0</v>
      </c>
      <c r="C32" s="348">
        <f t="shared" si="8"/>
        <v>0</v>
      </c>
      <c r="D32" s="348">
        <f t="shared" si="8"/>
        <v>0</v>
      </c>
      <c r="E32" s="346">
        <f>SUM(B32:D32)</f>
        <v>0</v>
      </c>
      <c r="F32" s="348">
        <f t="shared" ref="F32:H33" si="9">F28*$V31</f>
        <v>0</v>
      </c>
      <c r="G32" s="348">
        <f t="shared" si="9"/>
        <v>0</v>
      </c>
      <c r="H32" s="348">
        <f t="shared" si="9"/>
        <v>0</v>
      </c>
      <c r="I32" s="346">
        <f>SUM(F32:H32)</f>
        <v>0</v>
      </c>
      <c r="J32" s="348">
        <f t="shared" ref="J32:L33" si="10">J28*$V31</f>
        <v>0</v>
      </c>
      <c r="K32" s="348">
        <f t="shared" si="10"/>
        <v>0</v>
      </c>
      <c r="L32" s="348">
        <f t="shared" si="10"/>
        <v>0</v>
      </c>
      <c r="M32" s="346">
        <f>SUM(J32:L32)</f>
        <v>0</v>
      </c>
      <c r="N32" s="348">
        <f t="shared" ref="N32:P33" si="11">N28*$V31</f>
        <v>0</v>
      </c>
      <c r="O32" s="348">
        <f t="shared" si="11"/>
        <v>0</v>
      </c>
      <c r="P32" s="348">
        <f t="shared" si="11"/>
        <v>0</v>
      </c>
      <c r="Q32" s="346">
        <f>SUM(N32:P32)</f>
        <v>0</v>
      </c>
      <c r="R32" s="347">
        <f>SUM(Q32,M32,I32,E32)</f>
        <v>0</v>
      </c>
      <c r="T32" s="915"/>
      <c r="U32" s="918"/>
      <c r="V32" s="921"/>
    </row>
    <row r="33" spans="1:22" x14ac:dyDescent="0.15">
      <c r="A33" s="152" t="s">
        <v>207</v>
      </c>
      <c r="B33" s="348">
        <f t="shared" si="8"/>
        <v>0</v>
      </c>
      <c r="C33" s="348">
        <f t="shared" si="8"/>
        <v>0</v>
      </c>
      <c r="D33" s="348">
        <f t="shared" si="8"/>
        <v>0</v>
      </c>
      <c r="E33" s="346">
        <f>SUM(B33:D33)</f>
        <v>0</v>
      </c>
      <c r="F33" s="348">
        <f t="shared" si="9"/>
        <v>0</v>
      </c>
      <c r="G33" s="348">
        <f t="shared" si="9"/>
        <v>0</v>
      </c>
      <c r="H33" s="348">
        <f t="shared" si="9"/>
        <v>0</v>
      </c>
      <c r="I33" s="346">
        <f>SUM(F33:H33)</f>
        <v>0</v>
      </c>
      <c r="J33" s="348">
        <f t="shared" si="10"/>
        <v>0</v>
      </c>
      <c r="K33" s="348">
        <f t="shared" si="10"/>
        <v>0</v>
      </c>
      <c r="L33" s="348">
        <f t="shared" si="10"/>
        <v>0</v>
      </c>
      <c r="M33" s="346">
        <f>SUM(J33:L33)</f>
        <v>0</v>
      </c>
      <c r="N33" s="348">
        <f t="shared" si="11"/>
        <v>0</v>
      </c>
      <c r="O33" s="348">
        <f t="shared" si="11"/>
        <v>0</v>
      </c>
      <c r="P33" s="348">
        <f t="shared" si="11"/>
        <v>0</v>
      </c>
      <c r="Q33" s="346">
        <f>SUM(N33:P33)</f>
        <v>0</v>
      </c>
      <c r="R33" s="347">
        <f>SUM(Q33,M33,I33,E33)</f>
        <v>0</v>
      </c>
      <c r="T33" s="915"/>
      <c r="U33" s="918"/>
      <c r="V33" s="921"/>
    </row>
    <row r="34" spans="1:22" ht="15" customHeight="1" thickBot="1" x14ac:dyDescent="0.2">
      <c r="A34" s="167" t="s">
        <v>208</v>
      </c>
      <c r="B34" s="349">
        <f>B32-B33</f>
        <v>0</v>
      </c>
      <c r="C34" s="349">
        <f>C32-C33</f>
        <v>0</v>
      </c>
      <c r="D34" s="349">
        <f>D32-D33</f>
        <v>0</v>
      </c>
      <c r="E34" s="292">
        <f>SUM(B34:D34)</f>
        <v>0</v>
      </c>
      <c r="F34" s="350">
        <f>F32-F33</f>
        <v>0</v>
      </c>
      <c r="G34" s="350">
        <f>G32-G33</f>
        <v>0</v>
      </c>
      <c r="H34" s="350">
        <f>H32-H33</f>
        <v>0</v>
      </c>
      <c r="I34" s="292">
        <f>SUM(F34:H34)</f>
        <v>0</v>
      </c>
      <c r="J34" s="350">
        <f>J32-J33</f>
        <v>0</v>
      </c>
      <c r="K34" s="349">
        <f>K32-K33</f>
        <v>0</v>
      </c>
      <c r="L34" s="351">
        <f>L32-L33</f>
        <v>0</v>
      </c>
      <c r="M34" s="292">
        <f>SUM(J34:L34)</f>
        <v>0</v>
      </c>
      <c r="N34" s="350">
        <f>N32-N33</f>
        <v>0</v>
      </c>
      <c r="O34" s="349">
        <f>O32-O33</f>
        <v>0</v>
      </c>
      <c r="P34" s="351">
        <f>P32-P33</f>
        <v>0</v>
      </c>
      <c r="Q34" s="292">
        <f>SUM(N34:P34)</f>
        <v>0</v>
      </c>
      <c r="R34" s="303">
        <f>SUM(Q34,M34,I34,E34)</f>
        <v>0</v>
      </c>
      <c r="T34" s="916"/>
      <c r="U34" s="919"/>
      <c r="V34" s="922"/>
    </row>
    <row r="36" spans="1:22" ht="14" thickBot="1" x14ac:dyDescent="0.2"/>
    <row r="37" spans="1:22" ht="14" thickBot="1" x14ac:dyDescent="0.2">
      <c r="E37" s="64" t="s">
        <v>198</v>
      </c>
      <c r="I37" s="64" t="s">
        <v>199</v>
      </c>
      <c r="M37" s="64" t="s">
        <v>200</v>
      </c>
      <c r="Q37" s="64" t="s">
        <v>201</v>
      </c>
      <c r="R37" s="145"/>
      <c r="S37" s="304" t="s">
        <v>202</v>
      </c>
      <c r="T37" s="305"/>
      <c r="U37" s="260">
        <f>'Ermittl.-Stunden J3'!Q32</f>
        <v>0</v>
      </c>
      <c r="V37" s="147">
        <f>'Ermittl.-Stunden J3'!R32</f>
        <v>0</v>
      </c>
    </row>
    <row r="38" spans="1:22" ht="16" x14ac:dyDescent="0.15">
      <c r="A38" s="148" t="str">
        <f>'Ermittl.-Stunden J3'!A33</f>
        <v>MA 4</v>
      </c>
      <c r="B38" s="149" t="s">
        <v>173</v>
      </c>
      <c r="C38" s="149" t="s">
        <v>174</v>
      </c>
      <c r="D38" s="150" t="s">
        <v>175</v>
      </c>
      <c r="E38" s="289" t="s">
        <v>126</v>
      </c>
      <c r="F38" s="290" t="s">
        <v>100</v>
      </c>
      <c r="G38" s="149" t="s">
        <v>176</v>
      </c>
      <c r="H38" s="150" t="s">
        <v>102</v>
      </c>
      <c r="I38" s="289" t="s">
        <v>126</v>
      </c>
      <c r="J38" s="290" t="s">
        <v>103</v>
      </c>
      <c r="K38" s="149" t="s">
        <v>104</v>
      </c>
      <c r="L38" s="150" t="s">
        <v>177</v>
      </c>
      <c r="M38" s="289" t="s">
        <v>126</v>
      </c>
      <c r="N38" s="290" t="s">
        <v>106</v>
      </c>
      <c r="O38" s="149" t="s">
        <v>107</v>
      </c>
      <c r="P38" s="150" t="s">
        <v>108</v>
      </c>
      <c r="Q38" s="299" t="s">
        <v>126</v>
      </c>
      <c r="R38" s="301" t="s">
        <v>178</v>
      </c>
      <c r="T38" s="908" t="s">
        <v>179</v>
      </c>
      <c r="U38" s="924"/>
      <c r="V38" s="925"/>
    </row>
    <row r="39" spans="1:22" x14ac:dyDescent="0.15">
      <c r="A39" s="152" t="s">
        <v>203</v>
      </c>
      <c r="B39" s="153">
        <f>'Planung Personal'!D45*'Auswertung J3'!$V37/12</f>
        <v>0</v>
      </c>
      <c r="C39" s="153">
        <f>'Planung Personal'!E45*'Auswertung J3'!$V37/12</f>
        <v>0</v>
      </c>
      <c r="D39" s="153">
        <f>'Planung Personal'!F45*'Auswertung J3'!$V37/12</f>
        <v>0</v>
      </c>
      <c r="E39" s="117">
        <f>SUM(B39:D39)</f>
        <v>0</v>
      </c>
      <c r="F39" s="153">
        <f>'Planung Personal'!G45*'Auswertung J3'!$V37/12</f>
        <v>0</v>
      </c>
      <c r="G39" s="153">
        <f>'Planung Personal'!H45*'Auswertung J3'!$V37/12</f>
        <v>0</v>
      </c>
      <c r="H39" s="153">
        <f>'Planung Personal'!I45*'Auswertung J3'!$V37/12</f>
        <v>0</v>
      </c>
      <c r="I39" s="117">
        <f>SUM(F39:H39)</f>
        <v>0</v>
      </c>
      <c r="J39" s="153">
        <f>'Planung Personal'!J45*'Auswertung J3'!$V37/12</f>
        <v>0</v>
      </c>
      <c r="K39" s="153">
        <f>'Planung Personal'!K45*'Auswertung J3'!$V37/12</f>
        <v>0</v>
      </c>
      <c r="L39" s="153">
        <f>'Planung Personal'!L45*'Auswertung J3'!$V37/12</f>
        <v>0</v>
      </c>
      <c r="M39" s="117">
        <f>SUM(J39:L39)</f>
        <v>0</v>
      </c>
      <c r="N39" s="153">
        <f>'Planung Personal'!M45*'Auswertung J3'!$V37/12</f>
        <v>0</v>
      </c>
      <c r="O39" s="153">
        <f>'Planung Personal'!N45*'Auswertung J3'!$V37/12</f>
        <v>0</v>
      </c>
      <c r="P39" s="153">
        <f>'Planung Personal'!O45*'Auswertung J3'!$V37/12</f>
        <v>0</v>
      </c>
      <c r="Q39" s="300">
        <f>SUM(N39:P39)</f>
        <v>0</v>
      </c>
      <c r="R39" s="302">
        <f>SUM(E39+I39+M39+Q39)</f>
        <v>0</v>
      </c>
      <c r="T39" s="911"/>
      <c r="U39" s="912"/>
      <c r="V39" s="913"/>
    </row>
    <row r="40" spans="1:22" x14ac:dyDescent="0.15">
      <c r="A40" s="152" t="s">
        <v>204</v>
      </c>
      <c r="B40" s="153">
        <f>'Ermittl.-Stunden J3'!B34</f>
        <v>0</v>
      </c>
      <c r="C40" s="153">
        <f>'Ermittl.-Stunden J3'!C34</f>
        <v>0</v>
      </c>
      <c r="D40" s="153">
        <f>'Ermittl.-Stunden J3'!D34</f>
        <v>0</v>
      </c>
      <c r="E40" s="117">
        <f>SUM(B40:D40)</f>
        <v>0</v>
      </c>
      <c r="F40" s="153">
        <f>'Ermittl.-Stunden J3'!E34</f>
        <v>0</v>
      </c>
      <c r="G40" s="153">
        <f>'Ermittl.-Stunden J3'!F34</f>
        <v>0</v>
      </c>
      <c r="H40" s="153">
        <f>'Ermittl.-Stunden J3'!G34</f>
        <v>0</v>
      </c>
      <c r="I40" s="117">
        <f>SUM(F40:H40)</f>
        <v>0</v>
      </c>
      <c r="J40" s="153">
        <f>'Ermittl.-Stunden J3'!H34</f>
        <v>0</v>
      </c>
      <c r="K40" s="153">
        <f>'Ermittl.-Stunden J3'!I34</f>
        <v>0</v>
      </c>
      <c r="L40" s="153">
        <f>'Ermittl.-Stunden J3'!J34</f>
        <v>0</v>
      </c>
      <c r="M40" s="117">
        <f>SUM(J40:L40)</f>
        <v>0</v>
      </c>
      <c r="N40" s="153">
        <f>'Ermittl.-Stunden J3'!K34</f>
        <v>0</v>
      </c>
      <c r="O40" s="153">
        <f>'Ermittl.-Stunden J3'!L34</f>
        <v>0</v>
      </c>
      <c r="P40" s="153">
        <f>'Ermittl.-Stunden J3'!M34</f>
        <v>0</v>
      </c>
      <c r="Q40" s="300">
        <f>SUM(N40:P40)</f>
        <v>0</v>
      </c>
      <c r="R40" s="302">
        <f>SUM(E40+I40+M40+Q40)</f>
        <v>0</v>
      </c>
      <c r="T40" s="157" t="s">
        <v>187</v>
      </c>
      <c r="U40" s="158" t="s">
        <v>188</v>
      </c>
      <c r="V40" s="159" t="s">
        <v>189</v>
      </c>
    </row>
    <row r="41" spans="1:22" x14ac:dyDescent="0.15">
      <c r="A41" s="152" t="s">
        <v>205</v>
      </c>
      <c r="B41" s="153">
        <f>B39-B40</f>
        <v>0</v>
      </c>
      <c r="C41" s="153">
        <f>C39-C40</f>
        <v>0</v>
      </c>
      <c r="D41" s="153">
        <f>D39-D40</f>
        <v>0</v>
      </c>
      <c r="E41" s="117">
        <f>SUM(B41:D41)</f>
        <v>0</v>
      </c>
      <c r="F41" s="153">
        <f>F39-F40</f>
        <v>0</v>
      </c>
      <c r="G41" s="153">
        <f>G39-G40</f>
        <v>0</v>
      </c>
      <c r="H41" s="153">
        <f>H39-H40</f>
        <v>0</v>
      </c>
      <c r="I41" s="117">
        <f>SUM(F41:H41)</f>
        <v>0</v>
      </c>
      <c r="J41" s="153">
        <f>J39-J40</f>
        <v>0</v>
      </c>
      <c r="K41" s="153">
        <f>K39-K40</f>
        <v>0</v>
      </c>
      <c r="L41" s="153">
        <f>L39-L40</f>
        <v>0</v>
      </c>
      <c r="M41" s="117">
        <f>SUM(J41:L41)</f>
        <v>0</v>
      </c>
      <c r="N41" s="153">
        <f>N39-N40</f>
        <v>0</v>
      </c>
      <c r="O41" s="153">
        <f>O39-O40</f>
        <v>0</v>
      </c>
      <c r="P41" s="153">
        <f>P39-P40</f>
        <v>0</v>
      </c>
      <c r="Q41" s="300">
        <f>SUM(N41:P41)</f>
        <v>0</v>
      </c>
      <c r="R41" s="302">
        <f>SUM(E41+I41+M41+Q41)</f>
        <v>0</v>
      </c>
      <c r="T41" s="164" t="s">
        <v>191</v>
      </c>
      <c r="U41" s="165" t="s">
        <v>192</v>
      </c>
      <c r="V41" s="166" t="s">
        <v>193</v>
      </c>
    </row>
    <row r="42" spans="1:22" x14ac:dyDescent="0.15">
      <c r="T42" s="914">
        <f>'Ermittl.-Stunden J3'!P37</f>
        <v>0</v>
      </c>
      <c r="U42" s="917">
        <f>V37</f>
        <v>0</v>
      </c>
      <c r="V42" s="943" t="str">
        <f>IF(T42=0,"0,00 €", T42/U42)</f>
        <v>0,00 €</v>
      </c>
    </row>
    <row r="43" spans="1:22" x14ac:dyDescent="0.15">
      <c r="A43" s="152" t="s">
        <v>206</v>
      </c>
      <c r="B43" s="348">
        <f t="shared" ref="B43:D44" si="12">B39*$V42</f>
        <v>0</v>
      </c>
      <c r="C43" s="348">
        <f t="shared" si="12"/>
        <v>0</v>
      </c>
      <c r="D43" s="348">
        <f t="shared" si="12"/>
        <v>0</v>
      </c>
      <c r="E43" s="346">
        <f>SUM(B43:D43)</f>
        <v>0</v>
      </c>
      <c r="F43" s="348">
        <f t="shared" ref="F43:H44" si="13">F39*$V42</f>
        <v>0</v>
      </c>
      <c r="G43" s="348">
        <f t="shared" si="13"/>
        <v>0</v>
      </c>
      <c r="H43" s="348">
        <f t="shared" si="13"/>
        <v>0</v>
      </c>
      <c r="I43" s="346">
        <f>SUM(F43:H43)</f>
        <v>0</v>
      </c>
      <c r="J43" s="348">
        <f t="shared" ref="J43:L44" si="14">J39*$V42</f>
        <v>0</v>
      </c>
      <c r="K43" s="348">
        <f t="shared" si="14"/>
        <v>0</v>
      </c>
      <c r="L43" s="348">
        <f t="shared" si="14"/>
        <v>0</v>
      </c>
      <c r="M43" s="346">
        <f>SUM(J43:L43)</f>
        <v>0</v>
      </c>
      <c r="N43" s="348">
        <f t="shared" ref="N43:P44" si="15">N39*$V42</f>
        <v>0</v>
      </c>
      <c r="O43" s="348">
        <f t="shared" si="15"/>
        <v>0</v>
      </c>
      <c r="P43" s="348">
        <f t="shared" si="15"/>
        <v>0</v>
      </c>
      <c r="Q43" s="346">
        <f>SUM(N43:P43)</f>
        <v>0</v>
      </c>
      <c r="R43" s="347">
        <f>SUM(Q43,M43,I43,E43)</f>
        <v>0</v>
      </c>
      <c r="T43" s="915"/>
      <c r="U43" s="918"/>
      <c r="V43" s="921"/>
    </row>
    <row r="44" spans="1:22" x14ac:dyDescent="0.15">
      <c r="A44" s="152" t="s">
        <v>207</v>
      </c>
      <c r="B44" s="348">
        <f t="shared" si="12"/>
        <v>0</v>
      </c>
      <c r="C44" s="348">
        <f t="shared" si="12"/>
        <v>0</v>
      </c>
      <c r="D44" s="348">
        <f t="shared" si="12"/>
        <v>0</v>
      </c>
      <c r="E44" s="346">
        <f>SUM(B44:D44)</f>
        <v>0</v>
      </c>
      <c r="F44" s="348">
        <f t="shared" si="13"/>
        <v>0</v>
      </c>
      <c r="G44" s="348">
        <f t="shared" si="13"/>
        <v>0</v>
      </c>
      <c r="H44" s="348">
        <f t="shared" si="13"/>
        <v>0</v>
      </c>
      <c r="I44" s="346">
        <f>SUM(F44:H44)</f>
        <v>0</v>
      </c>
      <c r="J44" s="348">
        <f t="shared" si="14"/>
        <v>0</v>
      </c>
      <c r="K44" s="348">
        <f t="shared" si="14"/>
        <v>0</v>
      </c>
      <c r="L44" s="348">
        <f t="shared" si="14"/>
        <v>0</v>
      </c>
      <c r="M44" s="346">
        <f>SUM(J44:L44)</f>
        <v>0</v>
      </c>
      <c r="N44" s="348">
        <f t="shared" si="15"/>
        <v>0</v>
      </c>
      <c r="O44" s="348">
        <f t="shared" si="15"/>
        <v>0</v>
      </c>
      <c r="P44" s="348">
        <f t="shared" si="15"/>
        <v>0</v>
      </c>
      <c r="Q44" s="346">
        <f>SUM(N44:P44)</f>
        <v>0</v>
      </c>
      <c r="R44" s="347">
        <f>SUM(Q44,M44,I44,E44)</f>
        <v>0</v>
      </c>
      <c r="T44" s="915"/>
      <c r="U44" s="918"/>
      <c r="V44" s="921"/>
    </row>
    <row r="45" spans="1:22" ht="15" customHeight="1" thickBot="1" x14ac:dyDescent="0.2">
      <c r="A45" s="167" t="s">
        <v>208</v>
      </c>
      <c r="B45" s="349">
        <f>B43-B44</f>
        <v>0</v>
      </c>
      <c r="C45" s="349">
        <f>C43-C44</f>
        <v>0</v>
      </c>
      <c r="D45" s="349">
        <f>D43-D44</f>
        <v>0</v>
      </c>
      <c r="E45" s="292">
        <f>SUM(B45:D45)</f>
        <v>0</v>
      </c>
      <c r="F45" s="350">
        <f>F43-F44</f>
        <v>0</v>
      </c>
      <c r="G45" s="350">
        <f>G43-G44</f>
        <v>0</v>
      </c>
      <c r="H45" s="350">
        <f>H43-H44</f>
        <v>0</v>
      </c>
      <c r="I45" s="292">
        <f>SUM(F45:H45)</f>
        <v>0</v>
      </c>
      <c r="J45" s="350">
        <f>J43-J44</f>
        <v>0</v>
      </c>
      <c r="K45" s="349">
        <f>K43-K44</f>
        <v>0</v>
      </c>
      <c r="L45" s="351">
        <f>L43-L44</f>
        <v>0</v>
      </c>
      <c r="M45" s="292">
        <f>SUM(J45:L45)</f>
        <v>0</v>
      </c>
      <c r="N45" s="350">
        <f>N43-N44</f>
        <v>0</v>
      </c>
      <c r="O45" s="349">
        <f>O43-O44</f>
        <v>0</v>
      </c>
      <c r="P45" s="351">
        <f>P43-P44</f>
        <v>0</v>
      </c>
      <c r="Q45" s="292">
        <f>SUM(N45:P45)</f>
        <v>0</v>
      </c>
      <c r="R45" s="303">
        <f>SUM(Q45,M45,I45,E45)</f>
        <v>0</v>
      </c>
      <c r="T45" s="916"/>
      <c r="U45" s="919"/>
      <c r="V45" s="922"/>
    </row>
    <row r="47" spans="1:22" ht="14" thickBot="1" x14ac:dyDescent="0.2"/>
    <row r="48" spans="1:22" ht="14" thickBot="1" x14ac:dyDescent="0.2">
      <c r="E48" s="64" t="s">
        <v>198</v>
      </c>
      <c r="I48" s="64" t="s">
        <v>199</v>
      </c>
      <c r="M48" s="64" t="s">
        <v>200</v>
      </c>
      <c r="Q48" s="64" t="s">
        <v>201</v>
      </c>
      <c r="R48" s="145"/>
      <c r="S48" s="304" t="s">
        <v>202</v>
      </c>
      <c r="T48" s="305"/>
      <c r="U48" s="260">
        <f>'Ermittl.-Stunden J3'!Q41</f>
        <v>0</v>
      </c>
      <c r="V48" s="147">
        <f>'Ermittl.-Stunden J3'!R41</f>
        <v>0</v>
      </c>
    </row>
    <row r="49" spans="1:22" ht="16" x14ac:dyDescent="0.15">
      <c r="A49" s="148" t="str">
        <f>'Ermittl.-Stunden J3'!A42</f>
        <v>MA 5</v>
      </c>
      <c r="B49" s="149" t="s">
        <v>173</v>
      </c>
      <c r="C49" s="149" t="s">
        <v>174</v>
      </c>
      <c r="D49" s="150" t="s">
        <v>175</v>
      </c>
      <c r="E49" s="289" t="s">
        <v>126</v>
      </c>
      <c r="F49" s="290" t="s">
        <v>100</v>
      </c>
      <c r="G49" s="149" t="s">
        <v>176</v>
      </c>
      <c r="H49" s="150" t="s">
        <v>102</v>
      </c>
      <c r="I49" s="289" t="s">
        <v>126</v>
      </c>
      <c r="J49" s="290" t="s">
        <v>103</v>
      </c>
      <c r="K49" s="149" t="s">
        <v>104</v>
      </c>
      <c r="L49" s="150" t="s">
        <v>177</v>
      </c>
      <c r="M49" s="289" t="s">
        <v>126</v>
      </c>
      <c r="N49" s="290" t="s">
        <v>106</v>
      </c>
      <c r="O49" s="149" t="s">
        <v>107</v>
      </c>
      <c r="P49" s="150" t="s">
        <v>108</v>
      </c>
      <c r="Q49" s="299" t="s">
        <v>126</v>
      </c>
      <c r="R49" s="301" t="s">
        <v>178</v>
      </c>
      <c r="T49" s="908" t="s">
        <v>179</v>
      </c>
      <c r="U49" s="924"/>
      <c r="V49" s="925"/>
    </row>
    <row r="50" spans="1:22" x14ac:dyDescent="0.15">
      <c r="A50" s="152" t="s">
        <v>203</v>
      </c>
      <c r="B50" s="153">
        <f>'Planung Personal'!D46*'Auswertung J3'!$V48/12</f>
        <v>0</v>
      </c>
      <c r="C50" s="153">
        <f>'Planung Personal'!E46*'Auswertung J3'!$V48/12</f>
        <v>0</v>
      </c>
      <c r="D50" s="153">
        <f>'Planung Personal'!F46*'Auswertung J3'!$V48/12</f>
        <v>0</v>
      </c>
      <c r="E50" s="117">
        <f>SUM(B50:D50)</f>
        <v>0</v>
      </c>
      <c r="F50" s="153">
        <f>'Planung Personal'!G46*'Auswertung J3'!$V48/12</f>
        <v>0</v>
      </c>
      <c r="G50" s="153">
        <f>'Planung Personal'!H46*'Auswertung J3'!$V48/12</f>
        <v>0</v>
      </c>
      <c r="H50" s="153">
        <f>'Planung Personal'!I46*'Auswertung J3'!$V48/12</f>
        <v>0</v>
      </c>
      <c r="I50" s="117">
        <f>SUM(F50:H50)</f>
        <v>0</v>
      </c>
      <c r="J50" s="153">
        <f>'Planung Personal'!J46*'Auswertung J3'!$V48/12</f>
        <v>0</v>
      </c>
      <c r="K50" s="153">
        <f>'Planung Personal'!K46*'Auswertung J3'!$V48/12</f>
        <v>0</v>
      </c>
      <c r="L50" s="153">
        <f>'Planung Personal'!L46*'Auswertung J3'!$V48/12</f>
        <v>0</v>
      </c>
      <c r="M50" s="117">
        <f>SUM(J50:L50)</f>
        <v>0</v>
      </c>
      <c r="N50" s="153">
        <f>'Planung Personal'!M46*'Auswertung J3'!$V48/12</f>
        <v>0</v>
      </c>
      <c r="O50" s="153">
        <f>'Planung Personal'!N46*'Auswertung J3'!$V48/12</f>
        <v>0</v>
      </c>
      <c r="P50" s="153">
        <f>'Planung Personal'!O46*'Auswertung J3'!$V48/12</f>
        <v>0</v>
      </c>
      <c r="Q50" s="300">
        <f>SUM(N50:P50)</f>
        <v>0</v>
      </c>
      <c r="R50" s="302">
        <f>SUM(E50+I50+M50+Q50)</f>
        <v>0</v>
      </c>
      <c r="T50" s="911"/>
      <c r="U50" s="912"/>
      <c r="V50" s="913"/>
    </row>
    <row r="51" spans="1:22" x14ac:dyDescent="0.15">
      <c r="A51" s="152" t="s">
        <v>204</v>
      </c>
      <c r="B51" s="153">
        <f>'Ermittl.-Stunden J3'!B43</f>
        <v>0</v>
      </c>
      <c r="C51" s="153">
        <f>'Ermittl.-Stunden J3'!C43</f>
        <v>0</v>
      </c>
      <c r="D51" s="153">
        <f>'Ermittl.-Stunden J3'!D43</f>
        <v>0</v>
      </c>
      <c r="E51" s="117">
        <f>SUM(B51:D51)</f>
        <v>0</v>
      </c>
      <c r="F51" s="153">
        <f>'Ermittl.-Stunden J3'!E43</f>
        <v>0</v>
      </c>
      <c r="G51" s="153">
        <f>'Ermittl.-Stunden J3'!F43</f>
        <v>0</v>
      </c>
      <c r="H51" s="153">
        <f>'Ermittl.-Stunden J3'!G43</f>
        <v>0</v>
      </c>
      <c r="I51" s="117">
        <f>SUM(F51:H51)</f>
        <v>0</v>
      </c>
      <c r="J51" s="153">
        <f>'Ermittl.-Stunden J3'!H43</f>
        <v>0</v>
      </c>
      <c r="K51" s="153">
        <f>'Ermittl.-Stunden J3'!I43</f>
        <v>0</v>
      </c>
      <c r="L51" s="153">
        <f>'Ermittl.-Stunden J3'!J43</f>
        <v>0</v>
      </c>
      <c r="M51" s="117">
        <f>SUM(J51:L51)</f>
        <v>0</v>
      </c>
      <c r="N51" s="153">
        <f>'Ermittl.-Stunden J3'!K43</f>
        <v>0</v>
      </c>
      <c r="O51" s="153">
        <f>'Ermittl.-Stunden J3'!L43</f>
        <v>0</v>
      </c>
      <c r="P51" s="153">
        <f>'Ermittl.-Stunden J3'!M43</f>
        <v>0</v>
      </c>
      <c r="Q51" s="300">
        <f>SUM(N51:P51)</f>
        <v>0</v>
      </c>
      <c r="R51" s="302">
        <f>SUM(E51+I51+M51+Q51)</f>
        <v>0</v>
      </c>
      <c r="T51" s="157" t="s">
        <v>187</v>
      </c>
      <c r="U51" s="158" t="s">
        <v>188</v>
      </c>
      <c r="V51" s="159" t="s">
        <v>189</v>
      </c>
    </row>
    <row r="52" spans="1:22" x14ac:dyDescent="0.15">
      <c r="A52" s="152" t="s">
        <v>205</v>
      </c>
      <c r="B52" s="153">
        <f>B50-B51</f>
        <v>0</v>
      </c>
      <c r="C52" s="153">
        <f>C50-C51</f>
        <v>0</v>
      </c>
      <c r="D52" s="153">
        <f>D50-D51</f>
        <v>0</v>
      </c>
      <c r="E52" s="117">
        <f>SUM(B52:D52)</f>
        <v>0</v>
      </c>
      <c r="F52" s="153">
        <f>F50-F51</f>
        <v>0</v>
      </c>
      <c r="G52" s="153">
        <f>G50-G51</f>
        <v>0</v>
      </c>
      <c r="H52" s="153">
        <f>H50-H51</f>
        <v>0</v>
      </c>
      <c r="I52" s="117">
        <f>SUM(F52:H52)</f>
        <v>0</v>
      </c>
      <c r="J52" s="153">
        <f>J50-J51</f>
        <v>0</v>
      </c>
      <c r="K52" s="153">
        <f>K50-K51</f>
        <v>0</v>
      </c>
      <c r="L52" s="153">
        <f>L50-L51</f>
        <v>0</v>
      </c>
      <c r="M52" s="117">
        <f>SUM(J52:L52)</f>
        <v>0</v>
      </c>
      <c r="N52" s="153">
        <f>N50-N51</f>
        <v>0</v>
      </c>
      <c r="O52" s="153">
        <f>O50-O51</f>
        <v>0</v>
      </c>
      <c r="P52" s="153">
        <f>P50-P51</f>
        <v>0</v>
      </c>
      <c r="Q52" s="300">
        <f>SUM(N52:P52)</f>
        <v>0</v>
      </c>
      <c r="R52" s="302">
        <f>SUM(E52+I52+M52+Q52)</f>
        <v>0</v>
      </c>
      <c r="T52" s="164" t="s">
        <v>191</v>
      </c>
      <c r="U52" s="165" t="s">
        <v>192</v>
      </c>
      <c r="V52" s="166" t="s">
        <v>193</v>
      </c>
    </row>
    <row r="53" spans="1:22" x14ac:dyDescent="0.15">
      <c r="T53" s="914">
        <f>'Ermittl.-Stunden J3'!P46</f>
        <v>0</v>
      </c>
      <c r="U53" s="917">
        <f>V48</f>
        <v>0</v>
      </c>
      <c r="V53" s="943" t="str">
        <f>IF(T53=0,"0,00 €", T53/U53)</f>
        <v>0,00 €</v>
      </c>
    </row>
    <row r="54" spans="1:22" x14ac:dyDescent="0.15">
      <c r="A54" s="152" t="s">
        <v>206</v>
      </c>
      <c r="B54" s="348">
        <f t="shared" ref="B54:D55" si="16">B50*$V53</f>
        <v>0</v>
      </c>
      <c r="C54" s="348">
        <f t="shared" si="16"/>
        <v>0</v>
      </c>
      <c r="D54" s="348">
        <f t="shared" si="16"/>
        <v>0</v>
      </c>
      <c r="E54" s="346">
        <f>SUM(B54:D54)</f>
        <v>0</v>
      </c>
      <c r="F54" s="348">
        <f t="shared" ref="F54:H55" si="17">F50*$V53</f>
        <v>0</v>
      </c>
      <c r="G54" s="348">
        <f t="shared" si="17"/>
        <v>0</v>
      </c>
      <c r="H54" s="348">
        <f t="shared" si="17"/>
        <v>0</v>
      </c>
      <c r="I54" s="346">
        <f>SUM(F54:H54)</f>
        <v>0</v>
      </c>
      <c r="J54" s="348">
        <f t="shared" ref="J54:L55" si="18">J50*$V53</f>
        <v>0</v>
      </c>
      <c r="K54" s="348">
        <f t="shared" si="18"/>
        <v>0</v>
      </c>
      <c r="L54" s="348">
        <f t="shared" si="18"/>
        <v>0</v>
      </c>
      <c r="M54" s="346">
        <f>SUM(J54:L54)</f>
        <v>0</v>
      </c>
      <c r="N54" s="348">
        <f t="shared" ref="N54:P55" si="19">N50*$V53</f>
        <v>0</v>
      </c>
      <c r="O54" s="348">
        <f t="shared" si="19"/>
        <v>0</v>
      </c>
      <c r="P54" s="348">
        <f t="shared" si="19"/>
        <v>0</v>
      </c>
      <c r="Q54" s="346">
        <f>SUM(N54:P54)</f>
        <v>0</v>
      </c>
      <c r="R54" s="347">
        <f>SUM(Q54,M54,I54,E54)</f>
        <v>0</v>
      </c>
      <c r="T54" s="915"/>
      <c r="U54" s="918"/>
      <c r="V54" s="921"/>
    </row>
    <row r="55" spans="1:22" x14ac:dyDescent="0.15">
      <c r="A55" s="152" t="s">
        <v>207</v>
      </c>
      <c r="B55" s="348">
        <f t="shared" si="16"/>
        <v>0</v>
      </c>
      <c r="C55" s="348">
        <f t="shared" si="16"/>
        <v>0</v>
      </c>
      <c r="D55" s="348">
        <f t="shared" si="16"/>
        <v>0</v>
      </c>
      <c r="E55" s="346">
        <f>SUM(B55:D55)</f>
        <v>0</v>
      </c>
      <c r="F55" s="348">
        <f t="shared" si="17"/>
        <v>0</v>
      </c>
      <c r="G55" s="348">
        <f t="shared" si="17"/>
        <v>0</v>
      </c>
      <c r="H55" s="348">
        <f t="shared" si="17"/>
        <v>0</v>
      </c>
      <c r="I55" s="346">
        <f>SUM(F55:H55)</f>
        <v>0</v>
      </c>
      <c r="J55" s="348">
        <f t="shared" si="18"/>
        <v>0</v>
      </c>
      <c r="K55" s="348">
        <f t="shared" si="18"/>
        <v>0</v>
      </c>
      <c r="L55" s="348">
        <f t="shared" si="18"/>
        <v>0</v>
      </c>
      <c r="M55" s="346">
        <f>SUM(J55:L55)</f>
        <v>0</v>
      </c>
      <c r="N55" s="348">
        <f t="shared" si="19"/>
        <v>0</v>
      </c>
      <c r="O55" s="348">
        <f t="shared" si="19"/>
        <v>0</v>
      </c>
      <c r="P55" s="348">
        <f t="shared" si="19"/>
        <v>0</v>
      </c>
      <c r="Q55" s="346">
        <f>SUM(N55:P55)</f>
        <v>0</v>
      </c>
      <c r="R55" s="347">
        <f>SUM(Q55,M55,I55,E55)</f>
        <v>0</v>
      </c>
      <c r="T55" s="915"/>
      <c r="U55" s="918"/>
      <c r="V55" s="921"/>
    </row>
    <row r="56" spans="1:22" ht="15" customHeight="1" thickBot="1" x14ac:dyDescent="0.2">
      <c r="A56" s="167" t="s">
        <v>208</v>
      </c>
      <c r="B56" s="349">
        <f>B54-B55</f>
        <v>0</v>
      </c>
      <c r="C56" s="349">
        <f>C54-C55</f>
        <v>0</v>
      </c>
      <c r="D56" s="349">
        <f>D54-D55</f>
        <v>0</v>
      </c>
      <c r="E56" s="292">
        <f>SUM(B56:D56)</f>
        <v>0</v>
      </c>
      <c r="F56" s="350">
        <f>F54-F55</f>
        <v>0</v>
      </c>
      <c r="G56" s="350">
        <f>G54-G55</f>
        <v>0</v>
      </c>
      <c r="H56" s="350">
        <f>H54-H55</f>
        <v>0</v>
      </c>
      <c r="I56" s="292">
        <f>SUM(F56:H56)</f>
        <v>0</v>
      </c>
      <c r="J56" s="350">
        <f>J54-J55</f>
        <v>0</v>
      </c>
      <c r="K56" s="349">
        <f>K54-K55</f>
        <v>0</v>
      </c>
      <c r="L56" s="351">
        <f>L54-L55</f>
        <v>0</v>
      </c>
      <c r="M56" s="292">
        <f>SUM(J56:L56)</f>
        <v>0</v>
      </c>
      <c r="N56" s="350">
        <f>N54-N55</f>
        <v>0</v>
      </c>
      <c r="O56" s="349">
        <f>O54-O55</f>
        <v>0</v>
      </c>
      <c r="P56" s="351">
        <f>P54-P55</f>
        <v>0</v>
      </c>
      <c r="Q56" s="292">
        <f>SUM(N56:P56)</f>
        <v>0</v>
      </c>
      <c r="R56" s="303">
        <f>SUM(Q56,M56,I56,E56)</f>
        <v>0</v>
      </c>
      <c r="T56" s="916"/>
      <c r="U56" s="919"/>
      <c r="V56" s="922"/>
    </row>
    <row r="58" spans="1:22" ht="14" thickBot="1" x14ac:dyDescent="0.2">
      <c r="E58" s="64" t="s">
        <v>198</v>
      </c>
      <c r="I58" s="64" t="s">
        <v>199</v>
      </c>
      <c r="M58" s="64" t="s">
        <v>200</v>
      </c>
      <c r="Q58" s="64" t="s">
        <v>201</v>
      </c>
    </row>
    <row r="59" spans="1:22" x14ac:dyDescent="0.15">
      <c r="A59" s="357" t="s">
        <v>211</v>
      </c>
      <c r="B59" s="361">
        <f>B10+B21+B32+B43+B54</f>
        <v>0</v>
      </c>
      <c r="C59" s="361">
        <f t="shared" ref="C59:Q61" si="20">C10+C21+C32+C43+C54</f>
        <v>0</v>
      </c>
      <c r="D59" s="364">
        <f t="shared" si="20"/>
        <v>0</v>
      </c>
      <c r="E59" s="366">
        <f t="shared" si="20"/>
        <v>0</v>
      </c>
      <c r="F59" s="365">
        <f t="shared" si="20"/>
        <v>0</v>
      </c>
      <c r="G59" s="361">
        <f t="shared" si="20"/>
        <v>0</v>
      </c>
      <c r="H59" s="364">
        <f t="shared" si="20"/>
        <v>0</v>
      </c>
      <c r="I59" s="366">
        <f t="shared" si="20"/>
        <v>0</v>
      </c>
      <c r="J59" s="365">
        <f t="shared" si="20"/>
        <v>0</v>
      </c>
      <c r="K59" s="361">
        <f t="shared" si="20"/>
        <v>0</v>
      </c>
      <c r="L59" s="364">
        <f t="shared" si="20"/>
        <v>0</v>
      </c>
      <c r="M59" s="366">
        <f t="shared" si="20"/>
        <v>0</v>
      </c>
      <c r="N59" s="365">
        <f t="shared" si="20"/>
        <v>0</v>
      </c>
      <c r="O59" s="361">
        <f t="shared" si="20"/>
        <v>0</v>
      </c>
      <c r="P59" s="364">
        <f t="shared" si="20"/>
        <v>0</v>
      </c>
      <c r="Q59" s="366">
        <f t="shared" si="20"/>
        <v>0</v>
      </c>
      <c r="R59" s="370">
        <f>R10+R21+R32+R43+R54</f>
        <v>0</v>
      </c>
    </row>
    <row r="60" spans="1:22" x14ac:dyDescent="0.15">
      <c r="A60" s="357" t="s">
        <v>213</v>
      </c>
      <c r="B60" s="361">
        <f>B11+B22+B33+B44+B55</f>
        <v>0</v>
      </c>
      <c r="C60" s="361">
        <f t="shared" si="20"/>
        <v>0</v>
      </c>
      <c r="D60" s="364">
        <f t="shared" si="20"/>
        <v>0</v>
      </c>
      <c r="E60" s="362">
        <f t="shared" si="20"/>
        <v>0</v>
      </c>
      <c r="F60" s="365">
        <f t="shared" si="20"/>
        <v>0</v>
      </c>
      <c r="G60" s="361">
        <f t="shared" si="20"/>
        <v>0</v>
      </c>
      <c r="H60" s="364">
        <f t="shared" si="20"/>
        <v>0</v>
      </c>
      <c r="I60" s="362">
        <f t="shared" si="20"/>
        <v>0</v>
      </c>
      <c r="J60" s="365">
        <f t="shared" si="20"/>
        <v>0</v>
      </c>
      <c r="K60" s="361">
        <f t="shared" si="20"/>
        <v>0</v>
      </c>
      <c r="L60" s="364">
        <f t="shared" si="20"/>
        <v>0</v>
      </c>
      <c r="M60" s="362">
        <f t="shared" si="20"/>
        <v>0</v>
      </c>
      <c r="N60" s="365">
        <f t="shared" si="20"/>
        <v>0</v>
      </c>
      <c r="O60" s="361">
        <f t="shared" si="20"/>
        <v>0</v>
      </c>
      <c r="P60" s="364">
        <f t="shared" si="20"/>
        <v>0</v>
      </c>
      <c r="Q60" s="362">
        <f t="shared" si="20"/>
        <v>0</v>
      </c>
      <c r="R60" s="371">
        <f>R11+R22+R33+R44+R55</f>
        <v>0</v>
      </c>
    </row>
    <row r="61" spans="1:22" ht="14" thickBot="1" x14ac:dyDescent="0.2">
      <c r="A61" s="367" t="s">
        <v>215</v>
      </c>
      <c r="B61" s="361">
        <f>B12+B23+B34+B45+B56</f>
        <v>0</v>
      </c>
      <c r="C61" s="361">
        <f t="shared" si="20"/>
        <v>0</v>
      </c>
      <c r="D61" s="364">
        <f t="shared" si="20"/>
        <v>0</v>
      </c>
      <c r="E61" s="363">
        <f t="shared" si="20"/>
        <v>0</v>
      </c>
      <c r="F61" s="365">
        <f t="shared" si="20"/>
        <v>0</v>
      </c>
      <c r="G61" s="361">
        <f t="shared" si="20"/>
        <v>0</v>
      </c>
      <c r="H61" s="364">
        <f t="shared" si="20"/>
        <v>0</v>
      </c>
      <c r="I61" s="363">
        <f t="shared" si="20"/>
        <v>0</v>
      </c>
      <c r="J61" s="365">
        <f t="shared" si="20"/>
        <v>0</v>
      </c>
      <c r="K61" s="361">
        <f t="shared" si="20"/>
        <v>0</v>
      </c>
      <c r="L61" s="364">
        <f t="shared" si="20"/>
        <v>0</v>
      </c>
      <c r="M61" s="363">
        <f t="shared" si="20"/>
        <v>0</v>
      </c>
      <c r="N61" s="365">
        <f t="shared" si="20"/>
        <v>0</v>
      </c>
      <c r="O61" s="361">
        <f t="shared" si="20"/>
        <v>0</v>
      </c>
      <c r="P61" s="364">
        <f t="shared" si="20"/>
        <v>0</v>
      </c>
      <c r="Q61" s="363">
        <f t="shared" si="20"/>
        <v>0</v>
      </c>
      <c r="R61" s="372">
        <f>R12+R23+R34+R45+R56</f>
        <v>0</v>
      </c>
    </row>
    <row r="62" spans="1:22" ht="14" thickBot="1" x14ac:dyDescent="0.2">
      <c r="A62" s="460"/>
      <c r="B62" s="461"/>
      <c r="C62" s="461"/>
      <c r="D62" s="461"/>
      <c r="E62" s="461"/>
      <c r="F62" s="461"/>
      <c r="G62" s="461"/>
      <c r="H62" s="461"/>
      <c r="I62" s="461"/>
      <c r="J62" s="461"/>
      <c r="K62" s="461"/>
      <c r="L62" s="461"/>
      <c r="M62" s="461"/>
      <c r="N62" s="461"/>
      <c r="O62" s="461"/>
      <c r="P62" s="461"/>
      <c r="Q62" s="461"/>
      <c r="R62" s="462"/>
    </row>
    <row r="63" spans="1:22" ht="14" thickBot="1" x14ac:dyDescent="0.2">
      <c r="E63" s="64" t="s">
        <v>198</v>
      </c>
      <c r="I63" s="64" t="s">
        <v>199</v>
      </c>
      <c r="M63" s="64" t="s">
        <v>200</v>
      </c>
      <c r="Q63" s="64" t="s">
        <v>201</v>
      </c>
      <c r="R63" s="145"/>
    </row>
    <row r="64" spans="1:22" ht="17" thickBot="1" x14ac:dyDescent="0.2">
      <c r="A64" s="148" t="s">
        <v>216</v>
      </c>
      <c r="B64" s="464" t="e">
        <f>DATE(YEAR($B$2),1,1)</f>
        <v>#VALUE!</v>
      </c>
      <c r="C64" s="464" t="e">
        <f>EOMONTH(B64,1)</f>
        <v>#VALUE!</v>
      </c>
      <c r="D64" s="464" t="e">
        <f>EOMONTH(C64,1)</f>
        <v>#VALUE!</v>
      </c>
      <c r="E64" s="289" t="s">
        <v>126</v>
      </c>
      <c r="F64" s="464" t="e">
        <f>EOMONTH(D64,1)</f>
        <v>#VALUE!</v>
      </c>
      <c r="G64" s="464" t="e">
        <f>EOMONTH(F64,1)</f>
        <v>#VALUE!</v>
      </c>
      <c r="H64" s="464" t="e">
        <f>EOMONTH(G64,1)</f>
        <v>#VALUE!</v>
      </c>
      <c r="I64" s="289" t="s">
        <v>126</v>
      </c>
      <c r="J64" s="464" t="e">
        <f>EOMONTH(H64,1)</f>
        <v>#VALUE!</v>
      </c>
      <c r="K64" s="464" t="e">
        <f>EOMONTH(J64,1)</f>
        <v>#VALUE!</v>
      </c>
      <c r="L64" s="464" t="e">
        <f>EOMONTH(K64,1)</f>
        <v>#VALUE!</v>
      </c>
      <c r="M64" s="289" t="s">
        <v>126</v>
      </c>
      <c r="N64" s="464" t="e">
        <f>EOMONTH(L64,1)</f>
        <v>#VALUE!</v>
      </c>
      <c r="O64" s="464" t="e">
        <f>EOMONTH(N64,1)</f>
        <v>#VALUE!</v>
      </c>
      <c r="P64" s="464" t="e">
        <f>EOMONTH(O64,1)</f>
        <v>#VALUE!</v>
      </c>
      <c r="Q64" s="299" t="s">
        <v>126</v>
      </c>
      <c r="R64" s="301" t="s">
        <v>178</v>
      </c>
    </row>
    <row r="65" spans="1:18" x14ac:dyDescent="0.15">
      <c r="A65" s="357" t="s">
        <v>254</v>
      </c>
      <c r="B65" s="361">
        <f t="shared" ref="B65:R65" si="21">B59*1.9965*0.4</f>
        <v>0</v>
      </c>
      <c r="C65" s="361">
        <f t="shared" si="21"/>
        <v>0</v>
      </c>
      <c r="D65" s="364">
        <f t="shared" si="21"/>
        <v>0</v>
      </c>
      <c r="E65" s="366">
        <f t="shared" si="21"/>
        <v>0</v>
      </c>
      <c r="F65" s="365">
        <f t="shared" si="21"/>
        <v>0</v>
      </c>
      <c r="G65" s="361">
        <f t="shared" si="21"/>
        <v>0</v>
      </c>
      <c r="H65" s="364">
        <f t="shared" si="21"/>
        <v>0</v>
      </c>
      <c r="I65" s="366">
        <f t="shared" si="21"/>
        <v>0</v>
      </c>
      <c r="J65" s="365">
        <f t="shared" si="21"/>
        <v>0</v>
      </c>
      <c r="K65" s="361">
        <f t="shared" si="21"/>
        <v>0</v>
      </c>
      <c r="L65" s="364">
        <f t="shared" si="21"/>
        <v>0</v>
      </c>
      <c r="M65" s="366">
        <f t="shared" si="21"/>
        <v>0</v>
      </c>
      <c r="N65" s="365">
        <f t="shared" si="21"/>
        <v>0</v>
      </c>
      <c r="O65" s="361">
        <f t="shared" si="21"/>
        <v>0</v>
      </c>
      <c r="P65" s="364">
        <f t="shared" si="21"/>
        <v>0</v>
      </c>
      <c r="Q65" s="366">
        <f t="shared" si="21"/>
        <v>0</v>
      </c>
      <c r="R65" s="370">
        <f t="shared" si="21"/>
        <v>0</v>
      </c>
    </row>
    <row r="66" spans="1:18" x14ac:dyDescent="0.15">
      <c r="A66" s="357" t="s">
        <v>219</v>
      </c>
      <c r="B66" s="361">
        <f t="shared" ref="B66:R66" si="22">B60*1.9965*0.4</f>
        <v>0</v>
      </c>
      <c r="C66" s="361">
        <f t="shared" si="22"/>
        <v>0</v>
      </c>
      <c r="D66" s="364">
        <f t="shared" si="22"/>
        <v>0</v>
      </c>
      <c r="E66" s="362">
        <f t="shared" si="22"/>
        <v>0</v>
      </c>
      <c r="F66" s="365">
        <f t="shared" si="22"/>
        <v>0</v>
      </c>
      <c r="G66" s="361">
        <f t="shared" si="22"/>
        <v>0</v>
      </c>
      <c r="H66" s="364">
        <f t="shared" si="22"/>
        <v>0</v>
      </c>
      <c r="I66" s="362">
        <f t="shared" si="22"/>
        <v>0</v>
      </c>
      <c r="J66" s="365">
        <f t="shared" si="22"/>
        <v>0</v>
      </c>
      <c r="K66" s="361">
        <f t="shared" si="22"/>
        <v>0</v>
      </c>
      <c r="L66" s="364">
        <f t="shared" si="22"/>
        <v>0</v>
      </c>
      <c r="M66" s="362">
        <f t="shared" si="22"/>
        <v>0</v>
      </c>
      <c r="N66" s="365">
        <f t="shared" si="22"/>
        <v>0</v>
      </c>
      <c r="O66" s="361">
        <f t="shared" si="22"/>
        <v>0</v>
      </c>
      <c r="P66" s="364">
        <f t="shared" si="22"/>
        <v>0</v>
      </c>
      <c r="Q66" s="362">
        <f t="shared" si="22"/>
        <v>0</v>
      </c>
      <c r="R66" s="371">
        <f t="shared" si="22"/>
        <v>0</v>
      </c>
    </row>
    <row r="67" spans="1:18" ht="14" thickBot="1" x14ac:dyDescent="0.2">
      <c r="A67" s="367" t="s">
        <v>221</v>
      </c>
      <c r="B67" s="361">
        <f t="shared" ref="B67:N67" si="23">B65-B66</f>
        <v>0</v>
      </c>
      <c r="C67" s="361">
        <f t="shared" si="23"/>
        <v>0</v>
      </c>
      <c r="D67" s="364">
        <f t="shared" si="23"/>
        <v>0</v>
      </c>
      <c r="E67" s="363">
        <f t="shared" si="23"/>
        <v>0</v>
      </c>
      <c r="F67" s="365">
        <f t="shared" si="23"/>
        <v>0</v>
      </c>
      <c r="G67" s="361">
        <f t="shared" si="23"/>
        <v>0</v>
      </c>
      <c r="H67" s="364">
        <f t="shared" si="23"/>
        <v>0</v>
      </c>
      <c r="I67" s="363">
        <f t="shared" si="23"/>
        <v>0</v>
      </c>
      <c r="J67" s="365">
        <f t="shared" si="23"/>
        <v>0</v>
      </c>
      <c r="K67" s="361">
        <f t="shared" si="23"/>
        <v>0</v>
      </c>
      <c r="L67" s="364">
        <f t="shared" si="23"/>
        <v>0</v>
      </c>
      <c r="M67" s="363">
        <f t="shared" si="23"/>
        <v>0</v>
      </c>
      <c r="N67" s="365">
        <f t="shared" si="23"/>
        <v>0</v>
      </c>
      <c r="O67" s="361">
        <f>O65-O66</f>
        <v>0</v>
      </c>
      <c r="P67" s="364">
        <f>P65-P66</f>
        <v>0</v>
      </c>
      <c r="Q67" s="363">
        <f>Q65-Q66</f>
        <v>0</v>
      </c>
      <c r="R67" s="372">
        <f>R65-R66</f>
        <v>0</v>
      </c>
    </row>
    <row r="68" spans="1:18" ht="14" thickBot="1" x14ac:dyDescent="0.2">
      <c r="A68" s="460"/>
      <c r="B68" s="461"/>
      <c r="C68" s="461"/>
      <c r="D68" s="461"/>
      <c r="E68" s="461"/>
      <c r="F68" s="461"/>
      <c r="G68" s="461"/>
      <c r="H68" s="461"/>
      <c r="I68" s="461"/>
      <c r="J68" s="461"/>
      <c r="K68" s="461"/>
      <c r="L68" s="461"/>
      <c r="M68" s="461"/>
      <c r="N68" s="461"/>
      <c r="O68" s="461"/>
      <c r="P68" s="461"/>
      <c r="Q68" s="461"/>
      <c r="R68" s="462"/>
    </row>
    <row r="69" spans="1:18" ht="14" thickBot="1" x14ac:dyDescent="0.2">
      <c r="E69" s="64" t="s">
        <v>198</v>
      </c>
      <c r="I69" s="64" t="s">
        <v>199</v>
      </c>
      <c r="M69" s="64" t="s">
        <v>200</v>
      </c>
      <c r="Q69" s="64" t="s">
        <v>201</v>
      </c>
      <c r="R69" s="145"/>
    </row>
    <row r="70" spans="1:18" ht="17" thickBot="1" x14ac:dyDescent="0.2">
      <c r="A70" s="148" t="s">
        <v>222</v>
      </c>
      <c r="B70" s="149" t="s">
        <v>173</v>
      </c>
      <c r="C70" s="149" t="s">
        <v>174</v>
      </c>
      <c r="D70" s="150" t="s">
        <v>175</v>
      </c>
      <c r="E70" s="289" t="s">
        <v>126</v>
      </c>
      <c r="F70" s="290" t="s">
        <v>100</v>
      </c>
      <c r="G70" s="149" t="s">
        <v>176</v>
      </c>
      <c r="H70" s="150" t="s">
        <v>102</v>
      </c>
      <c r="I70" s="289" t="s">
        <v>126</v>
      </c>
      <c r="J70" s="290" t="s">
        <v>103</v>
      </c>
      <c r="K70" s="149" t="s">
        <v>104</v>
      </c>
      <c r="L70" s="150" t="s">
        <v>177</v>
      </c>
      <c r="M70" s="289" t="s">
        <v>126</v>
      </c>
      <c r="N70" s="290" t="s">
        <v>106</v>
      </c>
      <c r="O70" s="149" t="s">
        <v>107</v>
      </c>
      <c r="P70" s="150" t="s">
        <v>108</v>
      </c>
      <c r="Q70" s="299" t="s">
        <v>126</v>
      </c>
      <c r="R70" s="301" t="s">
        <v>178</v>
      </c>
    </row>
    <row r="71" spans="1:18" x14ac:dyDescent="0.15">
      <c r="A71" s="357" t="s">
        <v>223</v>
      </c>
      <c r="B71" s="357"/>
      <c r="C71" s="357"/>
      <c r="D71" s="368"/>
      <c r="E71" s="358"/>
      <c r="F71" s="369"/>
      <c r="G71" s="357"/>
      <c r="H71" s="368"/>
      <c r="I71" s="358"/>
      <c r="J71" s="369"/>
      <c r="K71" s="357"/>
      <c r="L71" s="368"/>
      <c r="M71" s="358"/>
      <c r="N71" s="369"/>
      <c r="O71" s="357"/>
      <c r="P71" s="368"/>
      <c r="Q71" s="358"/>
      <c r="R71" s="373"/>
    </row>
    <row r="72" spans="1:18" x14ac:dyDescent="0.15">
      <c r="A72" s="357" t="s">
        <v>224</v>
      </c>
      <c r="B72" s="361"/>
      <c r="C72" s="361"/>
      <c r="D72" s="364"/>
      <c r="E72" s="359"/>
      <c r="F72" s="365"/>
      <c r="G72" s="361"/>
      <c r="H72" s="364"/>
      <c r="I72" s="359"/>
      <c r="J72" s="365"/>
      <c r="K72" s="361"/>
      <c r="L72" s="364"/>
      <c r="M72" s="359"/>
      <c r="N72" s="365"/>
      <c r="O72" s="361"/>
      <c r="P72" s="364"/>
      <c r="Q72" s="359"/>
      <c r="R72" s="374">
        <f>SUM(B72:D72,F72:H72,J72:L72,N72:P72)</f>
        <v>0</v>
      </c>
    </row>
    <row r="73" spans="1:18" ht="14" thickBot="1" x14ac:dyDescent="0.2">
      <c r="A73" s="357" t="s">
        <v>225</v>
      </c>
      <c r="B73" s="361">
        <f>B72-B60</f>
        <v>0</v>
      </c>
      <c r="C73" s="361">
        <f>C72-C60</f>
        <v>0</v>
      </c>
      <c r="D73" s="364">
        <f>D72-D60</f>
        <v>0</v>
      </c>
      <c r="E73" s="360"/>
      <c r="F73" s="365">
        <f>F72-F60</f>
        <v>0</v>
      </c>
      <c r="G73" s="361">
        <f>G72-G60</f>
        <v>0</v>
      </c>
      <c r="H73" s="364">
        <f>H72-H60</f>
        <v>0</v>
      </c>
      <c r="I73" s="360"/>
      <c r="J73" s="365">
        <f>J72-J60</f>
        <v>0</v>
      </c>
      <c r="K73" s="361">
        <f>K72-K60</f>
        <v>0</v>
      </c>
      <c r="L73" s="364">
        <f>L72-L60</f>
        <v>0</v>
      </c>
      <c r="M73" s="360"/>
      <c r="N73" s="365">
        <f>N72-N60</f>
        <v>0</v>
      </c>
      <c r="O73" s="361">
        <f>O72-O60</f>
        <v>0</v>
      </c>
      <c r="P73" s="364">
        <f>P72-P60</f>
        <v>0</v>
      </c>
      <c r="Q73" s="360"/>
      <c r="R73" s="375"/>
    </row>
  </sheetData>
  <mergeCells count="22">
    <mergeCell ref="B2:C2"/>
    <mergeCell ref="T27:V28"/>
    <mergeCell ref="T31:T34"/>
    <mergeCell ref="U31:U34"/>
    <mergeCell ref="V31:V34"/>
    <mergeCell ref="T5:V6"/>
    <mergeCell ref="T9:T12"/>
    <mergeCell ref="U9:U12"/>
    <mergeCell ref="V9:V12"/>
    <mergeCell ref="T16:V17"/>
    <mergeCell ref="T20:T23"/>
    <mergeCell ref="U20:U23"/>
    <mergeCell ref="V20:V23"/>
    <mergeCell ref="T49:V50"/>
    <mergeCell ref="T53:T56"/>
    <mergeCell ref="U53:U56"/>
    <mergeCell ref="V53:V56"/>
    <mergeCell ref="B3:C3"/>
    <mergeCell ref="T38:V39"/>
    <mergeCell ref="T42:T45"/>
    <mergeCell ref="U42:U45"/>
    <mergeCell ref="V42:V45"/>
  </mergeCells>
  <conditionalFormatting sqref="B7:D8">
    <cfRule type="expression" dxfId="490" priority="217">
      <formula>ISERROR($B7)</formula>
    </cfRule>
  </conditionalFormatting>
  <conditionalFormatting sqref="B10:D10">
    <cfRule type="expression" dxfId="489" priority="123">
      <formula>ISERROR($B10)</formula>
    </cfRule>
  </conditionalFormatting>
  <conditionalFormatting sqref="B11:D12 F11:H12 J11:L12 N11:P12">
    <cfRule type="cellIs" dxfId="488" priority="105" operator="greaterThan">
      <formula>0</formula>
    </cfRule>
  </conditionalFormatting>
  <conditionalFormatting sqref="B18:D18">
    <cfRule type="expression" dxfId="487" priority="160">
      <formula>ISERROR($B18)</formula>
    </cfRule>
  </conditionalFormatting>
  <conditionalFormatting sqref="B21:D21">
    <cfRule type="expression" dxfId="486" priority="97">
      <formula>ISERROR($B21)</formula>
    </cfRule>
  </conditionalFormatting>
  <conditionalFormatting sqref="B22:D23 F22:H23 J22:L23 N22:P23">
    <cfRule type="cellIs" dxfId="485" priority="79" operator="greaterThan">
      <formula>0</formula>
    </cfRule>
  </conditionalFormatting>
  <conditionalFormatting sqref="B29:D30">
    <cfRule type="expression" dxfId="484" priority="153">
      <formula>ISERROR($B29)</formula>
    </cfRule>
  </conditionalFormatting>
  <conditionalFormatting sqref="B32:D32">
    <cfRule type="expression" dxfId="483" priority="71">
      <formula>ISERROR($B32)</formula>
    </cfRule>
  </conditionalFormatting>
  <conditionalFormatting sqref="B33:D34 F33:H34 J33:L34 N33:P34">
    <cfRule type="cellIs" dxfId="482" priority="53" operator="greaterThan">
      <formula>0</formula>
    </cfRule>
  </conditionalFormatting>
  <conditionalFormatting sqref="B40:D41">
    <cfRule type="expression" dxfId="481" priority="146">
      <formula>ISERROR($B40)</formula>
    </cfRule>
  </conditionalFormatting>
  <conditionalFormatting sqref="B43:D43">
    <cfRule type="expression" dxfId="480" priority="45">
      <formula>ISERROR($B43)</formula>
    </cfRule>
  </conditionalFormatting>
  <conditionalFormatting sqref="B44:D45 F44:H45 J44:L45 N44:P45">
    <cfRule type="cellIs" dxfId="479" priority="27" operator="greaterThan">
      <formula>0</formula>
    </cfRule>
  </conditionalFormatting>
  <conditionalFormatting sqref="B51:D52">
    <cfRule type="expression" dxfId="478" priority="139">
      <formula>ISERROR($B51)</formula>
    </cfRule>
  </conditionalFormatting>
  <conditionalFormatting sqref="B54:D54">
    <cfRule type="expression" dxfId="477" priority="19">
      <formula>ISERROR($B54)</formula>
    </cfRule>
  </conditionalFormatting>
  <conditionalFormatting sqref="B55:D56 F55:H56 J55:L56 N55:P56">
    <cfRule type="cellIs" dxfId="476" priority="1" operator="greaterThan">
      <formula>0</formula>
    </cfRule>
  </conditionalFormatting>
  <conditionalFormatting sqref="E7:E8">
    <cfRule type="expression" dxfId="475" priority="213">
      <formula>ISERROR(E7)</formula>
    </cfRule>
  </conditionalFormatting>
  <conditionalFormatting sqref="E10:E11">
    <cfRule type="expression" dxfId="474" priority="107">
      <formula>ISERROR(E10)</formula>
    </cfRule>
  </conditionalFormatting>
  <conditionalFormatting sqref="E11:E12">
    <cfRule type="cellIs" dxfId="473" priority="106" operator="greaterThan">
      <formula>0</formula>
    </cfRule>
  </conditionalFormatting>
  <conditionalFormatting sqref="E18">
    <cfRule type="expression" dxfId="472" priority="157">
      <formula>ISERROR(E18)</formula>
    </cfRule>
  </conditionalFormatting>
  <conditionalFormatting sqref="E21:E22">
    <cfRule type="expression" dxfId="471" priority="81">
      <formula>ISERROR(E21)</formula>
    </cfRule>
  </conditionalFormatting>
  <conditionalFormatting sqref="E22:E23">
    <cfRule type="cellIs" dxfId="470" priority="80" operator="greaterThan">
      <formula>0</formula>
    </cfRule>
  </conditionalFormatting>
  <conditionalFormatting sqref="E29:E30">
    <cfRule type="expression" dxfId="469" priority="150">
      <formula>ISERROR(E29)</formula>
    </cfRule>
  </conditionalFormatting>
  <conditionalFormatting sqref="E32:E33">
    <cfRule type="expression" dxfId="468" priority="55">
      <formula>ISERROR(E32)</formula>
    </cfRule>
  </conditionalFormatting>
  <conditionalFormatting sqref="E33:E34">
    <cfRule type="cellIs" dxfId="467" priority="54" operator="greaterThan">
      <formula>0</formula>
    </cfRule>
  </conditionalFormatting>
  <conditionalFormatting sqref="E40:E41">
    <cfRule type="expression" dxfId="466" priority="143">
      <formula>ISERROR(E40)</formula>
    </cfRule>
  </conditionalFormatting>
  <conditionalFormatting sqref="E43:E44">
    <cfRule type="expression" dxfId="465" priority="29">
      <formula>ISERROR(E43)</formula>
    </cfRule>
  </conditionalFormatting>
  <conditionalFormatting sqref="E44:E45">
    <cfRule type="cellIs" dxfId="464" priority="28" operator="greaterThan">
      <formula>0</formula>
    </cfRule>
  </conditionalFormatting>
  <conditionalFormatting sqref="E51:E52">
    <cfRule type="expression" dxfId="463" priority="136">
      <formula>ISERROR(E51)</formula>
    </cfRule>
  </conditionalFormatting>
  <conditionalFormatting sqref="E54:E55">
    <cfRule type="expression" dxfId="462" priority="3">
      <formula>ISERROR(E54)</formula>
    </cfRule>
  </conditionalFormatting>
  <conditionalFormatting sqref="E55:E56">
    <cfRule type="cellIs" dxfId="461" priority="2" operator="greaterThan">
      <formula>0</formula>
    </cfRule>
  </conditionalFormatting>
  <conditionalFormatting sqref="F7:H8">
    <cfRule type="expression" dxfId="460" priority="163">
      <formula>ISERROR($B7)</formula>
    </cfRule>
  </conditionalFormatting>
  <conditionalFormatting sqref="F10:H10">
    <cfRule type="expression" dxfId="459" priority="122">
      <formula>ISERROR($B10)</formula>
    </cfRule>
  </conditionalFormatting>
  <conditionalFormatting sqref="F18:H18">
    <cfRule type="expression" dxfId="458" priority="156">
      <formula>ISERROR($B18)</formula>
    </cfRule>
  </conditionalFormatting>
  <conditionalFormatting sqref="F21:H21">
    <cfRule type="expression" dxfId="457" priority="96">
      <formula>ISERROR($B21)</formula>
    </cfRule>
  </conditionalFormatting>
  <conditionalFormatting sqref="F29:H30">
    <cfRule type="expression" dxfId="456" priority="149">
      <formula>ISERROR($B29)</formula>
    </cfRule>
  </conditionalFormatting>
  <conditionalFormatting sqref="F32:H32">
    <cfRule type="expression" dxfId="455" priority="70">
      <formula>ISERROR($B32)</formula>
    </cfRule>
  </conditionalFormatting>
  <conditionalFormatting sqref="F40:H41">
    <cfRule type="expression" dxfId="454" priority="142">
      <formula>ISERROR($B40)</formula>
    </cfRule>
  </conditionalFormatting>
  <conditionalFormatting sqref="F43:H43">
    <cfRule type="expression" dxfId="453" priority="44">
      <formula>ISERROR($B43)</formula>
    </cfRule>
  </conditionalFormatting>
  <conditionalFormatting sqref="F51:H52">
    <cfRule type="expression" dxfId="452" priority="135">
      <formula>ISERROR($B51)</formula>
    </cfRule>
  </conditionalFormatting>
  <conditionalFormatting sqref="F54:H54">
    <cfRule type="expression" dxfId="451" priority="18">
      <formula>ISERROR($B54)</formula>
    </cfRule>
  </conditionalFormatting>
  <conditionalFormatting sqref="I7:I8">
    <cfRule type="expression" dxfId="450" priority="214">
      <formula>ISERROR(I7)</formula>
    </cfRule>
  </conditionalFormatting>
  <conditionalFormatting sqref="I10:I11">
    <cfRule type="expression" dxfId="449" priority="110">
      <formula>ISERROR(I10)</formula>
    </cfRule>
  </conditionalFormatting>
  <conditionalFormatting sqref="I11:I12">
    <cfRule type="cellIs" dxfId="448" priority="109" operator="greaterThan">
      <formula>0</formula>
    </cfRule>
  </conditionalFormatting>
  <conditionalFormatting sqref="I18">
    <cfRule type="expression" dxfId="447" priority="158">
      <formula>ISERROR(I18)</formula>
    </cfRule>
  </conditionalFormatting>
  <conditionalFormatting sqref="I21:I22">
    <cfRule type="expression" dxfId="446" priority="84">
      <formula>ISERROR(I21)</formula>
    </cfRule>
  </conditionalFormatting>
  <conditionalFormatting sqref="I22:I23">
    <cfRule type="cellIs" dxfId="445" priority="83" operator="greaterThan">
      <formula>0</formula>
    </cfRule>
  </conditionalFormatting>
  <conditionalFormatting sqref="I29:I30">
    <cfRule type="expression" dxfId="444" priority="151">
      <formula>ISERROR(I29)</formula>
    </cfRule>
  </conditionalFormatting>
  <conditionalFormatting sqref="I32:I33">
    <cfRule type="expression" dxfId="443" priority="58">
      <formula>ISERROR(I32)</formula>
    </cfRule>
  </conditionalFormatting>
  <conditionalFormatting sqref="I33:I34">
    <cfRule type="cellIs" dxfId="442" priority="57" operator="greaterThan">
      <formula>0</formula>
    </cfRule>
  </conditionalFormatting>
  <conditionalFormatting sqref="I40:I41">
    <cfRule type="expression" dxfId="441" priority="144">
      <formula>ISERROR(I40)</formula>
    </cfRule>
  </conditionalFormatting>
  <conditionalFormatting sqref="I43:I44">
    <cfRule type="expression" dxfId="440" priority="32">
      <formula>ISERROR(I43)</formula>
    </cfRule>
  </conditionalFormatting>
  <conditionalFormatting sqref="I44:I45">
    <cfRule type="cellIs" dxfId="439" priority="31" operator="greaterThan">
      <formula>0</formula>
    </cfRule>
  </conditionalFormatting>
  <conditionalFormatting sqref="I51:I52">
    <cfRule type="expression" dxfId="438" priority="137">
      <formula>ISERROR(I51)</formula>
    </cfRule>
  </conditionalFormatting>
  <conditionalFormatting sqref="I54:I55">
    <cfRule type="expression" dxfId="437" priority="6">
      <formula>ISERROR(I54)</formula>
    </cfRule>
  </conditionalFormatting>
  <conditionalFormatting sqref="I55:I56">
    <cfRule type="cellIs" dxfId="436" priority="5" operator="greaterThan">
      <formula>0</formula>
    </cfRule>
  </conditionalFormatting>
  <conditionalFormatting sqref="J7:L8">
    <cfRule type="expression" dxfId="435" priority="162">
      <formula>ISERROR($B7)</formula>
    </cfRule>
  </conditionalFormatting>
  <conditionalFormatting sqref="J10:L10">
    <cfRule type="expression" dxfId="434" priority="125">
      <formula>ISERROR($B10)</formula>
    </cfRule>
  </conditionalFormatting>
  <conditionalFormatting sqref="J18:L18">
    <cfRule type="expression" dxfId="433" priority="155">
      <formula>ISERROR($B18)</formula>
    </cfRule>
  </conditionalFormatting>
  <conditionalFormatting sqref="J21:L21">
    <cfRule type="expression" dxfId="432" priority="99">
      <formula>ISERROR($B21)</formula>
    </cfRule>
  </conditionalFormatting>
  <conditionalFormatting sqref="J29:L30">
    <cfRule type="expression" dxfId="431" priority="148">
      <formula>ISERROR($B29)</formula>
    </cfRule>
  </conditionalFormatting>
  <conditionalFormatting sqref="J32:L32">
    <cfRule type="expression" dxfId="430" priority="73">
      <formula>ISERROR($B32)</formula>
    </cfRule>
  </conditionalFormatting>
  <conditionalFormatting sqref="J40:L41">
    <cfRule type="expression" dxfId="429" priority="141">
      <formula>ISERROR($B40)</formula>
    </cfRule>
  </conditionalFormatting>
  <conditionalFormatting sqref="J43:L43">
    <cfRule type="expression" dxfId="428" priority="47">
      <formula>ISERROR($B43)</formula>
    </cfRule>
  </conditionalFormatting>
  <conditionalFormatting sqref="J51:L52">
    <cfRule type="expression" dxfId="427" priority="134">
      <formula>ISERROR($B51)</formula>
    </cfRule>
  </conditionalFormatting>
  <conditionalFormatting sqref="J54:L54">
    <cfRule type="expression" dxfId="426" priority="21">
      <formula>ISERROR($B54)</formula>
    </cfRule>
  </conditionalFormatting>
  <conditionalFormatting sqref="M7:M8">
    <cfRule type="expression" dxfId="425" priority="215">
      <formula>ISERROR(M7)</formula>
    </cfRule>
  </conditionalFormatting>
  <conditionalFormatting sqref="M10:M11">
    <cfRule type="expression" dxfId="424" priority="113">
      <formula>ISERROR(M10)</formula>
    </cfRule>
  </conditionalFormatting>
  <conditionalFormatting sqref="M11:M12">
    <cfRule type="cellIs" dxfId="423" priority="112" operator="greaterThan">
      <formula>0</formula>
    </cfRule>
  </conditionalFormatting>
  <conditionalFormatting sqref="M18">
    <cfRule type="expression" dxfId="422" priority="159">
      <formula>ISERROR(M18)</formula>
    </cfRule>
  </conditionalFormatting>
  <conditionalFormatting sqref="M21:M22">
    <cfRule type="expression" dxfId="421" priority="87">
      <formula>ISERROR(M21)</formula>
    </cfRule>
  </conditionalFormatting>
  <conditionalFormatting sqref="M22:M23">
    <cfRule type="cellIs" dxfId="420" priority="86" operator="greaterThan">
      <formula>0</formula>
    </cfRule>
  </conditionalFormatting>
  <conditionalFormatting sqref="M29:M30">
    <cfRule type="expression" dxfId="419" priority="152">
      <formula>ISERROR(M29)</formula>
    </cfRule>
  </conditionalFormatting>
  <conditionalFormatting sqref="M32:M33">
    <cfRule type="expression" dxfId="418" priority="61">
      <formula>ISERROR(M32)</formula>
    </cfRule>
  </conditionalFormatting>
  <conditionalFormatting sqref="M33:M34">
    <cfRule type="cellIs" dxfId="417" priority="60" operator="greaterThan">
      <formula>0</formula>
    </cfRule>
  </conditionalFormatting>
  <conditionalFormatting sqref="M40:M41">
    <cfRule type="expression" dxfId="416" priority="145">
      <formula>ISERROR(M40)</formula>
    </cfRule>
  </conditionalFormatting>
  <conditionalFormatting sqref="M43:M44">
    <cfRule type="expression" dxfId="415" priority="35">
      <formula>ISERROR(M43)</formula>
    </cfRule>
  </conditionalFormatting>
  <conditionalFormatting sqref="M44:M45">
    <cfRule type="cellIs" dxfId="414" priority="34" operator="greaterThan">
      <formula>0</formula>
    </cfRule>
  </conditionalFormatting>
  <conditionalFormatting sqref="M51:M52">
    <cfRule type="expression" dxfId="413" priority="138">
      <formula>ISERROR(M51)</formula>
    </cfRule>
  </conditionalFormatting>
  <conditionalFormatting sqref="M54:M55">
    <cfRule type="expression" dxfId="412" priority="9">
      <formula>ISERROR(M54)</formula>
    </cfRule>
  </conditionalFormatting>
  <conditionalFormatting sqref="M55:M56">
    <cfRule type="cellIs" dxfId="411" priority="8" operator="greaterThan">
      <formula>0</formula>
    </cfRule>
  </conditionalFormatting>
  <conditionalFormatting sqref="N7:P8">
    <cfRule type="expression" dxfId="410" priority="161">
      <formula>ISERROR($B7)</formula>
    </cfRule>
  </conditionalFormatting>
  <conditionalFormatting sqref="N10:P10">
    <cfRule type="expression" dxfId="409" priority="121">
      <formula>ISERROR($B10)</formula>
    </cfRule>
  </conditionalFormatting>
  <conditionalFormatting sqref="N18:P18">
    <cfRule type="expression" dxfId="408" priority="154">
      <formula>ISERROR($B18)</formula>
    </cfRule>
  </conditionalFormatting>
  <conditionalFormatting sqref="N21:P21">
    <cfRule type="expression" dxfId="407" priority="95">
      <formula>ISERROR($B21)</formula>
    </cfRule>
  </conditionalFormatting>
  <conditionalFormatting sqref="N29:P30">
    <cfRule type="expression" dxfId="406" priority="147">
      <formula>ISERROR($B29)</formula>
    </cfRule>
  </conditionalFormatting>
  <conditionalFormatting sqref="N32:P32">
    <cfRule type="expression" dxfId="405" priority="69">
      <formula>ISERROR($B32)</formula>
    </cfRule>
  </conditionalFormatting>
  <conditionalFormatting sqref="N40:P41">
    <cfRule type="expression" dxfId="404" priority="140">
      <formula>ISERROR($B40)</formula>
    </cfRule>
  </conditionalFormatting>
  <conditionalFormatting sqref="N43:P43">
    <cfRule type="expression" dxfId="403" priority="43">
      <formula>ISERROR($B43)</formula>
    </cfRule>
  </conditionalFormatting>
  <conditionalFormatting sqref="N51:P52">
    <cfRule type="expression" dxfId="402" priority="133">
      <formula>ISERROR($B51)</formula>
    </cfRule>
  </conditionalFormatting>
  <conditionalFormatting sqref="N54:P54">
    <cfRule type="expression" dxfId="401" priority="17">
      <formula>ISERROR($B54)</formula>
    </cfRule>
  </conditionalFormatting>
  <conditionalFormatting sqref="Q6:Q8">
    <cfRule type="expression" dxfId="400" priority="216">
      <formula>ISERROR(Q6)</formula>
    </cfRule>
  </conditionalFormatting>
  <conditionalFormatting sqref="Q10:Q11">
    <cfRule type="expression" dxfId="399" priority="116">
      <formula>ISERROR(Q10)</formula>
    </cfRule>
  </conditionalFormatting>
  <conditionalFormatting sqref="Q11:Q12">
    <cfRule type="cellIs" dxfId="398" priority="115" operator="greaterThan">
      <formula>0</formula>
    </cfRule>
  </conditionalFormatting>
  <conditionalFormatting sqref="Q21:Q22">
    <cfRule type="expression" dxfId="397" priority="90">
      <formula>ISERROR(Q21)</formula>
    </cfRule>
  </conditionalFormatting>
  <conditionalFormatting sqref="Q22:Q23">
    <cfRule type="cellIs" dxfId="396" priority="89" operator="greaterThan">
      <formula>0</formula>
    </cfRule>
  </conditionalFormatting>
  <conditionalFormatting sqref="Q30">
    <cfRule type="expression" dxfId="395" priority="233">
      <formula>ISERROR(Q30)</formula>
    </cfRule>
  </conditionalFormatting>
  <conditionalFormatting sqref="Q32:Q33">
    <cfRule type="expression" dxfId="394" priority="64">
      <formula>ISERROR(Q32)</formula>
    </cfRule>
  </conditionalFormatting>
  <conditionalFormatting sqref="Q33:Q34">
    <cfRule type="cellIs" dxfId="393" priority="63" operator="greaterThan">
      <formula>0</formula>
    </cfRule>
  </conditionalFormatting>
  <conditionalFormatting sqref="Q41">
    <cfRule type="expression" dxfId="392" priority="196">
      <formula>ISERROR(Q41)</formula>
    </cfRule>
  </conditionalFormatting>
  <conditionalFormatting sqref="Q43:Q44">
    <cfRule type="expression" dxfId="391" priority="38">
      <formula>ISERROR(Q43)</formula>
    </cfRule>
  </conditionalFormatting>
  <conditionalFormatting sqref="Q44:Q45">
    <cfRule type="cellIs" dxfId="390" priority="37" operator="greaterThan">
      <formula>0</formula>
    </cfRule>
  </conditionalFormatting>
  <conditionalFormatting sqref="Q52">
    <cfRule type="expression" dxfId="389" priority="176">
      <formula>ISERROR(Q52)</formula>
    </cfRule>
  </conditionalFormatting>
  <conditionalFormatting sqref="Q54:Q55">
    <cfRule type="expression" dxfId="388" priority="12">
      <formula>ISERROR(Q54)</formula>
    </cfRule>
  </conditionalFormatting>
  <conditionalFormatting sqref="Q55:Q56">
    <cfRule type="cellIs" dxfId="387" priority="11" operator="greaterThan">
      <formula>0</formula>
    </cfRule>
  </conditionalFormatting>
  <conditionalFormatting sqref="R7:R8">
    <cfRule type="expression" dxfId="386" priority="212">
      <formula>ISERROR(R7)</formula>
    </cfRule>
  </conditionalFormatting>
  <conditionalFormatting sqref="R10:R11">
    <cfRule type="expression" dxfId="385" priority="126">
      <formula>ISERROR(R10)</formula>
    </cfRule>
  </conditionalFormatting>
  <conditionalFormatting sqref="R11:R12">
    <cfRule type="cellIs" dxfId="384" priority="124" operator="greaterThan">
      <formula>0</formula>
    </cfRule>
  </conditionalFormatting>
  <conditionalFormatting sqref="R12">
    <cfRule type="cellIs" dxfId="383" priority="130" operator="lessThan">
      <formula>0</formula>
    </cfRule>
  </conditionalFormatting>
  <conditionalFormatting sqref="R21:R22">
    <cfRule type="expression" dxfId="382" priority="100">
      <formula>ISERROR(R21)</formula>
    </cfRule>
  </conditionalFormatting>
  <conditionalFormatting sqref="R22:R23">
    <cfRule type="cellIs" dxfId="381" priority="98" operator="greaterThan">
      <formula>0</formula>
    </cfRule>
  </conditionalFormatting>
  <conditionalFormatting sqref="R23">
    <cfRule type="cellIs" dxfId="380" priority="104" operator="lessThan">
      <formula>0</formula>
    </cfRule>
  </conditionalFormatting>
  <conditionalFormatting sqref="R30">
    <cfRule type="expression" dxfId="379" priority="229">
      <formula>ISERROR(R30)</formula>
    </cfRule>
  </conditionalFormatting>
  <conditionalFormatting sqref="R32:R33">
    <cfRule type="expression" dxfId="378" priority="74">
      <formula>ISERROR(R32)</formula>
    </cfRule>
  </conditionalFormatting>
  <conditionalFormatting sqref="R33:R34">
    <cfRule type="cellIs" dxfId="377" priority="72" operator="greaterThan">
      <formula>0</formula>
    </cfRule>
  </conditionalFormatting>
  <conditionalFormatting sqref="R34">
    <cfRule type="cellIs" dxfId="376" priority="78" operator="lessThan">
      <formula>0</formula>
    </cfRule>
  </conditionalFormatting>
  <conditionalFormatting sqref="R41">
    <cfRule type="expression" dxfId="375" priority="192">
      <formula>ISERROR(R41)</formula>
    </cfRule>
  </conditionalFormatting>
  <conditionalFormatting sqref="R43:R44">
    <cfRule type="expression" dxfId="374" priority="48">
      <formula>ISERROR(R43)</formula>
    </cfRule>
  </conditionalFormatting>
  <conditionalFormatting sqref="R44:R45">
    <cfRule type="cellIs" dxfId="373" priority="46" operator="greaterThan">
      <formula>0</formula>
    </cfRule>
  </conditionalFormatting>
  <conditionalFormatting sqref="R45">
    <cfRule type="cellIs" dxfId="372" priority="52" operator="lessThan">
      <formula>0</formula>
    </cfRule>
  </conditionalFormatting>
  <conditionalFormatting sqref="R52">
    <cfRule type="expression" dxfId="371" priority="172">
      <formula>ISERROR(R52)</formula>
    </cfRule>
  </conditionalFormatting>
  <conditionalFormatting sqref="R54:R55">
    <cfRule type="expression" dxfId="370" priority="22">
      <formula>ISERROR(R54)</formula>
    </cfRule>
  </conditionalFormatting>
  <conditionalFormatting sqref="R55:R56">
    <cfRule type="cellIs" dxfId="369" priority="20" operator="greaterThan">
      <formula>0</formula>
    </cfRule>
  </conditionalFormatting>
  <conditionalFormatting sqref="R56">
    <cfRule type="cellIs" dxfId="368" priority="26" operator="lessThan">
      <formula>0</formula>
    </cfRule>
  </conditionalFormatting>
  <pageMargins left="0.7" right="0.7" top="0.78740157499999996" bottom="0.78740157499999996" header="0.3" footer="0.3"/>
  <pageSetup paperSize="9" orientation="portrait"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DA4C-A521-4E0E-98B9-2164E08DD8EF}">
  <sheetPr codeName="Tabelle26">
    <tabColor theme="5" tint="0.59999389629810485"/>
    <pageSetUpPr fitToPage="1"/>
  </sheetPr>
  <dimension ref="A1:AK516"/>
  <sheetViews>
    <sheetView showWhiteSpace="0" zoomScale="70" zoomScaleNormal="70" zoomScalePageLayoutView="32" workbookViewId="0">
      <selection activeCell="D43" sqref="D43"/>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Nav!$X$4</f>
        <v/>
      </c>
      <c r="B11" s="874"/>
      <c r="C11" s="874"/>
      <c r="D11" s="429"/>
      <c r="M11" s="875" t="str">
        <f>'Planung Personal'!$B$9</f>
        <v>Tippl, Mario</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Tippl, Mario</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Tippl, Mario</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Tippl, Mario</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Tippl, Mario</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Tippl, Mario</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Tippl, Mario</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Tippl, Mario</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Tippl, Mario</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Tippl, Mario</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Tippl, Mario</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Tippl, Mario</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N47:AJ47"/>
    <mergeCell ref="N48:AJ48"/>
    <mergeCell ref="A49:L49"/>
    <mergeCell ref="P83:AI83"/>
    <mergeCell ref="A84:M85"/>
    <mergeCell ref="P85:AI85"/>
    <mergeCell ref="V2:Z2"/>
    <mergeCell ref="AA2:AH2"/>
    <mergeCell ref="N4:AJ4"/>
    <mergeCell ref="N5:AJ5"/>
    <mergeCell ref="A6:L6"/>
    <mergeCell ref="N6:AJ6"/>
    <mergeCell ref="A56:AJ5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A170:M171"/>
    <mergeCell ref="N179:S179"/>
    <mergeCell ref="A180:AJ180"/>
    <mergeCell ref="N49:AJ49"/>
    <mergeCell ref="N50:S50"/>
    <mergeCell ref="A51:AJ51"/>
    <mergeCell ref="A54:C54"/>
    <mergeCell ref="M54:V54"/>
    <mergeCell ref="N133:AJ133"/>
    <mergeCell ref="N134:AJ134"/>
    <mergeCell ref="A135:L135"/>
    <mergeCell ref="N135:AJ135"/>
    <mergeCell ref="N90:AJ90"/>
    <mergeCell ref="N91:AJ91"/>
    <mergeCell ref="A92:L92"/>
    <mergeCell ref="N92:AJ92"/>
    <mergeCell ref="N93:S93"/>
    <mergeCell ref="A94:AJ94"/>
    <mergeCell ref="A97:C97"/>
    <mergeCell ref="M97:V97"/>
    <mergeCell ref="AJ58:AJ59"/>
    <mergeCell ref="A61:A73"/>
    <mergeCell ref="A76:A79"/>
    <mergeCell ref="A81:M83"/>
    <mergeCell ref="N136:S136"/>
    <mergeCell ref="A137:AJ137"/>
    <mergeCell ref="A140:C140"/>
    <mergeCell ref="M140:V140"/>
    <mergeCell ref="A142:AJ142"/>
    <mergeCell ref="AJ144:AJ145"/>
    <mergeCell ref="V88:Z88"/>
    <mergeCell ref="AA88:AH88"/>
    <mergeCell ref="A99:AJ99"/>
    <mergeCell ref="AJ101:AJ102"/>
    <mergeCell ref="A104:A116"/>
    <mergeCell ref="A119:A122"/>
    <mergeCell ref="A124:M126"/>
    <mergeCell ref="P126:AI126"/>
    <mergeCell ref="A127:M128"/>
    <mergeCell ref="P128:AI128"/>
    <mergeCell ref="A147:A159"/>
    <mergeCell ref="A162:A165"/>
    <mergeCell ref="A167:M169"/>
    <mergeCell ref="P169:AI169"/>
    <mergeCell ref="AJ230:AJ231"/>
    <mergeCell ref="A233:A245"/>
    <mergeCell ref="A248:A251"/>
    <mergeCell ref="A253:M255"/>
    <mergeCell ref="P255:AI255"/>
    <mergeCell ref="A256:M257"/>
    <mergeCell ref="P257:AI257"/>
    <mergeCell ref="A183:C183"/>
    <mergeCell ref="M183:V183"/>
    <mergeCell ref="A185:AJ185"/>
    <mergeCell ref="AJ187:AJ188"/>
    <mergeCell ref="A190:A202"/>
    <mergeCell ref="A205:A208"/>
    <mergeCell ref="N219:AJ219"/>
    <mergeCell ref="N220:AJ220"/>
    <mergeCell ref="A221:L221"/>
    <mergeCell ref="N221:AJ221"/>
    <mergeCell ref="N222:S222"/>
    <mergeCell ref="A223:AJ223"/>
    <mergeCell ref="A226:C226"/>
    <mergeCell ref="M226:V226"/>
    <mergeCell ref="A228:AJ228"/>
    <mergeCell ref="A377:A380"/>
    <mergeCell ref="A382:M384"/>
    <mergeCell ref="P384:AI384"/>
    <mergeCell ref="A385:M386"/>
    <mergeCell ref="P386:AI386"/>
    <mergeCell ref="N351:S351"/>
    <mergeCell ref="A352:AJ352"/>
    <mergeCell ref="A312:C312"/>
    <mergeCell ref="M312:V312"/>
    <mergeCell ref="A314:AJ314"/>
    <mergeCell ref="AJ316:AJ317"/>
    <mergeCell ref="A319:A331"/>
    <mergeCell ref="A334:A337"/>
    <mergeCell ref="A339:M341"/>
    <mergeCell ref="P341:AI341"/>
    <mergeCell ref="A342:M343"/>
    <mergeCell ref="P343:AI343"/>
    <mergeCell ref="V346:Z346"/>
    <mergeCell ref="A357:AJ357"/>
    <mergeCell ref="AJ359:AJ360"/>
    <mergeCell ref="A362:A374"/>
    <mergeCell ref="A400:AJ400"/>
    <mergeCell ref="AJ402:AJ403"/>
    <mergeCell ref="A405:A417"/>
    <mergeCell ref="V389:Z389"/>
    <mergeCell ref="AA389:AH389"/>
    <mergeCell ref="N391:AJ391"/>
    <mergeCell ref="N392:AJ392"/>
    <mergeCell ref="A393:L393"/>
    <mergeCell ref="N393:AJ393"/>
    <mergeCell ref="N394:S394"/>
    <mergeCell ref="A395:AJ395"/>
    <mergeCell ref="A398:C398"/>
    <mergeCell ref="M398:V398"/>
    <mergeCell ref="AJ488:AJ489"/>
    <mergeCell ref="A491:A503"/>
    <mergeCell ref="A506:A509"/>
    <mergeCell ref="A511:M513"/>
    <mergeCell ref="P513:AI513"/>
    <mergeCell ref="A514:M515"/>
    <mergeCell ref="P515:AI515"/>
    <mergeCell ref="A463:A466"/>
    <mergeCell ref="A468:M470"/>
    <mergeCell ref="P470:AI470"/>
    <mergeCell ref="A471:M472"/>
    <mergeCell ref="P472:AI472"/>
    <mergeCell ref="V475:Z475"/>
    <mergeCell ref="AA475:AH475"/>
    <mergeCell ref="N477:AJ477"/>
    <mergeCell ref="N478:AJ478"/>
    <mergeCell ref="A479:L479"/>
    <mergeCell ref="N479:AJ479"/>
    <mergeCell ref="N480:S480"/>
    <mergeCell ref="A481:AJ481"/>
    <mergeCell ref="A484:C484"/>
    <mergeCell ref="M484:V484"/>
    <mergeCell ref="A486:AJ486"/>
    <mergeCell ref="A271:AJ271"/>
    <mergeCell ref="AJ273:AJ274"/>
    <mergeCell ref="A276:A288"/>
    <mergeCell ref="A291:A294"/>
    <mergeCell ref="A296:M298"/>
    <mergeCell ref="P298:AI298"/>
    <mergeCell ref="A299:M300"/>
    <mergeCell ref="V131:Z131"/>
    <mergeCell ref="AA131:AH131"/>
    <mergeCell ref="P171:AI171"/>
    <mergeCell ref="V174:Z174"/>
    <mergeCell ref="AA174:AH174"/>
    <mergeCell ref="N176:AJ176"/>
    <mergeCell ref="N177:AJ177"/>
    <mergeCell ref="A178:L178"/>
    <mergeCell ref="N178:AJ178"/>
    <mergeCell ref="A264:L264"/>
    <mergeCell ref="N264:AJ264"/>
    <mergeCell ref="A210:M212"/>
    <mergeCell ref="P212:AI212"/>
    <mergeCell ref="A213:M214"/>
    <mergeCell ref="P214:AI214"/>
    <mergeCell ref="V217:Z217"/>
    <mergeCell ref="AA217:AH217"/>
    <mergeCell ref="V260:Z260"/>
    <mergeCell ref="AA260:AH260"/>
    <mergeCell ref="N262:AJ262"/>
    <mergeCell ref="N263:AJ263"/>
    <mergeCell ref="A307:L307"/>
    <mergeCell ref="N307:AJ307"/>
    <mergeCell ref="N308:S308"/>
    <mergeCell ref="A309:AJ309"/>
    <mergeCell ref="A355:C355"/>
    <mergeCell ref="M355:V355"/>
    <mergeCell ref="AA346:AH346"/>
    <mergeCell ref="N348:AJ348"/>
    <mergeCell ref="N349:AJ349"/>
    <mergeCell ref="A350:L350"/>
    <mergeCell ref="N350:AJ350"/>
    <mergeCell ref="P300:AI300"/>
    <mergeCell ref="V303:Z303"/>
    <mergeCell ref="AA303:AH303"/>
    <mergeCell ref="N305:AJ305"/>
    <mergeCell ref="N306:AJ306"/>
    <mergeCell ref="N265:S265"/>
    <mergeCell ref="A266:AJ266"/>
    <mergeCell ref="A269:C269"/>
    <mergeCell ref="M269:V269"/>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s>
  <conditionalFormatting sqref="C19:C30">
    <cfRule type="expression" dxfId="367" priority="80">
      <formula>ISERROR(C19)</formula>
    </cfRule>
  </conditionalFormatting>
  <conditionalFormatting sqref="C62:C73">
    <cfRule type="expression" dxfId="366" priority="73">
      <formula>ISERROR(C62)</formula>
    </cfRule>
  </conditionalFormatting>
  <conditionalFormatting sqref="C105:C116">
    <cfRule type="expression" dxfId="365" priority="66">
      <formula>ISERROR(C105)</formula>
    </cfRule>
  </conditionalFormatting>
  <conditionalFormatting sqref="C148:C159">
    <cfRule type="expression" dxfId="364" priority="59">
      <formula>ISERROR(C148)</formula>
    </cfRule>
  </conditionalFormatting>
  <conditionalFormatting sqref="C191:C202">
    <cfRule type="expression" dxfId="363" priority="52">
      <formula>ISERROR(C191)</formula>
    </cfRule>
  </conditionalFormatting>
  <conditionalFormatting sqref="C234:C245">
    <cfRule type="expression" dxfId="362" priority="45">
      <formula>ISERROR(C234)</formula>
    </cfRule>
  </conditionalFormatting>
  <conditionalFormatting sqref="C277:C288">
    <cfRule type="expression" dxfId="361" priority="38">
      <formula>ISERROR(C277)</formula>
    </cfRule>
  </conditionalFormatting>
  <conditionalFormatting sqref="C320:C331">
    <cfRule type="expression" dxfId="360" priority="31">
      <formula>ISERROR(C320)</formula>
    </cfRule>
  </conditionalFormatting>
  <conditionalFormatting sqref="C363:C374">
    <cfRule type="expression" dxfId="359" priority="24">
      <formula>ISERROR(C363)</formula>
    </cfRule>
  </conditionalFormatting>
  <conditionalFormatting sqref="C406:C417">
    <cfRule type="expression" dxfId="358" priority="17">
      <formula>ISERROR(C406)</formula>
    </cfRule>
  </conditionalFormatting>
  <conditionalFormatting sqref="C449:C460">
    <cfRule type="expression" dxfId="357" priority="10">
      <formula>ISERROR(C449)</formula>
    </cfRule>
  </conditionalFormatting>
  <conditionalFormatting sqref="C492:C503">
    <cfRule type="expression" dxfId="356" priority="3">
      <formula>ISERROR(C492)</formula>
    </cfRule>
  </conditionalFormatting>
  <conditionalFormatting sqref="E16:AI16">
    <cfRule type="expression" dxfId="355" priority="82">
      <formula>WEEKDAY(E16,2)&gt;5</formula>
    </cfRule>
  </conditionalFormatting>
  <conditionalFormatting sqref="E59:AI59">
    <cfRule type="expression" dxfId="354" priority="75">
      <formula>WEEKDAY(E59,2)&gt;5</formula>
    </cfRule>
  </conditionalFormatting>
  <conditionalFormatting sqref="E102:AI102">
    <cfRule type="expression" dxfId="353" priority="68">
      <formula>WEEKDAY(E102,2)&gt;5</formula>
    </cfRule>
  </conditionalFormatting>
  <conditionalFormatting sqref="E145:AI145">
    <cfRule type="expression" dxfId="352" priority="61">
      <formula>WEEKDAY(E145,2)&gt;5</formula>
    </cfRule>
  </conditionalFormatting>
  <conditionalFormatting sqref="E188:AI188">
    <cfRule type="expression" dxfId="351" priority="54">
      <formula>WEEKDAY(E188,2)&gt;5</formula>
    </cfRule>
  </conditionalFormatting>
  <conditionalFormatting sqref="E231:AI231">
    <cfRule type="expression" dxfId="350" priority="47">
      <formula>WEEKDAY(E231,2)&gt;5</formula>
    </cfRule>
  </conditionalFormatting>
  <conditionalFormatting sqref="E274:AI274">
    <cfRule type="expression" dxfId="349" priority="40">
      <formula>WEEKDAY(E274,2)&gt;5</formula>
    </cfRule>
  </conditionalFormatting>
  <conditionalFormatting sqref="E317:AI317">
    <cfRule type="expression" dxfId="348" priority="33">
      <formula>WEEKDAY(E317,2)&gt;5</formula>
    </cfRule>
  </conditionalFormatting>
  <conditionalFormatting sqref="E360:AI360">
    <cfRule type="expression" dxfId="347" priority="26">
      <formula>WEEKDAY(E360,2)&gt;5</formula>
    </cfRule>
  </conditionalFormatting>
  <conditionalFormatting sqref="E403:AI403">
    <cfRule type="expression" dxfId="346" priority="19">
      <formula>WEEKDAY(E403,2)&gt;5</formula>
    </cfRule>
  </conditionalFormatting>
  <conditionalFormatting sqref="E446:AI446">
    <cfRule type="expression" dxfId="345" priority="12">
      <formula>WEEKDAY(E446,2)&gt;5</formula>
    </cfRule>
  </conditionalFormatting>
  <conditionalFormatting sqref="E489:AI489">
    <cfRule type="expression" dxfId="344" priority="5">
      <formula>WEEKDAY(E489,2)&gt;5</formula>
    </cfRule>
  </conditionalFormatting>
  <conditionalFormatting sqref="AJ17:AJ30">
    <cfRule type="cellIs" dxfId="343" priority="84" operator="greaterThan">
      <formula>143</formula>
    </cfRule>
  </conditionalFormatting>
  <conditionalFormatting sqref="AJ60:AJ73">
    <cfRule type="cellIs" dxfId="342" priority="77" operator="greaterThan">
      <formula>143</formula>
    </cfRule>
  </conditionalFormatting>
  <conditionalFormatting sqref="AJ103:AJ116">
    <cfRule type="cellIs" dxfId="341" priority="70" operator="greaterThan">
      <formula>143</formula>
    </cfRule>
  </conditionalFormatting>
  <conditionalFormatting sqref="AJ146:AJ159">
    <cfRule type="cellIs" dxfId="340" priority="63" operator="greaterThan">
      <formula>143</formula>
    </cfRule>
  </conditionalFormatting>
  <conditionalFormatting sqref="AJ189:AJ202">
    <cfRule type="cellIs" dxfId="339" priority="56" operator="greaterThan">
      <formula>143</formula>
    </cfRule>
  </conditionalFormatting>
  <conditionalFormatting sqref="AJ232:AJ245">
    <cfRule type="cellIs" dxfId="338" priority="49" operator="greaterThan">
      <formula>143</formula>
    </cfRule>
  </conditionalFormatting>
  <conditionalFormatting sqref="AJ275:AJ288">
    <cfRule type="cellIs" dxfId="337" priority="42" operator="greaterThan">
      <formula>143</formula>
    </cfRule>
  </conditionalFormatting>
  <conditionalFormatting sqref="AJ318:AJ331">
    <cfRule type="cellIs" dxfId="336" priority="35" operator="greaterThan">
      <formula>143</formula>
    </cfRule>
  </conditionalFormatting>
  <conditionalFormatting sqref="AJ361:AJ374">
    <cfRule type="cellIs" dxfId="335" priority="28" operator="greaterThan">
      <formula>143</formula>
    </cfRule>
  </conditionalFormatting>
  <conditionalFormatting sqref="AJ404:AJ417">
    <cfRule type="cellIs" dxfId="334" priority="21" operator="greaterThan">
      <formula>143</formula>
    </cfRule>
  </conditionalFormatting>
  <conditionalFormatting sqref="AJ447:AJ460">
    <cfRule type="cellIs" dxfId="333" priority="14" operator="greaterThan">
      <formula>143</formula>
    </cfRule>
  </conditionalFormatting>
  <conditionalFormatting sqref="AJ490:AJ503">
    <cfRule type="cellIs" dxfId="332" priority="7" operator="greaterThan">
      <formula>143</formula>
    </cfRule>
  </conditionalFormatting>
  <conditionalFormatting sqref="AK15:AK34">
    <cfRule type="expression" dxfId="331" priority="78">
      <formula>ISERROR(AK15)</formula>
    </cfRule>
  </conditionalFormatting>
  <conditionalFormatting sqref="AK58:AK77">
    <cfRule type="expression" dxfId="330" priority="71">
      <formula>ISERROR(AK58)</formula>
    </cfRule>
  </conditionalFormatting>
  <conditionalFormatting sqref="AK101:AK120">
    <cfRule type="expression" dxfId="329" priority="64">
      <formula>ISERROR(AK101)</formula>
    </cfRule>
  </conditionalFormatting>
  <conditionalFormatting sqref="AK144:AK163">
    <cfRule type="expression" dxfId="328" priority="57">
      <formula>ISERROR(AK144)</formula>
    </cfRule>
  </conditionalFormatting>
  <conditionalFormatting sqref="AK187:AK206">
    <cfRule type="expression" dxfId="327" priority="50">
      <formula>ISERROR(AK187)</formula>
    </cfRule>
  </conditionalFormatting>
  <conditionalFormatting sqref="AK230:AK249">
    <cfRule type="expression" dxfId="326" priority="43">
      <formula>ISERROR(AK230)</formula>
    </cfRule>
  </conditionalFormatting>
  <conditionalFormatting sqref="AK273:AK292">
    <cfRule type="expression" dxfId="325" priority="36">
      <formula>ISERROR(AK273)</formula>
    </cfRule>
  </conditionalFormatting>
  <conditionalFormatting sqref="AK316:AK335">
    <cfRule type="expression" dxfId="324" priority="29">
      <formula>ISERROR(AK316)</formula>
    </cfRule>
  </conditionalFormatting>
  <conditionalFormatting sqref="AK359:AK378">
    <cfRule type="expression" dxfId="323" priority="22">
      <formula>ISERROR(AK359)</formula>
    </cfRule>
  </conditionalFormatting>
  <conditionalFormatting sqref="AK402:AK421">
    <cfRule type="expression" dxfId="322" priority="15">
      <formula>ISERROR(AK402)</formula>
    </cfRule>
  </conditionalFormatting>
  <conditionalFormatting sqref="AK445:AK464">
    <cfRule type="expression" dxfId="321" priority="8">
      <formula>ISERROR(AK445)</formula>
    </cfRule>
  </conditionalFormatting>
  <conditionalFormatting sqref="AK488:AK507">
    <cfRule type="expression" dxfId="320" priority="1">
      <formula>ISERROR(AK488)</formula>
    </cfRule>
  </conditionalFormatting>
  <printOptions horizontalCentered="1"/>
  <pageMargins left="0.23622047244094491" right="0.23622047244094491" top="0.19685039370078741" bottom="0.15748031496062992" header="0" footer="0"/>
  <pageSetup paperSize="9" scale="63" fitToHeight="0" orientation="landscape" r:id="rId1"/>
  <headerFooter alignWithMargins="0"/>
  <rowBreaks count="1" manualBreakCount="1">
    <brk id="39" max="16383" man="1"/>
  </rowBreaks>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C973C-83D9-4A32-8791-6345B46EAF02}">
  <sheetPr codeName="Tabelle27">
    <tabColor theme="5" tint="0.59999389629810485"/>
    <pageSetUpPr fitToPage="1"/>
  </sheetPr>
  <dimension ref="A1:AK516"/>
  <sheetViews>
    <sheetView showWhiteSpace="0" zoomScale="70" zoomScaleNormal="70" workbookViewId="0">
      <selection activeCell="D43" sqref="D43"/>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Nav!$X$4</f>
        <v/>
      </c>
      <c r="B11" s="874"/>
      <c r="C11" s="874"/>
      <c r="D11" s="429"/>
      <c r="M11" s="875" t="str">
        <f>'Planung Personal'!$B$11</f>
        <v>Socha, Pawel</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Socha, Pawel</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Socha, Pawel</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Socha, Pawel</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Socha, Pawel</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Socha, Pawel</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Socha, Pawel</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Socha, Pawel</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Socha, Pawel</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Socha, Pawel</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Socha, Pawel</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Socha, Pawel</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N47:AJ47"/>
    <mergeCell ref="N48:AJ48"/>
    <mergeCell ref="A49:L49"/>
    <mergeCell ref="P83:AI83"/>
    <mergeCell ref="A84:M85"/>
    <mergeCell ref="P85:AI85"/>
    <mergeCell ref="V2:Z2"/>
    <mergeCell ref="AA2:AH2"/>
    <mergeCell ref="N4:AJ4"/>
    <mergeCell ref="N5:AJ5"/>
    <mergeCell ref="A6:L6"/>
    <mergeCell ref="N6:AJ6"/>
    <mergeCell ref="A56:AJ5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A170:M171"/>
    <mergeCell ref="N179:S179"/>
    <mergeCell ref="A180:AJ180"/>
    <mergeCell ref="N49:AJ49"/>
    <mergeCell ref="N50:S50"/>
    <mergeCell ref="A51:AJ51"/>
    <mergeCell ref="A54:C54"/>
    <mergeCell ref="M54:V54"/>
    <mergeCell ref="N133:AJ133"/>
    <mergeCell ref="N134:AJ134"/>
    <mergeCell ref="A135:L135"/>
    <mergeCell ref="N135:AJ135"/>
    <mergeCell ref="N90:AJ90"/>
    <mergeCell ref="N91:AJ91"/>
    <mergeCell ref="A92:L92"/>
    <mergeCell ref="N92:AJ92"/>
    <mergeCell ref="N93:S93"/>
    <mergeCell ref="A94:AJ94"/>
    <mergeCell ref="A97:C97"/>
    <mergeCell ref="M97:V97"/>
    <mergeCell ref="AJ58:AJ59"/>
    <mergeCell ref="A61:A73"/>
    <mergeCell ref="A76:A79"/>
    <mergeCell ref="A81:M83"/>
    <mergeCell ref="N136:S136"/>
    <mergeCell ref="A137:AJ137"/>
    <mergeCell ref="A140:C140"/>
    <mergeCell ref="M140:V140"/>
    <mergeCell ref="A142:AJ142"/>
    <mergeCell ref="AJ144:AJ145"/>
    <mergeCell ref="V88:Z88"/>
    <mergeCell ref="AA88:AH88"/>
    <mergeCell ref="A99:AJ99"/>
    <mergeCell ref="AJ101:AJ102"/>
    <mergeCell ref="A104:A116"/>
    <mergeCell ref="A119:A122"/>
    <mergeCell ref="A124:M126"/>
    <mergeCell ref="P126:AI126"/>
    <mergeCell ref="A127:M128"/>
    <mergeCell ref="P128:AI128"/>
    <mergeCell ref="A147:A159"/>
    <mergeCell ref="A162:A165"/>
    <mergeCell ref="A167:M169"/>
    <mergeCell ref="P169:AI169"/>
    <mergeCell ref="AJ230:AJ231"/>
    <mergeCell ref="A233:A245"/>
    <mergeCell ref="A248:A251"/>
    <mergeCell ref="A253:M255"/>
    <mergeCell ref="P255:AI255"/>
    <mergeCell ref="A256:M257"/>
    <mergeCell ref="P257:AI257"/>
    <mergeCell ref="A183:C183"/>
    <mergeCell ref="M183:V183"/>
    <mergeCell ref="A185:AJ185"/>
    <mergeCell ref="AJ187:AJ188"/>
    <mergeCell ref="A190:A202"/>
    <mergeCell ref="A205:A208"/>
    <mergeCell ref="N219:AJ219"/>
    <mergeCell ref="N220:AJ220"/>
    <mergeCell ref="A221:L221"/>
    <mergeCell ref="N221:AJ221"/>
    <mergeCell ref="N222:S222"/>
    <mergeCell ref="A223:AJ223"/>
    <mergeCell ref="A226:C226"/>
    <mergeCell ref="M226:V226"/>
    <mergeCell ref="A228:AJ228"/>
    <mergeCell ref="A377:A380"/>
    <mergeCell ref="A382:M384"/>
    <mergeCell ref="P384:AI384"/>
    <mergeCell ref="A385:M386"/>
    <mergeCell ref="P386:AI386"/>
    <mergeCell ref="N351:S351"/>
    <mergeCell ref="A352:AJ352"/>
    <mergeCell ref="A312:C312"/>
    <mergeCell ref="M312:V312"/>
    <mergeCell ref="A314:AJ314"/>
    <mergeCell ref="AJ316:AJ317"/>
    <mergeCell ref="A319:A331"/>
    <mergeCell ref="A334:A337"/>
    <mergeCell ref="A339:M341"/>
    <mergeCell ref="P341:AI341"/>
    <mergeCell ref="A342:M343"/>
    <mergeCell ref="P343:AI343"/>
    <mergeCell ref="V346:Z346"/>
    <mergeCell ref="A357:AJ357"/>
    <mergeCell ref="AJ359:AJ360"/>
    <mergeCell ref="A362:A374"/>
    <mergeCell ref="A400:AJ400"/>
    <mergeCell ref="AJ402:AJ403"/>
    <mergeCell ref="A405:A417"/>
    <mergeCell ref="V389:Z389"/>
    <mergeCell ref="AA389:AH389"/>
    <mergeCell ref="N391:AJ391"/>
    <mergeCell ref="N392:AJ392"/>
    <mergeCell ref="A393:L393"/>
    <mergeCell ref="N393:AJ393"/>
    <mergeCell ref="N394:S394"/>
    <mergeCell ref="A395:AJ395"/>
    <mergeCell ref="A398:C398"/>
    <mergeCell ref="M398:V398"/>
    <mergeCell ref="AJ488:AJ489"/>
    <mergeCell ref="A491:A503"/>
    <mergeCell ref="A506:A509"/>
    <mergeCell ref="A511:M513"/>
    <mergeCell ref="P513:AI513"/>
    <mergeCell ref="A514:M515"/>
    <mergeCell ref="P515:AI515"/>
    <mergeCell ref="A463:A466"/>
    <mergeCell ref="A468:M470"/>
    <mergeCell ref="P470:AI470"/>
    <mergeCell ref="A471:M472"/>
    <mergeCell ref="P472:AI472"/>
    <mergeCell ref="V475:Z475"/>
    <mergeCell ref="AA475:AH475"/>
    <mergeCell ref="N477:AJ477"/>
    <mergeCell ref="N478:AJ478"/>
    <mergeCell ref="A479:L479"/>
    <mergeCell ref="N479:AJ479"/>
    <mergeCell ref="N480:S480"/>
    <mergeCell ref="A481:AJ481"/>
    <mergeCell ref="A484:C484"/>
    <mergeCell ref="M484:V484"/>
    <mergeCell ref="A486:AJ486"/>
    <mergeCell ref="A271:AJ271"/>
    <mergeCell ref="AJ273:AJ274"/>
    <mergeCell ref="A276:A288"/>
    <mergeCell ref="A291:A294"/>
    <mergeCell ref="A296:M298"/>
    <mergeCell ref="P298:AI298"/>
    <mergeCell ref="A299:M300"/>
    <mergeCell ref="V131:Z131"/>
    <mergeCell ref="AA131:AH131"/>
    <mergeCell ref="P171:AI171"/>
    <mergeCell ref="V174:Z174"/>
    <mergeCell ref="AA174:AH174"/>
    <mergeCell ref="N176:AJ176"/>
    <mergeCell ref="N177:AJ177"/>
    <mergeCell ref="A178:L178"/>
    <mergeCell ref="N178:AJ178"/>
    <mergeCell ref="A264:L264"/>
    <mergeCell ref="N264:AJ264"/>
    <mergeCell ref="A210:M212"/>
    <mergeCell ref="P212:AI212"/>
    <mergeCell ref="A213:M214"/>
    <mergeCell ref="P214:AI214"/>
    <mergeCell ref="V217:Z217"/>
    <mergeCell ref="AA217:AH217"/>
    <mergeCell ref="V260:Z260"/>
    <mergeCell ref="AA260:AH260"/>
    <mergeCell ref="N262:AJ262"/>
    <mergeCell ref="N263:AJ263"/>
    <mergeCell ref="A307:L307"/>
    <mergeCell ref="N307:AJ307"/>
    <mergeCell ref="N308:S308"/>
    <mergeCell ref="A309:AJ309"/>
    <mergeCell ref="A355:C355"/>
    <mergeCell ref="M355:V355"/>
    <mergeCell ref="AA346:AH346"/>
    <mergeCell ref="N348:AJ348"/>
    <mergeCell ref="N349:AJ349"/>
    <mergeCell ref="A350:L350"/>
    <mergeCell ref="N350:AJ350"/>
    <mergeCell ref="P300:AI300"/>
    <mergeCell ref="V303:Z303"/>
    <mergeCell ref="AA303:AH303"/>
    <mergeCell ref="N305:AJ305"/>
    <mergeCell ref="N306:AJ306"/>
    <mergeCell ref="N265:S265"/>
    <mergeCell ref="A266:AJ266"/>
    <mergeCell ref="A269:C269"/>
    <mergeCell ref="M269:V269"/>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s>
  <conditionalFormatting sqref="C19:C30">
    <cfRule type="expression" dxfId="319" priority="80">
      <formula>ISERROR(C19)</formula>
    </cfRule>
  </conditionalFormatting>
  <conditionalFormatting sqref="C62:C73">
    <cfRule type="expression" dxfId="318" priority="73">
      <formula>ISERROR(C62)</formula>
    </cfRule>
  </conditionalFormatting>
  <conditionalFormatting sqref="C105:C116">
    <cfRule type="expression" dxfId="317" priority="66">
      <formula>ISERROR(C105)</formula>
    </cfRule>
  </conditionalFormatting>
  <conditionalFormatting sqref="C148:C159">
    <cfRule type="expression" dxfId="316" priority="59">
      <formula>ISERROR(C148)</formula>
    </cfRule>
  </conditionalFormatting>
  <conditionalFormatting sqref="C191:C202">
    <cfRule type="expression" dxfId="315" priority="52">
      <formula>ISERROR(C191)</formula>
    </cfRule>
  </conditionalFormatting>
  <conditionalFormatting sqref="C234:C245">
    <cfRule type="expression" dxfId="314" priority="45">
      <formula>ISERROR(C234)</formula>
    </cfRule>
  </conditionalFormatting>
  <conditionalFormatting sqref="C277:C288">
    <cfRule type="expression" dxfId="313" priority="38">
      <formula>ISERROR(C277)</formula>
    </cfRule>
  </conditionalFormatting>
  <conditionalFormatting sqref="C320:C331">
    <cfRule type="expression" dxfId="312" priority="31">
      <formula>ISERROR(C320)</formula>
    </cfRule>
  </conditionalFormatting>
  <conditionalFormatting sqref="C363:C374">
    <cfRule type="expression" dxfId="311" priority="24">
      <formula>ISERROR(C363)</formula>
    </cfRule>
  </conditionalFormatting>
  <conditionalFormatting sqref="C406:C417">
    <cfRule type="expression" dxfId="310" priority="17">
      <formula>ISERROR(C406)</formula>
    </cfRule>
  </conditionalFormatting>
  <conditionalFormatting sqref="C449:C460">
    <cfRule type="expression" dxfId="309" priority="10">
      <formula>ISERROR(C449)</formula>
    </cfRule>
  </conditionalFormatting>
  <conditionalFormatting sqref="C492:C503">
    <cfRule type="expression" dxfId="308" priority="3">
      <formula>ISERROR(C492)</formula>
    </cfRule>
  </conditionalFormatting>
  <conditionalFormatting sqref="E16:AI16">
    <cfRule type="expression" dxfId="307" priority="82">
      <formula>WEEKDAY(E16,2)&gt;5</formula>
    </cfRule>
  </conditionalFormatting>
  <conditionalFormatting sqref="E59:AI59">
    <cfRule type="expression" dxfId="306" priority="75">
      <formula>WEEKDAY(E59,2)&gt;5</formula>
    </cfRule>
  </conditionalFormatting>
  <conditionalFormatting sqref="E102:AI102">
    <cfRule type="expression" dxfId="305" priority="68">
      <formula>WEEKDAY(E102,2)&gt;5</formula>
    </cfRule>
  </conditionalFormatting>
  <conditionalFormatting sqref="E145:AI145">
    <cfRule type="expression" dxfId="304" priority="61">
      <formula>WEEKDAY(E145,2)&gt;5</formula>
    </cfRule>
  </conditionalFormatting>
  <conditionalFormatting sqref="E188:AI188">
    <cfRule type="expression" dxfId="303" priority="54">
      <formula>WEEKDAY(E188,2)&gt;5</formula>
    </cfRule>
  </conditionalFormatting>
  <conditionalFormatting sqref="E231:AI231">
    <cfRule type="expression" dxfId="302" priority="47">
      <formula>WEEKDAY(E231,2)&gt;5</formula>
    </cfRule>
  </conditionalFormatting>
  <conditionalFormatting sqref="E274:AI274">
    <cfRule type="expression" dxfId="301" priority="40">
      <formula>WEEKDAY(E274,2)&gt;5</formula>
    </cfRule>
  </conditionalFormatting>
  <conditionalFormatting sqref="E317:AI317">
    <cfRule type="expression" dxfId="300" priority="33">
      <formula>WEEKDAY(E317,2)&gt;5</formula>
    </cfRule>
  </conditionalFormatting>
  <conditionalFormatting sqref="E360:AI360">
    <cfRule type="expression" dxfId="299" priority="26">
      <formula>WEEKDAY(E360,2)&gt;5</formula>
    </cfRule>
  </conditionalFormatting>
  <conditionalFormatting sqref="E403:AI403">
    <cfRule type="expression" dxfId="298" priority="19">
      <formula>WEEKDAY(E403,2)&gt;5</formula>
    </cfRule>
  </conditionalFormatting>
  <conditionalFormatting sqref="E446:AI446">
    <cfRule type="expression" dxfId="297" priority="12">
      <formula>WEEKDAY(E446,2)&gt;5</formula>
    </cfRule>
  </conditionalFormatting>
  <conditionalFormatting sqref="E489:AI489">
    <cfRule type="expression" dxfId="296" priority="5">
      <formula>WEEKDAY(E489,2)&gt;5</formula>
    </cfRule>
  </conditionalFormatting>
  <conditionalFormatting sqref="AJ17:AJ30">
    <cfRule type="cellIs" dxfId="295" priority="84" operator="greaterThan">
      <formula>143</formula>
    </cfRule>
  </conditionalFormatting>
  <conditionalFormatting sqref="AJ60:AJ73">
    <cfRule type="cellIs" dxfId="294" priority="77" operator="greaterThan">
      <formula>143</formula>
    </cfRule>
  </conditionalFormatting>
  <conditionalFormatting sqref="AJ103:AJ116">
    <cfRule type="cellIs" dxfId="293" priority="70" operator="greaterThan">
      <formula>143</formula>
    </cfRule>
  </conditionalFormatting>
  <conditionalFormatting sqref="AJ146:AJ159">
    <cfRule type="cellIs" dxfId="292" priority="63" operator="greaterThan">
      <formula>143</formula>
    </cfRule>
  </conditionalFormatting>
  <conditionalFormatting sqref="AJ189:AJ202">
    <cfRule type="cellIs" dxfId="291" priority="56" operator="greaterThan">
      <formula>143</formula>
    </cfRule>
  </conditionalFormatting>
  <conditionalFormatting sqref="AJ232:AJ245">
    <cfRule type="cellIs" dxfId="290" priority="49" operator="greaterThan">
      <formula>143</formula>
    </cfRule>
  </conditionalFormatting>
  <conditionalFormatting sqref="AJ275:AJ288">
    <cfRule type="cellIs" dxfId="289" priority="42" operator="greaterThan">
      <formula>143</formula>
    </cfRule>
  </conditionalFormatting>
  <conditionalFormatting sqref="AJ318:AJ331">
    <cfRule type="cellIs" dxfId="288" priority="35" operator="greaterThan">
      <formula>143</formula>
    </cfRule>
  </conditionalFormatting>
  <conditionalFormatting sqref="AJ361:AJ374">
    <cfRule type="cellIs" dxfId="287" priority="28" operator="greaterThan">
      <formula>143</formula>
    </cfRule>
  </conditionalFormatting>
  <conditionalFormatting sqref="AJ404:AJ417">
    <cfRule type="cellIs" dxfId="286" priority="21" operator="greaterThan">
      <formula>143</formula>
    </cfRule>
  </conditionalFormatting>
  <conditionalFormatting sqref="AJ447:AJ460">
    <cfRule type="cellIs" dxfId="285" priority="14" operator="greaterThan">
      <formula>143</formula>
    </cfRule>
  </conditionalFormatting>
  <conditionalFormatting sqref="AJ490:AJ503">
    <cfRule type="cellIs" dxfId="284" priority="7" operator="greaterThan">
      <formula>143</formula>
    </cfRule>
  </conditionalFormatting>
  <conditionalFormatting sqref="AK15:AK34">
    <cfRule type="expression" dxfId="283" priority="78">
      <formula>ISERROR(AK15)</formula>
    </cfRule>
  </conditionalFormatting>
  <conditionalFormatting sqref="AK58:AK77">
    <cfRule type="expression" dxfId="282" priority="71">
      <formula>ISERROR(AK58)</formula>
    </cfRule>
  </conditionalFormatting>
  <conditionalFormatting sqref="AK101:AK120">
    <cfRule type="expression" dxfId="281" priority="64">
      <formula>ISERROR(AK101)</formula>
    </cfRule>
  </conditionalFormatting>
  <conditionalFormatting sqref="AK144:AK163">
    <cfRule type="expression" dxfId="280" priority="57">
      <formula>ISERROR(AK144)</formula>
    </cfRule>
  </conditionalFormatting>
  <conditionalFormatting sqref="AK187:AK206">
    <cfRule type="expression" dxfId="279" priority="50">
      <formula>ISERROR(AK187)</formula>
    </cfRule>
  </conditionalFormatting>
  <conditionalFormatting sqref="AK230:AK249">
    <cfRule type="expression" dxfId="278" priority="43">
      <formula>ISERROR(AK230)</formula>
    </cfRule>
  </conditionalFormatting>
  <conditionalFormatting sqref="AK273:AK292">
    <cfRule type="expression" dxfId="277" priority="36">
      <formula>ISERROR(AK273)</formula>
    </cfRule>
  </conditionalFormatting>
  <conditionalFormatting sqref="AK316:AK335">
    <cfRule type="expression" dxfId="276" priority="29">
      <formula>ISERROR(AK316)</formula>
    </cfRule>
  </conditionalFormatting>
  <conditionalFormatting sqref="AK359:AK378">
    <cfRule type="expression" dxfId="275" priority="22">
      <formula>ISERROR(AK359)</formula>
    </cfRule>
  </conditionalFormatting>
  <conditionalFormatting sqref="AK402:AK421">
    <cfRule type="expression" dxfId="274" priority="15">
      <formula>ISERROR(AK402)</formula>
    </cfRule>
  </conditionalFormatting>
  <conditionalFormatting sqref="AK445:AK464">
    <cfRule type="expression" dxfId="273" priority="8">
      <formula>ISERROR(AK445)</formula>
    </cfRule>
  </conditionalFormatting>
  <conditionalFormatting sqref="AK488:AK507">
    <cfRule type="expression" dxfId="272"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rowBreaks count="11" manualBreakCount="11">
    <brk id="39" max="16383" man="1"/>
    <brk id="78" max="16383" man="1"/>
    <brk id="117" max="16383" man="1"/>
    <brk id="156" max="16383" man="1"/>
    <brk id="195" max="16383" man="1"/>
    <brk id="234" max="16383" man="1"/>
    <brk id="273" max="16383" man="1"/>
    <brk id="312" max="16383" man="1"/>
    <brk id="351" max="16383" man="1"/>
    <brk id="390" max="16383" man="1"/>
    <brk id="429" max="16383" man="1"/>
  </rowBreaks>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DF0F4-7A26-46AD-B855-2E516C4F8182}">
  <sheetPr codeName="Tabelle28">
    <tabColor theme="5" tint="0.59999389629810485"/>
    <pageSetUpPr fitToPage="1"/>
  </sheetPr>
  <dimension ref="A1:AK516"/>
  <sheetViews>
    <sheetView showWhiteSpace="0" topLeftCell="A31" zoomScale="70" zoomScaleNormal="70" workbookViewId="0">
      <selection activeCell="A31" sqref="A3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Nav!$X$4</f>
        <v/>
      </c>
      <c r="B11" s="874"/>
      <c r="C11" s="874"/>
      <c r="D11" s="429"/>
      <c r="M11" s="875" t="str">
        <f>'Planung Personal'!$B$13</f>
        <v>Tippl, Karen</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Tippl, Karen</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Tippl, Karen</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Tippl, Karen</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Tippl, Karen</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Tippl, Karen</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Tippl, Karen</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Tippl, Karen</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Tippl, Karen</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Tippl, Karen</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Tippl, Karen</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Tippl, Karen</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N47:AJ47"/>
    <mergeCell ref="N48:AJ48"/>
    <mergeCell ref="A49:L49"/>
    <mergeCell ref="P83:AI83"/>
    <mergeCell ref="A84:M85"/>
    <mergeCell ref="P85:AI85"/>
    <mergeCell ref="V2:Z2"/>
    <mergeCell ref="AA2:AH2"/>
    <mergeCell ref="N4:AJ4"/>
    <mergeCell ref="N5:AJ5"/>
    <mergeCell ref="A6:L6"/>
    <mergeCell ref="N6:AJ6"/>
    <mergeCell ref="A56:AJ5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A170:M171"/>
    <mergeCell ref="N179:S179"/>
    <mergeCell ref="A180:AJ180"/>
    <mergeCell ref="N49:AJ49"/>
    <mergeCell ref="N50:S50"/>
    <mergeCell ref="A51:AJ51"/>
    <mergeCell ref="A54:C54"/>
    <mergeCell ref="M54:V54"/>
    <mergeCell ref="N133:AJ133"/>
    <mergeCell ref="N134:AJ134"/>
    <mergeCell ref="A135:L135"/>
    <mergeCell ref="N135:AJ135"/>
    <mergeCell ref="N90:AJ90"/>
    <mergeCell ref="N91:AJ91"/>
    <mergeCell ref="A92:L92"/>
    <mergeCell ref="N92:AJ92"/>
    <mergeCell ref="N93:S93"/>
    <mergeCell ref="A94:AJ94"/>
    <mergeCell ref="A97:C97"/>
    <mergeCell ref="M97:V97"/>
    <mergeCell ref="AJ58:AJ59"/>
    <mergeCell ref="A61:A73"/>
    <mergeCell ref="A76:A79"/>
    <mergeCell ref="A81:M83"/>
    <mergeCell ref="N136:S136"/>
    <mergeCell ref="A137:AJ137"/>
    <mergeCell ref="A140:C140"/>
    <mergeCell ref="M140:V140"/>
    <mergeCell ref="A142:AJ142"/>
    <mergeCell ref="AJ144:AJ145"/>
    <mergeCell ref="V88:Z88"/>
    <mergeCell ref="AA88:AH88"/>
    <mergeCell ref="A99:AJ99"/>
    <mergeCell ref="AJ101:AJ102"/>
    <mergeCell ref="A104:A116"/>
    <mergeCell ref="A119:A122"/>
    <mergeCell ref="A124:M126"/>
    <mergeCell ref="P126:AI126"/>
    <mergeCell ref="A127:M128"/>
    <mergeCell ref="P128:AI128"/>
    <mergeCell ref="A147:A159"/>
    <mergeCell ref="A162:A165"/>
    <mergeCell ref="A167:M169"/>
    <mergeCell ref="P169:AI169"/>
    <mergeCell ref="AJ230:AJ231"/>
    <mergeCell ref="A233:A245"/>
    <mergeCell ref="A248:A251"/>
    <mergeCell ref="A253:M255"/>
    <mergeCell ref="P255:AI255"/>
    <mergeCell ref="A256:M257"/>
    <mergeCell ref="P257:AI257"/>
    <mergeCell ref="A183:C183"/>
    <mergeCell ref="M183:V183"/>
    <mergeCell ref="A185:AJ185"/>
    <mergeCell ref="AJ187:AJ188"/>
    <mergeCell ref="A190:A202"/>
    <mergeCell ref="A205:A208"/>
    <mergeCell ref="N219:AJ219"/>
    <mergeCell ref="N220:AJ220"/>
    <mergeCell ref="A221:L221"/>
    <mergeCell ref="N221:AJ221"/>
    <mergeCell ref="N222:S222"/>
    <mergeCell ref="A223:AJ223"/>
    <mergeCell ref="A226:C226"/>
    <mergeCell ref="M226:V226"/>
    <mergeCell ref="A228:AJ228"/>
    <mergeCell ref="A377:A380"/>
    <mergeCell ref="A382:M384"/>
    <mergeCell ref="P384:AI384"/>
    <mergeCell ref="A385:M386"/>
    <mergeCell ref="P386:AI386"/>
    <mergeCell ref="N351:S351"/>
    <mergeCell ref="A352:AJ352"/>
    <mergeCell ref="A312:C312"/>
    <mergeCell ref="M312:V312"/>
    <mergeCell ref="A314:AJ314"/>
    <mergeCell ref="AJ316:AJ317"/>
    <mergeCell ref="A319:A331"/>
    <mergeCell ref="A334:A337"/>
    <mergeCell ref="A339:M341"/>
    <mergeCell ref="P341:AI341"/>
    <mergeCell ref="A342:M343"/>
    <mergeCell ref="P343:AI343"/>
    <mergeCell ref="V346:Z346"/>
    <mergeCell ref="A357:AJ357"/>
    <mergeCell ref="AJ359:AJ360"/>
    <mergeCell ref="A362:A374"/>
    <mergeCell ref="A400:AJ400"/>
    <mergeCell ref="AJ402:AJ403"/>
    <mergeCell ref="A405:A417"/>
    <mergeCell ref="V389:Z389"/>
    <mergeCell ref="AA389:AH389"/>
    <mergeCell ref="N391:AJ391"/>
    <mergeCell ref="N392:AJ392"/>
    <mergeCell ref="A393:L393"/>
    <mergeCell ref="N393:AJ393"/>
    <mergeCell ref="N394:S394"/>
    <mergeCell ref="A395:AJ395"/>
    <mergeCell ref="A398:C398"/>
    <mergeCell ref="M398:V398"/>
    <mergeCell ref="AJ488:AJ489"/>
    <mergeCell ref="A491:A503"/>
    <mergeCell ref="A506:A509"/>
    <mergeCell ref="A511:M513"/>
    <mergeCell ref="P513:AI513"/>
    <mergeCell ref="A514:M515"/>
    <mergeCell ref="P515:AI515"/>
    <mergeCell ref="A463:A466"/>
    <mergeCell ref="A468:M470"/>
    <mergeCell ref="P470:AI470"/>
    <mergeCell ref="A471:M472"/>
    <mergeCell ref="P472:AI472"/>
    <mergeCell ref="V475:Z475"/>
    <mergeCell ref="AA475:AH475"/>
    <mergeCell ref="N477:AJ477"/>
    <mergeCell ref="N478:AJ478"/>
    <mergeCell ref="A479:L479"/>
    <mergeCell ref="N479:AJ479"/>
    <mergeCell ref="N480:S480"/>
    <mergeCell ref="A481:AJ481"/>
    <mergeCell ref="A484:C484"/>
    <mergeCell ref="M484:V484"/>
    <mergeCell ref="A486:AJ486"/>
    <mergeCell ref="A271:AJ271"/>
    <mergeCell ref="AJ273:AJ274"/>
    <mergeCell ref="A276:A288"/>
    <mergeCell ref="A291:A294"/>
    <mergeCell ref="A296:M298"/>
    <mergeCell ref="P298:AI298"/>
    <mergeCell ref="A299:M300"/>
    <mergeCell ref="V131:Z131"/>
    <mergeCell ref="AA131:AH131"/>
    <mergeCell ref="P171:AI171"/>
    <mergeCell ref="V174:Z174"/>
    <mergeCell ref="AA174:AH174"/>
    <mergeCell ref="N176:AJ176"/>
    <mergeCell ref="N177:AJ177"/>
    <mergeCell ref="A178:L178"/>
    <mergeCell ref="N178:AJ178"/>
    <mergeCell ref="A264:L264"/>
    <mergeCell ref="N264:AJ264"/>
    <mergeCell ref="A210:M212"/>
    <mergeCell ref="P212:AI212"/>
    <mergeCell ref="A213:M214"/>
    <mergeCell ref="P214:AI214"/>
    <mergeCell ref="V217:Z217"/>
    <mergeCell ref="AA217:AH217"/>
    <mergeCell ref="V260:Z260"/>
    <mergeCell ref="AA260:AH260"/>
    <mergeCell ref="N262:AJ262"/>
    <mergeCell ref="N263:AJ263"/>
    <mergeCell ref="A307:L307"/>
    <mergeCell ref="N307:AJ307"/>
    <mergeCell ref="N308:S308"/>
    <mergeCell ref="A309:AJ309"/>
    <mergeCell ref="A355:C355"/>
    <mergeCell ref="M355:V355"/>
    <mergeCell ref="AA346:AH346"/>
    <mergeCell ref="N348:AJ348"/>
    <mergeCell ref="N349:AJ349"/>
    <mergeCell ref="A350:L350"/>
    <mergeCell ref="N350:AJ350"/>
    <mergeCell ref="P300:AI300"/>
    <mergeCell ref="V303:Z303"/>
    <mergeCell ref="AA303:AH303"/>
    <mergeCell ref="N305:AJ305"/>
    <mergeCell ref="N306:AJ306"/>
    <mergeCell ref="N265:S265"/>
    <mergeCell ref="A266:AJ266"/>
    <mergeCell ref="A269:C269"/>
    <mergeCell ref="M269:V269"/>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s>
  <conditionalFormatting sqref="C19:C30">
    <cfRule type="expression" dxfId="271" priority="80">
      <formula>ISERROR(C19)</formula>
    </cfRule>
  </conditionalFormatting>
  <conditionalFormatting sqref="C62:C73">
    <cfRule type="expression" dxfId="270" priority="73">
      <formula>ISERROR(C62)</formula>
    </cfRule>
  </conditionalFormatting>
  <conditionalFormatting sqref="C105:C116">
    <cfRule type="expression" dxfId="269" priority="66">
      <formula>ISERROR(C105)</formula>
    </cfRule>
  </conditionalFormatting>
  <conditionalFormatting sqref="C148:C159">
    <cfRule type="expression" dxfId="268" priority="59">
      <formula>ISERROR(C148)</formula>
    </cfRule>
  </conditionalFormatting>
  <conditionalFormatting sqref="C191:C202">
    <cfRule type="expression" dxfId="267" priority="52">
      <formula>ISERROR(C191)</formula>
    </cfRule>
  </conditionalFormatting>
  <conditionalFormatting sqref="C234:C245">
    <cfRule type="expression" dxfId="266" priority="45">
      <formula>ISERROR(C234)</formula>
    </cfRule>
  </conditionalFormatting>
  <conditionalFormatting sqref="C277:C288">
    <cfRule type="expression" dxfId="265" priority="38">
      <formula>ISERROR(C277)</formula>
    </cfRule>
  </conditionalFormatting>
  <conditionalFormatting sqref="C320:C331">
    <cfRule type="expression" dxfId="264" priority="31">
      <formula>ISERROR(C320)</formula>
    </cfRule>
  </conditionalFormatting>
  <conditionalFormatting sqref="C363:C374">
    <cfRule type="expression" dxfId="263" priority="24">
      <formula>ISERROR(C363)</formula>
    </cfRule>
  </conditionalFormatting>
  <conditionalFormatting sqref="C406:C417">
    <cfRule type="expression" dxfId="262" priority="17">
      <formula>ISERROR(C406)</formula>
    </cfRule>
  </conditionalFormatting>
  <conditionalFormatting sqref="C449:C460">
    <cfRule type="expression" dxfId="261" priority="10">
      <formula>ISERROR(C449)</formula>
    </cfRule>
  </conditionalFormatting>
  <conditionalFormatting sqref="C492:C503">
    <cfRule type="expression" dxfId="260" priority="3">
      <formula>ISERROR(C492)</formula>
    </cfRule>
  </conditionalFormatting>
  <conditionalFormatting sqref="E16:AI16">
    <cfRule type="expression" dxfId="259" priority="82">
      <formula>WEEKDAY(E16,2)&gt;5</formula>
    </cfRule>
  </conditionalFormatting>
  <conditionalFormatting sqref="E59:AI59">
    <cfRule type="expression" dxfId="258" priority="75">
      <formula>WEEKDAY(E59,2)&gt;5</formula>
    </cfRule>
  </conditionalFormatting>
  <conditionalFormatting sqref="E102:AI102">
    <cfRule type="expression" dxfId="257" priority="68">
      <formula>WEEKDAY(E102,2)&gt;5</formula>
    </cfRule>
  </conditionalFormatting>
  <conditionalFormatting sqref="E145:AI145">
    <cfRule type="expression" dxfId="256" priority="61">
      <formula>WEEKDAY(E145,2)&gt;5</formula>
    </cfRule>
  </conditionalFormatting>
  <conditionalFormatting sqref="E188:AI188">
    <cfRule type="expression" dxfId="255" priority="54">
      <formula>WEEKDAY(E188,2)&gt;5</formula>
    </cfRule>
  </conditionalFormatting>
  <conditionalFormatting sqref="E231:AI231">
    <cfRule type="expression" dxfId="254" priority="47">
      <formula>WEEKDAY(E231,2)&gt;5</formula>
    </cfRule>
  </conditionalFormatting>
  <conditionalFormatting sqref="E274:AI274">
    <cfRule type="expression" dxfId="253" priority="40">
      <formula>WEEKDAY(E274,2)&gt;5</formula>
    </cfRule>
  </conditionalFormatting>
  <conditionalFormatting sqref="E317:AI317">
    <cfRule type="expression" dxfId="252" priority="33">
      <formula>WEEKDAY(E317,2)&gt;5</formula>
    </cfRule>
  </conditionalFormatting>
  <conditionalFormatting sqref="E360:AI360">
    <cfRule type="expression" dxfId="251" priority="26">
      <formula>WEEKDAY(E360,2)&gt;5</formula>
    </cfRule>
  </conditionalFormatting>
  <conditionalFormatting sqref="E403:AI403">
    <cfRule type="expression" dxfId="250" priority="19">
      <formula>WEEKDAY(E403,2)&gt;5</formula>
    </cfRule>
  </conditionalFormatting>
  <conditionalFormatting sqref="E446:AI446">
    <cfRule type="expression" dxfId="249" priority="12">
      <formula>WEEKDAY(E446,2)&gt;5</formula>
    </cfRule>
  </conditionalFormatting>
  <conditionalFormatting sqref="E489:AI489">
    <cfRule type="expression" dxfId="248" priority="5">
      <formula>WEEKDAY(E489,2)&gt;5</formula>
    </cfRule>
  </conditionalFormatting>
  <conditionalFormatting sqref="AJ17:AJ30">
    <cfRule type="cellIs" dxfId="247" priority="84" operator="greaterThan">
      <formula>143</formula>
    </cfRule>
  </conditionalFormatting>
  <conditionalFormatting sqref="AJ60:AJ73">
    <cfRule type="cellIs" dxfId="246" priority="77" operator="greaterThan">
      <formula>143</formula>
    </cfRule>
  </conditionalFormatting>
  <conditionalFormatting sqref="AJ103:AJ116">
    <cfRule type="cellIs" dxfId="245" priority="70" operator="greaterThan">
      <formula>143</formula>
    </cfRule>
  </conditionalFormatting>
  <conditionalFormatting sqref="AJ146:AJ159">
    <cfRule type="cellIs" dxfId="244" priority="63" operator="greaterThan">
      <formula>143</formula>
    </cfRule>
  </conditionalFormatting>
  <conditionalFormatting sqref="AJ189:AJ202">
    <cfRule type="cellIs" dxfId="243" priority="56" operator="greaterThan">
      <formula>143</formula>
    </cfRule>
  </conditionalFormatting>
  <conditionalFormatting sqref="AJ232:AJ245">
    <cfRule type="cellIs" dxfId="242" priority="49" operator="greaterThan">
      <formula>143</formula>
    </cfRule>
  </conditionalFormatting>
  <conditionalFormatting sqref="AJ275:AJ288">
    <cfRule type="cellIs" dxfId="241" priority="42" operator="greaterThan">
      <formula>143</formula>
    </cfRule>
  </conditionalFormatting>
  <conditionalFormatting sqref="AJ318:AJ331">
    <cfRule type="cellIs" dxfId="240" priority="35" operator="greaterThan">
      <formula>143</formula>
    </cfRule>
  </conditionalFormatting>
  <conditionalFormatting sqref="AJ361:AJ374">
    <cfRule type="cellIs" dxfId="239" priority="28" operator="greaterThan">
      <formula>143</formula>
    </cfRule>
  </conditionalFormatting>
  <conditionalFormatting sqref="AJ404:AJ417">
    <cfRule type="cellIs" dxfId="238" priority="21" operator="greaterThan">
      <formula>143</formula>
    </cfRule>
  </conditionalFormatting>
  <conditionalFormatting sqref="AJ447:AJ460">
    <cfRule type="cellIs" dxfId="237" priority="14" operator="greaterThan">
      <formula>143</formula>
    </cfRule>
  </conditionalFormatting>
  <conditionalFormatting sqref="AJ490:AJ503">
    <cfRule type="cellIs" dxfId="236" priority="7" operator="greaterThan">
      <formula>143</formula>
    </cfRule>
  </conditionalFormatting>
  <conditionalFormatting sqref="AK15:AK34">
    <cfRule type="expression" dxfId="235" priority="78">
      <formula>ISERROR(AK15)</formula>
    </cfRule>
  </conditionalFormatting>
  <conditionalFormatting sqref="AK58:AK77">
    <cfRule type="expression" dxfId="234" priority="71">
      <formula>ISERROR(AK58)</formula>
    </cfRule>
  </conditionalFormatting>
  <conditionalFormatting sqref="AK101:AK120">
    <cfRule type="expression" dxfId="233" priority="64">
      <formula>ISERROR(AK101)</formula>
    </cfRule>
  </conditionalFormatting>
  <conditionalFormatting sqref="AK144:AK163">
    <cfRule type="expression" dxfId="232" priority="57">
      <formula>ISERROR(AK144)</formula>
    </cfRule>
  </conditionalFormatting>
  <conditionalFormatting sqref="AK187:AK206">
    <cfRule type="expression" dxfId="231" priority="50">
      <formula>ISERROR(AK187)</formula>
    </cfRule>
  </conditionalFormatting>
  <conditionalFormatting sqref="AK230:AK249">
    <cfRule type="expression" dxfId="230" priority="43">
      <formula>ISERROR(AK230)</formula>
    </cfRule>
  </conditionalFormatting>
  <conditionalFormatting sqref="AK273:AK292">
    <cfRule type="expression" dxfId="229" priority="36">
      <formula>ISERROR(AK273)</formula>
    </cfRule>
  </conditionalFormatting>
  <conditionalFormatting sqref="AK316:AK335">
    <cfRule type="expression" dxfId="228" priority="29">
      <formula>ISERROR(AK316)</formula>
    </cfRule>
  </conditionalFormatting>
  <conditionalFormatting sqref="AK359:AK378">
    <cfRule type="expression" dxfId="227" priority="22">
      <formula>ISERROR(AK359)</formula>
    </cfRule>
  </conditionalFormatting>
  <conditionalFormatting sqref="AK402:AK421">
    <cfRule type="expression" dxfId="226" priority="15">
      <formula>ISERROR(AK402)</formula>
    </cfRule>
  </conditionalFormatting>
  <conditionalFormatting sqref="AK445:AK464">
    <cfRule type="expression" dxfId="225" priority="8">
      <formula>ISERROR(AK445)</formula>
    </cfRule>
  </conditionalFormatting>
  <conditionalFormatting sqref="AK488:AK507">
    <cfRule type="expression" dxfId="224"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B0C8-DBBF-4AC4-AF85-F7DFACC4258C}">
  <sheetPr codeName="Tabelle29">
    <tabColor theme="5" tint="0.59999389629810485"/>
    <pageSetUpPr fitToPage="1"/>
  </sheetPr>
  <dimension ref="A1:AK516"/>
  <sheetViews>
    <sheetView showWhiteSpace="0" zoomScale="70" zoomScaleNormal="70" workbookViewId="0">
      <selection activeCell="A18" sqref="A18"/>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Nav!$X$4</f>
        <v/>
      </c>
      <c r="B11" s="874"/>
      <c r="C11" s="874"/>
      <c r="D11" s="429"/>
      <c r="M11" s="875" t="str">
        <f>'Planung Personal'!$B$15</f>
        <v>MA 4</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MA 4</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MA 4</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MA 4</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MA 4</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MA 4</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MA 4</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MA 4</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MA 4</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MA 4</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MA 4</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MA 4</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N47:AJ47"/>
    <mergeCell ref="N48:AJ48"/>
    <mergeCell ref="A49:L49"/>
    <mergeCell ref="P83:AI83"/>
    <mergeCell ref="A84:M85"/>
    <mergeCell ref="P85:AI85"/>
    <mergeCell ref="V2:Z2"/>
    <mergeCell ref="AA2:AH2"/>
    <mergeCell ref="N4:AJ4"/>
    <mergeCell ref="N5:AJ5"/>
    <mergeCell ref="A6:L6"/>
    <mergeCell ref="N6:AJ6"/>
    <mergeCell ref="A56:AJ5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A170:M171"/>
    <mergeCell ref="N179:S179"/>
    <mergeCell ref="A180:AJ180"/>
    <mergeCell ref="N49:AJ49"/>
    <mergeCell ref="N50:S50"/>
    <mergeCell ref="A51:AJ51"/>
    <mergeCell ref="A54:C54"/>
    <mergeCell ref="M54:V54"/>
    <mergeCell ref="N133:AJ133"/>
    <mergeCell ref="N134:AJ134"/>
    <mergeCell ref="A135:L135"/>
    <mergeCell ref="N135:AJ135"/>
    <mergeCell ref="N90:AJ90"/>
    <mergeCell ref="N91:AJ91"/>
    <mergeCell ref="A92:L92"/>
    <mergeCell ref="N92:AJ92"/>
    <mergeCell ref="N93:S93"/>
    <mergeCell ref="A94:AJ94"/>
    <mergeCell ref="A97:C97"/>
    <mergeCell ref="M97:V97"/>
    <mergeCell ref="AJ58:AJ59"/>
    <mergeCell ref="A61:A73"/>
    <mergeCell ref="A76:A79"/>
    <mergeCell ref="A81:M83"/>
    <mergeCell ref="N136:S136"/>
    <mergeCell ref="A137:AJ137"/>
    <mergeCell ref="A140:C140"/>
    <mergeCell ref="M140:V140"/>
    <mergeCell ref="A142:AJ142"/>
    <mergeCell ref="AJ144:AJ145"/>
    <mergeCell ref="V88:Z88"/>
    <mergeCell ref="AA88:AH88"/>
    <mergeCell ref="A99:AJ99"/>
    <mergeCell ref="AJ101:AJ102"/>
    <mergeCell ref="A104:A116"/>
    <mergeCell ref="A119:A122"/>
    <mergeCell ref="A124:M126"/>
    <mergeCell ref="P126:AI126"/>
    <mergeCell ref="A127:M128"/>
    <mergeCell ref="P128:AI128"/>
    <mergeCell ref="A147:A159"/>
    <mergeCell ref="A162:A165"/>
    <mergeCell ref="A167:M169"/>
    <mergeCell ref="P169:AI169"/>
    <mergeCell ref="AJ230:AJ231"/>
    <mergeCell ref="A233:A245"/>
    <mergeCell ref="A248:A251"/>
    <mergeCell ref="A253:M255"/>
    <mergeCell ref="P255:AI255"/>
    <mergeCell ref="A256:M257"/>
    <mergeCell ref="P257:AI257"/>
    <mergeCell ref="A183:C183"/>
    <mergeCell ref="M183:V183"/>
    <mergeCell ref="A185:AJ185"/>
    <mergeCell ref="AJ187:AJ188"/>
    <mergeCell ref="A190:A202"/>
    <mergeCell ref="A205:A208"/>
    <mergeCell ref="N219:AJ219"/>
    <mergeCell ref="N220:AJ220"/>
    <mergeCell ref="A221:L221"/>
    <mergeCell ref="N221:AJ221"/>
    <mergeCell ref="N222:S222"/>
    <mergeCell ref="A223:AJ223"/>
    <mergeCell ref="A226:C226"/>
    <mergeCell ref="M226:V226"/>
    <mergeCell ref="A228:AJ228"/>
    <mergeCell ref="A377:A380"/>
    <mergeCell ref="A382:M384"/>
    <mergeCell ref="P384:AI384"/>
    <mergeCell ref="A385:M386"/>
    <mergeCell ref="P386:AI386"/>
    <mergeCell ref="N351:S351"/>
    <mergeCell ref="A352:AJ352"/>
    <mergeCell ref="A312:C312"/>
    <mergeCell ref="M312:V312"/>
    <mergeCell ref="A314:AJ314"/>
    <mergeCell ref="AJ316:AJ317"/>
    <mergeCell ref="A319:A331"/>
    <mergeCell ref="A334:A337"/>
    <mergeCell ref="A339:M341"/>
    <mergeCell ref="P341:AI341"/>
    <mergeCell ref="A342:M343"/>
    <mergeCell ref="P343:AI343"/>
    <mergeCell ref="V346:Z346"/>
    <mergeCell ref="A357:AJ357"/>
    <mergeCell ref="AJ359:AJ360"/>
    <mergeCell ref="A362:A374"/>
    <mergeCell ref="A400:AJ400"/>
    <mergeCell ref="AJ402:AJ403"/>
    <mergeCell ref="A405:A417"/>
    <mergeCell ref="V389:Z389"/>
    <mergeCell ref="AA389:AH389"/>
    <mergeCell ref="N391:AJ391"/>
    <mergeCell ref="N392:AJ392"/>
    <mergeCell ref="A393:L393"/>
    <mergeCell ref="N393:AJ393"/>
    <mergeCell ref="N394:S394"/>
    <mergeCell ref="A395:AJ395"/>
    <mergeCell ref="A398:C398"/>
    <mergeCell ref="M398:V398"/>
    <mergeCell ref="AJ488:AJ489"/>
    <mergeCell ref="A491:A503"/>
    <mergeCell ref="A506:A509"/>
    <mergeCell ref="A511:M513"/>
    <mergeCell ref="P513:AI513"/>
    <mergeCell ref="A514:M515"/>
    <mergeCell ref="P515:AI515"/>
    <mergeCell ref="A463:A466"/>
    <mergeCell ref="A468:M470"/>
    <mergeCell ref="P470:AI470"/>
    <mergeCell ref="A471:M472"/>
    <mergeCell ref="P472:AI472"/>
    <mergeCell ref="V475:Z475"/>
    <mergeCell ref="AA475:AH475"/>
    <mergeCell ref="N477:AJ477"/>
    <mergeCell ref="N478:AJ478"/>
    <mergeCell ref="A479:L479"/>
    <mergeCell ref="N479:AJ479"/>
    <mergeCell ref="N480:S480"/>
    <mergeCell ref="A481:AJ481"/>
    <mergeCell ref="A484:C484"/>
    <mergeCell ref="M484:V484"/>
    <mergeCell ref="A486:AJ486"/>
    <mergeCell ref="A271:AJ271"/>
    <mergeCell ref="AJ273:AJ274"/>
    <mergeCell ref="A276:A288"/>
    <mergeCell ref="A291:A294"/>
    <mergeCell ref="A296:M298"/>
    <mergeCell ref="P298:AI298"/>
    <mergeCell ref="A299:M300"/>
    <mergeCell ref="V131:Z131"/>
    <mergeCell ref="AA131:AH131"/>
    <mergeCell ref="P171:AI171"/>
    <mergeCell ref="V174:Z174"/>
    <mergeCell ref="AA174:AH174"/>
    <mergeCell ref="N176:AJ176"/>
    <mergeCell ref="N177:AJ177"/>
    <mergeCell ref="A178:L178"/>
    <mergeCell ref="N178:AJ178"/>
    <mergeCell ref="A264:L264"/>
    <mergeCell ref="N264:AJ264"/>
    <mergeCell ref="A210:M212"/>
    <mergeCell ref="P212:AI212"/>
    <mergeCell ref="A213:M214"/>
    <mergeCell ref="P214:AI214"/>
    <mergeCell ref="V217:Z217"/>
    <mergeCell ref="AA217:AH217"/>
    <mergeCell ref="V260:Z260"/>
    <mergeCell ref="AA260:AH260"/>
    <mergeCell ref="N262:AJ262"/>
    <mergeCell ref="N263:AJ263"/>
    <mergeCell ref="A307:L307"/>
    <mergeCell ref="N307:AJ307"/>
    <mergeCell ref="N308:S308"/>
    <mergeCell ref="A309:AJ309"/>
    <mergeCell ref="A355:C355"/>
    <mergeCell ref="M355:V355"/>
    <mergeCell ref="AA346:AH346"/>
    <mergeCell ref="N348:AJ348"/>
    <mergeCell ref="N349:AJ349"/>
    <mergeCell ref="A350:L350"/>
    <mergeCell ref="N350:AJ350"/>
    <mergeCell ref="P300:AI300"/>
    <mergeCell ref="V303:Z303"/>
    <mergeCell ref="AA303:AH303"/>
    <mergeCell ref="N305:AJ305"/>
    <mergeCell ref="N306:AJ306"/>
    <mergeCell ref="N265:S265"/>
    <mergeCell ref="A266:AJ266"/>
    <mergeCell ref="A269:C269"/>
    <mergeCell ref="M269:V269"/>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s>
  <conditionalFormatting sqref="C19:C30">
    <cfRule type="expression" dxfId="223" priority="80">
      <formula>ISERROR(C19)</formula>
    </cfRule>
  </conditionalFormatting>
  <conditionalFormatting sqref="C62:C73">
    <cfRule type="expression" dxfId="222" priority="73">
      <formula>ISERROR(C62)</formula>
    </cfRule>
  </conditionalFormatting>
  <conditionalFormatting sqref="C105:C116">
    <cfRule type="expression" dxfId="221" priority="66">
      <formula>ISERROR(C105)</formula>
    </cfRule>
  </conditionalFormatting>
  <conditionalFormatting sqref="C148:C159">
    <cfRule type="expression" dxfId="220" priority="59">
      <formula>ISERROR(C148)</formula>
    </cfRule>
  </conditionalFormatting>
  <conditionalFormatting sqref="C191:C202">
    <cfRule type="expression" dxfId="219" priority="52">
      <formula>ISERROR(C191)</formula>
    </cfRule>
  </conditionalFormatting>
  <conditionalFormatting sqref="C234:C245">
    <cfRule type="expression" dxfId="218" priority="45">
      <formula>ISERROR(C234)</formula>
    </cfRule>
  </conditionalFormatting>
  <conditionalFormatting sqref="C277:C288">
    <cfRule type="expression" dxfId="217" priority="38">
      <formula>ISERROR(C277)</formula>
    </cfRule>
  </conditionalFormatting>
  <conditionalFormatting sqref="C320:C331">
    <cfRule type="expression" dxfId="216" priority="31">
      <formula>ISERROR(C320)</formula>
    </cfRule>
  </conditionalFormatting>
  <conditionalFormatting sqref="C363:C374">
    <cfRule type="expression" dxfId="215" priority="24">
      <formula>ISERROR(C363)</formula>
    </cfRule>
  </conditionalFormatting>
  <conditionalFormatting sqref="C406:C417">
    <cfRule type="expression" dxfId="214" priority="17">
      <formula>ISERROR(C406)</formula>
    </cfRule>
  </conditionalFormatting>
  <conditionalFormatting sqref="C449:C460">
    <cfRule type="expression" dxfId="213" priority="10">
      <formula>ISERROR(C449)</formula>
    </cfRule>
  </conditionalFormatting>
  <conditionalFormatting sqref="C492:C503">
    <cfRule type="expression" dxfId="212" priority="3">
      <formula>ISERROR(C492)</formula>
    </cfRule>
  </conditionalFormatting>
  <conditionalFormatting sqref="E16:AI16">
    <cfRule type="expression" dxfId="211" priority="82">
      <formula>WEEKDAY(E16,2)&gt;5</formula>
    </cfRule>
  </conditionalFormatting>
  <conditionalFormatting sqref="E59:AI59">
    <cfRule type="expression" dxfId="210" priority="75">
      <formula>WEEKDAY(E59,2)&gt;5</formula>
    </cfRule>
  </conditionalFormatting>
  <conditionalFormatting sqref="E102:AI102">
    <cfRule type="expression" dxfId="209" priority="68">
      <formula>WEEKDAY(E102,2)&gt;5</formula>
    </cfRule>
  </conditionalFormatting>
  <conditionalFormatting sqref="E145:AI145">
    <cfRule type="expression" dxfId="208" priority="61">
      <formula>WEEKDAY(E145,2)&gt;5</formula>
    </cfRule>
  </conditionalFormatting>
  <conditionalFormatting sqref="E188:AI188">
    <cfRule type="expression" dxfId="207" priority="54">
      <formula>WEEKDAY(E188,2)&gt;5</formula>
    </cfRule>
  </conditionalFormatting>
  <conditionalFormatting sqref="E231:AI231">
    <cfRule type="expression" dxfId="206" priority="47">
      <formula>WEEKDAY(E231,2)&gt;5</formula>
    </cfRule>
  </conditionalFormatting>
  <conditionalFormatting sqref="E274:AI274">
    <cfRule type="expression" dxfId="205" priority="40">
      <formula>WEEKDAY(E274,2)&gt;5</formula>
    </cfRule>
  </conditionalFormatting>
  <conditionalFormatting sqref="E317:AI317">
    <cfRule type="expression" dxfId="204" priority="33">
      <formula>WEEKDAY(E317,2)&gt;5</formula>
    </cfRule>
  </conditionalFormatting>
  <conditionalFormatting sqref="E360:AI360">
    <cfRule type="expression" dxfId="203" priority="26">
      <formula>WEEKDAY(E360,2)&gt;5</formula>
    </cfRule>
  </conditionalFormatting>
  <conditionalFormatting sqref="E403:AI403">
    <cfRule type="expression" dxfId="202" priority="19">
      <formula>WEEKDAY(E403,2)&gt;5</formula>
    </cfRule>
  </conditionalFormatting>
  <conditionalFormatting sqref="E446:AI446">
    <cfRule type="expression" dxfId="201" priority="12">
      <formula>WEEKDAY(E446,2)&gt;5</formula>
    </cfRule>
  </conditionalFormatting>
  <conditionalFormatting sqref="E489:AI489">
    <cfRule type="expression" dxfId="200" priority="5">
      <formula>WEEKDAY(E489,2)&gt;5</formula>
    </cfRule>
  </conditionalFormatting>
  <conditionalFormatting sqref="AJ17:AJ30">
    <cfRule type="cellIs" dxfId="199" priority="84" operator="greaterThan">
      <formula>143</formula>
    </cfRule>
  </conditionalFormatting>
  <conditionalFormatting sqref="AJ60:AJ73">
    <cfRule type="cellIs" dxfId="198" priority="77" operator="greaterThan">
      <formula>143</formula>
    </cfRule>
  </conditionalFormatting>
  <conditionalFormatting sqref="AJ103:AJ116">
    <cfRule type="cellIs" dxfId="197" priority="70" operator="greaterThan">
      <formula>143</formula>
    </cfRule>
  </conditionalFormatting>
  <conditionalFormatting sqref="AJ146:AJ159">
    <cfRule type="cellIs" dxfId="196" priority="63" operator="greaterThan">
      <formula>143</formula>
    </cfRule>
  </conditionalFormatting>
  <conditionalFormatting sqref="AJ189:AJ202">
    <cfRule type="cellIs" dxfId="195" priority="56" operator="greaterThan">
      <formula>143</formula>
    </cfRule>
  </conditionalFormatting>
  <conditionalFormatting sqref="AJ232:AJ245">
    <cfRule type="cellIs" dxfId="194" priority="49" operator="greaterThan">
      <formula>143</formula>
    </cfRule>
  </conditionalFormatting>
  <conditionalFormatting sqref="AJ275:AJ288">
    <cfRule type="cellIs" dxfId="193" priority="42" operator="greaterThan">
      <formula>143</formula>
    </cfRule>
  </conditionalFormatting>
  <conditionalFormatting sqref="AJ318:AJ331">
    <cfRule type="cellIs" dxfId="192" priority="35" operator="greaterThan">
      <formula>143</formula>
    </cfRule>
  </conditionalFormatting>
  <conditionalFormatting sqref="AJ361:AJ374">
    <cfRule type="cellIs" dxfId="191" priority="28" operator="greaterThan">
      <formula>143</formula>
    </cfRule>
  </conditionalFormatting>
  <conditionalFormatting sqref="AJ404:AJ417">
    <cfRule type="cellIs" dxfId="190" priority="21" operator="greaterThan">
      <formula>143</formula>
    </cfRule>
  </conditionalFormatting>
  <conditionalFormatting sqref="AJ447:AJ460">
    <cfRule type="cellIs" dxfId="189" priority="14" operator="greaterThan">
      <formula>143</formula>
    </cfRule>
  </conditionalFormatting>
  <conditionalFormatting sqref="AJ490:AJ503">
    <cfRule type="cellIs" dxfId="188" priority="7" operator="greaterThan">
      <formula>143</formula>
    </cfRule>
  </conditionalFormatting>
  <conditionalFormatting sqref="AK15:AK34">
    <cfRule type="expression" dxfId="187" priority="78">
      <formula>ISERROR(AK15)</formula>
    </cfRule>
  </conditionalFormatting>
  <conditionalFormatting sqref="AK58:AK77">
    <cfRule type="expression" dxfId="186" priority="71">
      <formula>ISERROR(AK58)</formula>
    </cfRule>
  </conditionalFormatting>
  <conditionalFormatting sqref="AK101:AK120">
    <cfRule type="expression" dxfId="185" priority="64">
      <formula>ISERROR(AK101)</formula>
    </cfRule>
  </conditionalFormatting>
  <conditionalFormatting sqref="AK144:AK163">
    <cfRule type="expression" dxfId="184" priority="57">
      <formula>ISERROR(AK144)</formula>
    </cfRule>
  </conditionalFormatting>
  <conditionalFormatting sqref="AK187:AK206">
    <cfRule type="expression" dxfId="183" priority="50">
      <formula>ISERROR(AK187)</formula>
    </cfRule>
  </conditionalFormatting>
  <conditionalFormatting sqref="AK230:AK249">
    <cfRule type="expression" dxfId="182" priority="43">
      <formula>ISERROR(AK230)</formula>
    </cfRule>
  </conditionalFormatting>
  <conditionalFormatting sqref="AK273:AK292">
    <cfRule type="expression" dxfId="181" priority="36">
      <formula>ISERROR(AK273)</formula>
    </cfRule>
  </conditionalFormatting>
  <conditionalFormatting sqref="AK316:AK335">
    <cfRule type="expression" dxfId="180" priority="29">
      <formula>ISERROR(AK316)</formula>
    </cfRule>
  </conditionalFormatting>
  <conditionalFormatting sqref="AK359:AK378">
    <cfRule type="expression" dxfId="179" priority="22">
      <formula>ISERROR(AK359)</formula>
    </cfRule>
  </conditionalFormatting>
  <conditionalFormatting sqref="AK402:AK421">
    <cfRule type="expression" dxfId="178" priority="15">
      <formula>ISERROR(AK402)</formula>
    </cfRule>
  </conditionalFormatting>
  <conditionalFormatting sqref="AK445:AK464">
    <cfRule type="expression" dxfId="177" priority="8">
      <formula>ISERROR(AK445)</formula>
    </cfRule>
  </conditionalFormatting>
  <conditionalFormatting sqref="AK488:AK507">
    <cfRule type="expression" dxfId="176"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178E-BC0D-4DE3-B034-B4002EEF1EFA}">
  <sheetPr codeName="Tabelle30">
    <tabColor theme="5" tint="0.59999389629810485"/>
    <pageSetUpPr fitToPage="1"/>
  </sheetPr>
  <dimension ref="A1:AK516"/>
  <sheetViews>
    <sheetView showWhiteSpace="0" topLeftCell="A419" zoomScale="70" zoomScaleNormal="70" workbookViewId="0">
      <selection activeCell="AJ461" sqref="AJ461"/>
    </sheetView>
  </sheetViews>
  <sheetFormatPr baseColWidth="10" defaultColWidth="11.5" defaultRowHeight="13" x14ac:dyDescent="0.15"/>
  <cols>
    <col min="1" max="1" width="7" style="83" customWidth="1"/>
    <col min="2" max="2" width="7.5" style="83" bestFit="1" customWidth="1"/>
    <col min="3" max="3" width="37.33203125" style="83" bestFit="1" customWidth="1"/>
    <col min="4" max="4" width="5.33203125" style="427" customWidth="1"/>
    <col min="5" max="35" width="5.33203125" style="83" customWidth="1"/>
    <col min="36" max="36" width="8.6640625" style="83" bestFit="1" customWidth="1"/>
    <col min="37" max="37" width="11.5" style="64"/>
    <col min="38" max="16384" width="11.5" style="83"/>
  </cols>
  <sheetData>
    <row r="1" spans="1:36" x14ac:dyDescent="0.15">
      <c r="A1" s="82"/>
      <c r="B1" s="82"/>
      <c r="C1" s="82"/>
      <c r="D1" s="431"/>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row>
    <row r="2" spans="1:36" s="60" customFormat="1" ht="30" customHeight="1" x14ac:dyDescent="0.15">
      <c r="A2" s="423"/>
      <c r="B2" s="433"/>
      <c r="C2" s="433"/>
      <c r="D2" s="424"/>
      <c r="E2" s="425"/>
      <c r="F2" s="425"/>
      <c r="G2" s="425"/>
      <c r="H2" s="425"/>
      <c r="I2" s="425"/>
      <c r="J2" s="425"/>
      <c r="K2" s="425"/>
      <c r="L2" s="444"/>
      <c r="M2" s="426"/>
      <c r="N2" s="426"/>
      <c r="O2" s="426"/>
      <c r="P2" s="426"/>
      <c r="Q2" s="426"/>
      <c r="R2" s="426"/>
      <c r="S2" s="426"/>
      <c r="T2" s="426"/>
      <c r="U2" s="426"/>
      <c r="V2" s="891" t="s">
        <v>133</v>
      </c>
      <c r="W2" s="891"/>
      <c r="X2" s="891"/>
      <c r="Y2" s="891"/>
      <c r="Z2" s="892"/>
      <c r="AA2" s="875" t="str">
        <f>Nav!$C$6</f>
        <v>DS200424</v>
      </c>
      <c r="AB2" s="876"/>
      <c r="AC2" s="876"/>
      <c r="AD2" s="876"/>
      <c r="AE2" s="876"/>
      <c r="AF2" s="876"/>
      <c r="AG2" s="876"/>
      <c r="AH2" s="877"/>
      <c r="AI2" s="426"/>
      <c r="AJ2" s="432"/>
    </row>
    <row r="3" spans="1:36" s="60" customFormat="1" ht="18" customHeight="1" x14ac:dyDescent="0.15">
      <c r="A3" s="445"/>
      <c r="B3" s="446"/>
      <c r="C3" s="446"/>
      <c r="D3" s="447"/>
      <c r="E3" s="448"/>
      <c r="F3" s="448"/>
      <c r="G3" s="448"/>
      <c r="H3" s="448"/>
      <c r="I3" s="448"/>
      <c r="J3" s="448"/>
      <c r="K3" s="448"/>
      <c r="L3" s="449"/>
      <c r="AJ3" s="434"/>
    </row>
    <row r="4" spans="1:36" ht="23" x14ac:dyDescent="0.25">
      <c r="A4" s="445"/>
      <c r="B4" s="446"/>
      <c r="C4" s="446"/>
      <c r="D4" s="447"/>
      <c r="E4" s="448"/>
      <c r="F4" s="448"/>
      <c r="G4" s="448"/>
      <c r="H4" s="448"/>
      <c r="I4" s="448"/>
      <c r="J4" s="448"/>
      <c r="K4" s="448"/>
      <c r="L4" s="449"/>
      <c r="M4" s="443"/>
      <c r="N4" s="893" t="s">
        <v>134</v>
      </c>
      <c r="O4" s="894"/>
      <c r="P4" s="894"/>
      <c r="Q4" s="894"/>
      <c r="R4" s="894"/>
      <c r="S4" s="894"/>
      <c r="T4" s="894"/>
      <c r="U4" s="894"/>
      <c r="V4" s="894"/>
      <c r="W4" s="894"/>
      <c r="X4" s="894"/>
      <c r="Y4" s="894"/>
      <c r="Z4" s="894"/>
      <c r="AA4" s="894"/>
      <c r="AB4" s="894"/>
      <c r="AC4" s="894"/>
      <c r="AD4" s="894"/>
      <c r="AE4" s="894"/>
      <c r="AF4" s="894"/>
      <c r="AG4" s="894"/>
      <c r="AH4" s="894"/>
      <c r="AI4" s="894"/>
      <c r="AJ4" s="895"/>
    </row>
    <row r="5" spans="1:36" ht="16" x14ac:dyDescent="0.2">
      <c r="A5" s="445"/>
      <c r="B5" s="446"/>
      <c r="C5" s="446"/>
      <c r="D5" s="447"/>
      <c r="E5" s="448"/>
      <c r="F5" s="448"/>
      <c r="G5" s="448"/>
      <c r="H5" s="448"/>
      <c r="I5" s="448"/>
      <c r="J5" s="448"/>
      <c r="K5" s="448"/>
      <c r="L5" s="449"/>
      <c r="M5" s="442"/>
      <c r="N5" s="730" t="s">
        <v>165</v>
      </c>
      <c r="O5" s="731"/>
      <c r="P5" s="731"/>
      <c r="Q5" s="731"/>
      <c r="R5" s="731"/>
      <c r="S5" s="731"/>
      <c r="T5" s="731"/>
      <c r="U5" s="731"/>
      <c r="V5" s="731"/>
      <c r="W5" s="731"/>
      <c r="X5" s="731"/>
      <c r="Y5" s="731"/>
      <c r="Z5" s="731"/>
      <c r="AA5" s="731"/>
      <c r="AB5" s="731"/>
      <c r="AC5" s="731"/>
      <c r="AD5" s="731"/>
      <c r="AE5" s="731"/>
      <c r="AF5" s="731"/>
      <c r="AG5" s="731"/>
      <c r="AH5" s="731"/>
      <c r="AI5" s="731"/>
      <c r="AJ5" s="732"/>
    </row>
    <row r="6" spans="1:36" ht="18" customHeight="1" x14ac:dyDescent="0.15">
      <c r="A6" s="885" t="s">
        <v>136</v>
      </c>
      <c r="B6" s="886"/>
      <c r="C6" s="886"/>
      <c r="D6" s="886"/>
      <c r="E6" s="886"/>
      <c r="F6" s="886"/>
      <c r="G6" s="886"/>
      <c r="H6" s="886"/>
      <c r="I6" s="886"/>
      <c r="J6" s="886"/>
      <c r="K6" s="886"/>
      <c r="L6" s="887"/>
      <c r="N6" s="888" t="s">
        <v>137</v>
      </c>
      <c r="O6" s="889"/>
      <c r="P6" s="889"/>
      <c r="Q6" s="889"/>
      <c r="R6" s="889"/>
      <c r="S6" s="889"/>
      <c r="T6" s="889"/>
      <c r="U6" s="889"/>
      <c r="V6" s="889"/>
      <c r="W6" s="889"/>
      <c r="X6" s="889"/>
      <c r="Y6" s="889"/>
      <c r="Z6" s="889"/>
      <c r="AA6" s="889"/>
      <c r="AB6" s="889"/>
      <c r="AC6" s="889"/>
      <c r="AD6" s="889"/>
      <c r="AE6" s="889"/>
      <c r="AF6" s="889"/>
      <c r="AG6" s="889"/>
      <c r="AH6" s="889"/>
      <c r="AI6" s="889"/>
      <c r="AJ6" s="890"/>
    </row>
    <row r="7" spans="1:36" ht="26.25" customHeight="1" x14ac:dyDescent="0.15">
      <c r="A7" s="84" t="s">
        <v>138</v>
      </c>
      <c r="B7" s="60"/>
      <c r="C7" s="516"/>
      <c r="D7" s="516"/>
      <c r="E7" s="94"/>
      <c r="F7" s="94"/>
      <c r="G7" s="94"/>
      <c r="H7" s="94"/>
      <c r="I7" s="94"/>
      <c r="J7" s="94"/>
      <c r="K7" s="94"/>
      <c r="N7" s="869"/>
      <c r="O7" s="869"/>
      <c r="P7" s="869"/>
      <c r="Q7" s="869"/>
      <c r="R7" s="869"/>
      <c r="S7" s="869"/>
      <c r="AJ7" s="91"/>
    </row>
    <row r="8" spans="1:36" ht="30" customHeight="1" x14ac:dyDescent="0.15">
      <c r="A8" s="870" t="str">
        <f>Nav!$C$3</f>
        <v>Durchführbarkeitsstudie "BioInk"</v>
      </c>
      <c r="B8" s="871"/>
      <c r="C8" s="871"/>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2"/>
    </row>
    <row r="9" spans="1:36" ht="18" customHeight="1" x14ac:dyDescent="0.15">
      <c r="A9" s="85"/>
      <c r="AJ9" s="91"/>
    </row>
    <row r="10" spans="1:36" s="87" customFormat="1" ht="14" x14ac:dyDescent="0.15">
      <c r="A10" s="86" t="s">
        <v>139</v>
      </c>
      <c r="D10" s="428"/>
      <c r="F10" s="83"/>
      <c r="G10" s="83"/>
      <c r="H10" s="83"/>
      <c r="I10" s="83"/>
      <c r="J10" s="83"/>
      <c r="K10" s="83"/>
      <c r="L10" s="88"/>
      <c r="M10" s="87" t="s">
        <v>140</v>
      </c>
      <c r="AH10" s="83"/>
      <c r="AI10" s="83"/>
      <c r="AJ10" s="92"/>
    </row>
    <row r="11" spans="1:36" ht="27" customHeight="1" x14ac:dyDescent="0.15">
      <c r="A11" s="873" t="str">
        <f>Nav!$X$4</f>
        <v/>
      </c>
      <c r="B11" s="874"/>
      <c r="C11" s="874"/>
      <c r="D11" s="429"/>
      <c r="M11" s="875" t="str">
        <f>'Planung Personal'!$B$17</f>
        <v>MA 5</v>
      </c>
      <c r="N11" s="876"/>
      <c r="O11" s="876"/>
      <c r="P11" s="876"/>
      <c r="Q11" s="876"/>
      <c r="R11" s="876"/>
      <c r="S11" s="876"/>
      <c r="T11" s="876"/>
      <c r="U11" s="876"/>
      <c r="V11" s="877"/>
      <c r="W11" s="89"/>
      <c r="X11" s="89"/>
      <c r="Y11" s="89"/>
      <c r="Z11" s="89"/>
      <c r="AA11" s="89"/>
      <c r="AB11" s="89"/>
      <c r="AC11" s="89"/>
      <c r="AD11" s="89"/>
      <c r="AE11" s="89"/>
      <c r="AF11" s="89"/>
      <c r="AG11" s="89"/>
      <c r="AJ11" s="93"/>
    </row>
    <row r="12" spans="1:36" x14ac:dyDescent="0.15">
      <c r="A12" s="85"/>
      <c r="AJ12" s="91"/>
    </row>
    <row r="13" spans="1:36" ht="30" customHeight="1" x14ac:dyDescent="0.15">
      <c r="A13" s="878" t="s">
        <v>141</v>
      </c>
      <c r="B13" s="879"/>
      <c r="C13" s="879"/>
      <c r="D13" s="879"/>
      <c r="E13" s="879"/>
      <c r="F13" s="879"/>
      <c r="G13" s="879"/>
      <c r="H13" s="879"/>
      <c r="I13" s="879"/>
      <c r="J13" s="879"/>
      <c r="K13" s="879"/>
      <c r="L13" s="879"/>
      <c r="M13" s="879"/>
      <c r="N13" s="879"/>
      <c r="O13" s="879"/>
      <c r="P13" s="879"/>
      <c r="Q13" s="879"/>
      <c r="R13" s="879"/>
      <c r="S13" s="879"/>
      <c r="T13" s="879"/>
      <c r="U13" s="879"/>
      <c r="V13" s="879"/>
      <c r="W13" s="879"/>
      <c r="X13" s="879"/>
      <c r="Y13" s="879"/>
      <c r="Z13" s="879"/>
      <c r="AA13" s="879"/>
      <c r="AB13" s="879"/>
      <c r="AC13" s="879"/>
      <c r="AD13" s="879"/>
      <c r="AE13" s="879"/>
      <c r="AF13" s="879"/>
      <c r="AG13" s="879"/>
      <c r="AH13" s="879"/>
      <c r="AI13" s="879"/>
      <c r="AJ13" s="880"/>
    </row>
    <row r="14" spans="1:36" ht="14" thickBot="1" x14ac:dyDescent="0.2">
      <c r="A14" s="85"/>
      <c r="AJ14" s="91"/>
    </row>
    <row r="15" spans="1:36" ht="25" customHeight="1" x14ac:dyDescent="0.15">
      <c r="A15" s="120"/>
      <c r="B15" s="121"/>
      <c r="C15" s="121"/>
      <c r="D15" s="440"/>
      <c r="E15" s="122" t="s">
        <v>143</v>
      </c>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856" t="s">
        <v>144</v>
      </c>
    </row>
    <row r="16" spans="1:36" ht="15" thickBot="1" x14ac:dyDescent="0.2">
      <c r="A16" s="96" t="s">
        <v>145</v>
      </c>
      <c r="B16" s="97"/>
      <c r="C16" s="97"/>
      <c r="D16" s="436" t="s">
        <v>250</v>
      </c>
      <c r="E16" s="98" t="str">
        <f>A11</f>
        <v/>
      </c>
      <c r="F16" s="98" t="e">
        <f>E16+1</f>
        <v>#VALUE!</v>
      </c>
      <c r="G16" s="98" t="e">
        <f t="shared" ref="G16:AI16" si="0">F16+1</f>
        <v>#VALUE!</v>
      </c>
      <c r="H16" s="98" t="e">
        <f t="shared" si="0"/>
        <v>#VALUE!</v>
      </c>
      <c r="I16" s="98" t="e">
        <f t="shared" si="0"/>
        <v>#VALUE!</v>
      </c>
      <c r="J16" s="98" t="e">
        <f t="shared" si="0"/>
        <v>#VALUE!</v>
      </c>
      <c r="K16" s="98" t="e">
        <f t="shared" si="0"/>
        <v>#VALUE!</v>
      </c>
      <c r="L16" s="98" t="e">
        <f t="shared" si="0"/>
        <v>#VALUE!</v>
      </c>
      <c r="M16" s="98" t="e">
        <f t="shared" si="0"/>
        <v>#VALUE!</v>
      </c>
      <c r="N16" s="98" t="e">
        <f t="shared" si="0"/>
        <v>#VALUE!</v>
      </c>
      <c r="O16" s="98" t="e">
        <f t="shared" si="0"/>
        <v>#VALUE!</v>
      </c>
      <c r="P16" s="98" t="e">
        <f t="shared" si="0"/>
        <v>#VALUE!</v>
      </c>
      <c r="Q16" s="98" t="e">
        <f t="shared" si="0"/>
        <v>#VALUE!</v>
      </c>
      <c r="R16" s="98" t="e">
        <f t="shared" si="0"/>
        <v>#VALUE!</v>
      </c>
      <c r="S16" s="98" t="e">
        <f t="shared" si="0"/>
        <v>#VALUE!</v>
      </c>
      <c r="T16" s="98" t="e">
        <f t="shared" si="0"/>
        <v>#VALUE!</v>
      </c>
      <c r="U16" s="98" t="e">
        <f t="shared" si="0"/>
        <v>#VALUE!</v>
      </c>
      <c r="V16" s="98" t="e">
        <f t="shared" si="0"/>
        <v>#VALUE!</v>
      </c>
      <c r="W16" s="98" t="e">
        <f t="shared" si="0"/>
        <v>#VALUE!</v>
      </c>
      <c r="X16" s="98" t="e">
        <f t="shared" si="0"/>
        <v>#VALUE!</v>
      </c>
      <c r="Y16" s="98" t="e">
        <f t="shared" si="0"/>
        <v>#VALUE!</v>
      </c>
      <c r="Z16" s="98" t="e">
        <f t="shared" si="0"/>
        <v>#VALUE!</v>
      </c>
      <c r="AA16" s="98" t="e">
        <f t="shared" si="0"/>
        <v>#VALUE!</v>
      </c>
      <c r="AB16" s="98" t="e">
        <f t="shared" si="0"/>
        <v>#VALUE!</v>
      </c>
      <c r="AC16" s="98" t="e">
        <f t="shared" si="0"/>
        <v>#VALUE!</v>
      </c>
      <c r="AD16" s="98" t="e">
        <f t="shared" si="0"/>
        <v>#VALUE!</v>
      </c>
      <c r="AE16" s="98" t="e">
        <f t="shared" si="0"/>
        <v>#VALUE!</v>
      </c>
      <c r="AF16" s="98" t="e">
        <f t="shared" si="0"/>
        <v>#VALUE!</v>
      </c>
      <c r="AG16" s="98" t="e">
        <f t="shared" si="0"/>
        <v>#VALUE!</v>
      </c>
      <c r="AH16" s="98" t="e">
        <f t="shared" si="0"/>
        <v>#VALUE!</v>
      </c>
      <c r="AI16" s="98" t="e">
        <f t="shared" si="0"/>
        <v>#VALUE!</v>
      </c>
      <c r="AJ16" s="857"/>
    </row>
    <row r="17" spans="1:36" s="82" customFormat="1" ht="21" customHeight="1" thickBot="1" x14ac:dyDescent="0.2">
      <c r="A17" s="100" t="s">
        <v>146</v>
      </c>
      <c r="B17" s="101" t="s">
        <v>109</v>
      </c>
      <c r="C17" s="102" t="s">
        <v>147</v>
      </c>
      <c r="D17" s="101"/>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03"/>
    </row>
    <row r="18" spans="1:36" s="82" customFormat="1" ht="20" customHeight="1" thickBot="1" x14ac:dyDescent="0.2">
      <c r="A18" s="858"/>
      <c r="B18" s="109" t="s">
        <v>66</v>
      </c>
      <c r="C18" s="186" t="s">
        <v>148</v>
      </c>
      <c r="D18" s="435"/>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04"/>
    </row>
    <row r="19" spans="1:36" s="82" customFormat="1" ht="20" customHeight="1" x14ac:dyDescent="0.15">
      <c r="A19" s="859"/>
      <c r="B19" s="183"/>
      <c r="C19" s="187" t="e">
        <f>VLOOKUP(B19,'AP Übersicht'!$A$8:$B$36,2,FALSE)</f>
        <v>#N/A</v>
      </c>
      <c r="D19" s="430"/>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04">
        <f t="shared" ref="AJ19:AJ30" si="1">SUM(E19:AI19)</f>
        <v>0</v>
      </c>
    </row>
    <row r="20" spans="1:36" s="82" customFormat="1" ht="20" customHeight="1" x14ac:dyDescent="0.15">
      <c r="A20" s="859"/>
      <c r="B20" s="183"/>
      <c r="C20" s="187" t="e">
        <f>VLOOKUP(B20,'AP Übersicht'!$A$8:$B$36,2,FALSE)</f>
        <v>#N/A</v>
      </c>
      <c r="D20" s="430"/>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6"/>
      <c r="AJ20" s="104">
        <f t="shared" si="1"/>
        <v>0</v>
      </c>
    </row>
    <row r="21" spans="1:36" s="82" customFormat="1" ht="20" customHeight="1" x14ac:dyDescent="0.15">
      <c r="A21" s="859"/>
      <c r="B21" s="183"/>
      <c r="C21" s="187" t="e">
        <f>VLOOKUP(B21,'AP Übersicht'!$A$8:$B$36,2,FALSE)</f>
        <v>#N/A</v>
      </c>
      <c r="D21" s="430"/>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6"/>
      <c r="AJ21" s="104">
        <f t="shared" si="1"/>
        <v>0</v>
      </c>
    </row>
    <row r="22" spans="1:36" s="82" customFormat="1" ht="20" customHeight="1" x14ac:dyDescent="0.15">
      <c r="A22" s="859"/>
      <c r="B22" s="183"/>
      <c r="C22" s="187" t="e">
        <f>VLOOKUP(B22,'AP Übersicht'!$A$8:$B$36,2,FALSE)</f>
        <v>#N/A</v>
      </c>
      <c r="D22" s="430"/>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6"/>
      <c r="AJ22" s="104">
        <f t="shared" si="1"/>
        <v>0</v>
      </c>
    </row>
    <row r="23" spans="1:36" s="82" customFormat="1" ht="20" customHeight="1" x14ac:dyDescent="0.15">
      <c r="A23" s="859"/>
      <c r="B23" s="183"/>
      <c r="C23" s="187" t="e">
        <f>VLOOKUP(B23,'AP Übersicht'!$A$8:$B$36,2,FALSE)</f>
        <v>#N/A</v>
      </c>
      <c r="D23" s="430"/>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6"/>
      <c r="AJ23" s="104">
        <f t="shared" si="1"/>
        <v>0</v>
      </c>
    </row>
    <row r="24" spans="1:36" s="82" customFormat="1" ht="20" customHeight="1" x14ac:dyDescent="0.15">
      <c r="A24" s="859"/>
      <c r="B24" s="183"/>
      <c r="C24" s="187" t="e">
        <f>VLOOKUP(B24,'AP Übersicht'!$A$8:$B$36,2,FALSE)</f>
        <v>#N/A</v>
      </c>
      <c r="D24" s="430"/>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6"/>
      <c r="AJ24" s="104">
        <f t="shared" si="1"/>
        <v>0</v>
      </c>
    </row>
    <row r="25" spans="1:36" s="82" customFormat="1" ht="20" customHeight="1" x14ac:dyDescent="0.15">
      <c r="A25" s="859"/>
      <c r="B25" s="183"/>
      <c r="C25" s="187" t="e">
        <f>VLOOKUP(B25,'AP Übersicht'!$A$8:$B$36,2,FALSE)</f>
        <v>#N/A</v>
      </c>
      <c r="D25" s="430"/>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6"/>
      <c r="AJ25" s="104">
        <f t="shared" si="1"/>
        <v>0</v>
      </c>
    </row>
    <row r="26" spans="1:36" s="82" customFormat="1" ht="20" customHeight="1" x14ac:dyDescent="0.15">
      <c r="A26" s="859"/>
      <c r="B26" s="183"/>
      <c r="C26" s="187" t="e">
        <f>VLOOKUP(B26,'AP Übersicht'!$A$8:$B$36,2,FALSE)</f>
        <v>#N/A</v>
      </c>
      <c r="D26" s="430"/>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6"/>
      <c r="AJ26" s="104">
        <f t="shared" si="1"/>
        <v>0</v>
      </c>
    </row>
    <row r="27" spans="1:36" s="82" customFormat="1" ht="20" customHeight="1" x14ac:dyDescent="0.15">
      <c r="A27" s="859"/>
      <c r="B27" s="183"/>
      <c r="C27" s="187" t="e">
        <f>VLOOKUP(B27,'AP Übersicht'!$A$8:$B$36,2,FALSE)</f>
        <v>#N/A</v>
      </c>
      <c r="D27" s="430"/>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6"/>
      <c r="AJ27" s="104">
        <f t="shared" si="1"/>
        <v>0</v>
      </c>
    </row>
    <row r="28" spans="1:36" s="82" customFormat="1" ht="20" customHeight="1" x14ac:dyDescent="0.15">
      <c r="A28" s="859"/>
      <c r="B28" s="183"/>
      <c r="C28" s="187" t="e">
        <f>VLOOKUP(B28,'AP Übersicht'!$A$8:$B$36,2,FALSE)</f>
        <v>#N/A</v>
      </c>
      <c r="D28" s="430"/>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6"/>
      <c r="AJ28" s="104">
        <f t="shared" si="1"/>
        <v>0</v>
      </c>
    </row>
    <row r="29" spans="1:36" s="82" customFormat="1" ht="20" customHeight="1" x14ac:dyDescent="0.15">
      <c r="A29" s="859"/>
      <c r="B29" s="183"/>
      <c r="C29" s="187" t="e">
        <f>VLOOKUP(B29,'AP Übersicht'!$A$8:$B$36,2,FALSE)</f>
        <v>#N/A</v>
      </c>
      <c r="D29" s="430"/>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6"/>
      <c r="AJ29" s="104">
        <f t="shared" si="1"/>
        <v>0</v>
      </c>
    </row>
    <row r="30" spans="1:36" s="82" customFormat="1" ht="20" customHeight="1" thickBot="1" x14ac:dyDescent="0.2">
      <c r="A30" s="860"/>
      <c r="B30" s="184"/>
      <c r="C30" s="252" t="e">
        <f>VLOOKUP(B30,'AP Übersicht'!$A$8:$B$36,2,FALSE)</f>
        <v>#N/A</v>
      </c>
      <c r="D30" s="438"/>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8"/>
      <c r="AJ30" s="104">
        <f t="shared" si="1"/>
        <v>0</v>
      </c>
    </row>
    <row r="31" spans="1:36" s="82" customFormat="1" ht="36" customHeight="1" thickTop="1" thickBot="1" x14ac:dyDescent="0.2">
      <c r="A31" s="522"/>
      <c r="B31" s="185"/>
      <c r="C31" s="107" t="s">
        <v>251</v>
      </c>
      <c r="D31" s="437"/>
      <c r="E31" s="108">
        <f t="shared" ref="E31:AI31" si="2">SUM(E17:E30)</f>
        <v>0</v>
      </c>
      <c r="F31" s="108">
        <f t="shared" si="2"/>
        <v>0</v>
      </c>
      <c r="G31" s="108">
        <f t="shared" si="2"/>
        <v>0</v>
      </c>
      <c r="H31" s="108">
        <f t="shared" si="2"/>
        <v>0</v>
      </c>
      <c r="I31" s="108">
        <f t="shared" si="2"/>
        <v>0</v>
      </c>
      <c r="J31" s="108">
        <f t="shared" si="2"/>
        <v>0</v>
      </c>
      <c r="K31" s="108">
        <f t="shared" si="2"/>
        <v>0</v>
      </c>
      <c r="L31" s="108">
        <f t="shared" si="2"/>
        <v>0</v>
      </c>
      <c r="M31" s="108">
        <f t="shared" si="2"/>
        <v>0</v>
      </c>
      <c r="N31" s="108">
        <f t="shared" si="2"/>
        <v>0</v>
      </c>
      <c r="O31" s="108">
        <f t="shared" si="2"/>
        <v>0</v>
      </c>
      <c r="P31" s="108">
        <f t="shared" si="2"/>
        <v>0</v>
      </c>
      <c r="Q31" s="108">
        <f t="shared" si="2"/>
        <v>0</v>
      </c>
      <c r="R31" s="108">
        <f t="shared" si="2"/>
        <v>0</v>
      </c>
      <c r="S31" s="108">
        <f t="shared" si="2"/>
        <v>0</v>
      </c>
      <c r="T31" s="108">
        <f t="shared" si="2"/>
        <v>0</v>
      </c>
      <c r="U31" s="108">
        <f t="shared" si="2"/>
        <v>0</v>
      </c>
      <c r="V31" s="108">
        <f t="shared" si="2"/>
        <v>0</v>
      </c>
      <c r="W31" s="108">
        <f t="shared" si="2"/>
        <v>0</v>
      </c>
      <c r="X31" s="108">
        <f t="shared" si="2"/>
        <v>0</v>
      </c>
      <c r="Y31" s="108">
        <f t="shared" si="2"/>
        <v>0</v>
      </c>
      <c r="Z31" s="108">
        <f t="shared" si="2"/>
        <v>0</v>
      </c>
      <c r="AA31" s="108">
        <f t="shared" si="2"/>
        <v>0</v>
      </c>
      <c r="AB31" s="108">
        <f t="shared" si="2"/>
        <v>0</v>
      </c>
      <c r="AC31" s="108">
        <f t="shared" si="2"/>
        <v>0</v>
      </c>
      <c r="AD31" s="108">
        <f t="shared" si="2"/>
        <v>0</v>
      </c>
      <c r="AE31" s="108">
        <f t="shared" si="2"/>
        <v>0</v>
      </c>
      <c r="AF31" s="108">
        <f t="shared" si="2"/>
        <v>0</v>
      </c>
      <c r="AG31" s="108">
        <f t="shared" si="2"/>
        <v>0</v>
      </c>
      <c r="AH31" s="108">
        <f t="shared" si="2"/>
        <v>0</v>
      </c>
      <c r="AI31" s="108">
        <f t="shared" si="2"/>
        <v>0</v>
      </c>
      <c r="AJ31" s="106">
        <f>SUM(AJ19:AJ30)</f>
        <v>0</v>
      </c>
    </row>
    <row r="32" spans="1:36" s="82" customFormat="1" ht="20" customHeight="1" x14ac:dyDescent="0.15">
      <c r="A32" s="118" t="s">
        <v>150</v>
      </c>
      <c r="B32" s="99"/>
      <c r="C32" s="114" t="s">
        <v>164</v>
      </c>
      <c r="D32" s="430"/>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9"/>
      <c r="AJ32" s="110">
        <f>SUM(E32:AI32)</f>
        <v>0</v>
      </c>
    </row>
    <row r="33" spans="1:36" s="82" customFormat="1" ht="20" customHeight="1" x14ac:dyDescent="0.15">
      <c r="A33" s="861" t="s">
        <v>152</v>
      </c>
      <c r="B33" s="95"/>
      <c r="C33" s="115" t="s">
        <v>153</v>
      </c>
      <c r="D33" s="43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17">
        <f>SUM(D33:AI33)</f>
        <v>0</v>
      </c>
    </row>
    <row r="34" spans="1:36" s="82" customFormat="1" ht="20" customHeight="1" x14ac:dyDescent="0.15">
      <c r="A34" s="862"/>
      <c r="B34" s="95"/>
      <c r="C34" s="116" t="s">
        <v>154</v>
      </c>
      <c r="D34" s="430"/>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9"/>
      <c r="AJ34" s="111">
        <f>SUM(E34:AI34)</f>
        <v>0</v>
      </c>
    </row>
    <row r="35" spans="1:36" s="82" customFormat="1" ht="28" x14ac:dyDescent="0.15">
      <c r="A35" s="862"/>
      <c r="B35" s="95"/>
      <c r="C35" s="115" t="s">
        <v>155</v>
      </c>
      <c r="D35" s="430"/>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9"/>
      <c r="AJ35" s="111">
        <f>SUM(E35:AI35)</f>
        <v>0</v>
      </c>
    </row>
    <row r="36" spans="1:36" s="82" customFormat="1" ht="29" thickBot="1" x14ac:dyDescent="0.2">
      <c r="A36" s="863"/>
      <c r="B36" s="105"/>
      <c r="C36" s="119" t="s">
        <v>156</v>
      </c>
      <c r="D36" s="439"/>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2"/>
      <c r="AJ36" s="112">
        <f>SUM(E36:AI36)</f>
        <v>0</v>
      </c>
    </row>
    <row r="37" spans="1:36" s="82" customFormat="1" x14ac:dyDescent="0.15">
      <c r="A37" s="123"/>
      <c r="B37" s="83"/>
      <c r="C37" s="83"/>
      <c r="D37" s="427"/>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124">
        <f>SUM(AJ31:AJ36)</f>
        <v>0</v>
      </c>
    </row>
    <row r="38" spans="1:36" s="82" customFormat="1" ht="18" customHeight="1" x14ac:dyDescent="0.15">
      <c r="A38" s="864" t="s">
        <v>159</v>
      </c>
      <c r="B38" s="865"/>
      <c r="C38" s="865"/>
      <c r="D38" s="865"/>
      <c r="E38" s="865"/>
      <c r="F38" s="865"/>
      <c r="G38" s="865"/>
      <c r="H38" s="865"/>
      <c r="I38" s="865"/>
      <c r="J38" s="865"/>
      <c r="K38" s="865"/>
      <c r="L38" s="865"/>
      <c r="M38" s="865"/>
      <c r="N38" s="90"/>
      <c r="O38" s="90"/>
      <c r="P38" s="90"/>
      <c r="Q38" s="90"/>
      <c r="R38" s="90"/>
      <c r="S38" s="90"/>
      <c r="T38" s="90"/>
      <c r="U38" s="90"/>
      <c r="V38" s="90"/>
      <c r="W38" s="90"/>
      <c r="X38" s="90"/>
      <c r="Y38" s="90"/>
      <c r="Z38" s="90"/>
      <c r="AA38" s="90"/>
      <c r="AB38" s="90"/>
      <c r="AC38" s="90"/>
      <c r="AD38" s="90"/>
      <c r="AE38" s="90"/>
      <c r="AF38" s="90"/>
      <c r="AG38" s="90"/>
      <c r="AH38" s="90"/>
      <c r="AI38" s="83"/>
      <c r="AJ38" s="125"/>
    </row>
    <row r="39" spans="1:36" s="82" customFormat="1" ht="18" customHeight="1" thickBot="1" x14ac:dyDescent="0.2">
      <c r="A39" s="866"/>
      <c r="B39" s="865"/>
      <c r="C39" s="865"/>
      <c r="D39" s="865"/>
      <c r="E39" s="865"/>
      <c r="F39" s="865"/>
      <c r="G39" s="865"/>
      <c r="H39" s="865"/>
      <c r="I39" s="865"/>
      <c r="J39" s="865"/>
      <c r="K39" s="865"/>
      <c r="L39" s="865"/>
      <c r="M39" s="865"/>
      <c r="N39" s="90"/>
      <c r="O39" s="90"/>
      <c r="P39" s="90"/>
      <c r="Q39" s="90"/>
      <c r="R39" s="90"/>
      <c r="S39" s="90"/>
      <c r="T39" s="90"/>
      <c r="U39" s="90"/>
      <c r="V39" s="90"/>
      <c r="W39" s="90"/>
      <c r="X39" s="90"/>
      <c r="Y39" s="90"/>
      <c r="Z39" s="90"/>
      <c r="AA39" s="90"/>
      <c r="AB39" s="90"/>
      <c r="AC39" s="90"/>
      <c r="AD39" s="90"/>
      <c r="AE39" s="90"/>
      <c r="AF39" s="90"/>
      <c r="AG39" s="90"/>
      <c r="AH39" s="90"/>
      <c r="AI39" s="83"/>
      <c r="AJ39" s="125"/>
    </row>
    <row r="40" spans="1:36" s="82" customFormat="1" ht="14" customHeight="1" x14ac:dyDescent="0.15">
      <c r="A40" s="866"/>
      <c r="B40" s="865"/>
      <c r="C40" s="865"/>
      <c r="D40" s="865"/>
      <c r="E40" s="865"/>
      <c r="F40" s="865"/>
      <c r="G40" s="865"/>
      <c r="H40" s="865"/>
      <c r="I40" s="865"/>
      <c r="J40" s="865"/>
      <c r="K40" s="865"/>
      <c r="L40" s="865"/>
      <c r="M40" s="865"/>
      <c r="N40" s="90"/>
      <c r="O40" s="90"/>
      <c r="P40" s="867" t="s">
        <v>160</v>
      </c>
      <c r="Q40" s="867"/>
      <c r="R40" s="867"/>
      <c r="S40" s="867"/>
      <c r="T40" s="867"/>
      <c r="U40" s="867"/>
      <c r="V40" s="867"/>
      <c r="W40" s="867"/>
      <c r="X40" s="867"/>
      <c r="Y40" s="867"/>
      <c r="Z40" s="867"/>
      <c r="AA40" s="867"/>
      <c r="AB40" s="867"/>
      <c r="AC40" s="867"/>
      <c r="AD40" s="867"/>
      <c r="AE40" s="867"/>
      <c r="AF40" s="867"/>
      <c r="AG40" s="867"/>
      <c r="AH40" s="867"/>
      <c r="AI40" s="867"/>
      <c r="AJ40" s="125"/>
    </row>
    <row r="41" spans="1:36" s="82" customFormat="1" ht="35.25" customHeight="1" x14ac:dyDescent="0.15">
      <c r="A41" s="864" t="s">
        <v>161</v>
      </c>
      <c r="B41" s="868"/>
      <c r="C41" s="868"/>
      <c r="D41" s="868"/>
      <c r="E41" s="868"/>
      <c r="F41" s="868"/>
      <c r="G41" s="868"/>
      <c r="H41" s="868"/>
      <c r="I41" s="868"/>
      <c r="J41" s="868"/>
      <c r="K41" s="868"/>
      <c r="L41" s="868"/>
      <c r="M41" s="868"/>
      <c r="N41" s="90"/>
      <c r="O41" s="90"/>
      <c r="P41" s="90"/>
      <c r="Q41" s="90"/>
      <c r="R41" s="90"/>
      <c r="S41" s="90"/>
      <c r="T41" s="90"/>
      <c r="U41" s="90"/>
      <c r="V41" s="90"/>
      <c r="W41" s="90"/>
      <c r="X41" s="90"/>
      <c r="Y41" s="90"/>
      <c r="Z41" s="90"/>
      <c r="AA41" s="90"/>
      <c r="AB41" s="90"/>
      <c r="AC41" s="90"/>
      <c r="AD41" s="90"/>
      <c r="AE41" s="90"/>
      <c r="AF41" s="90"/>
      <c r="AG41" s="90"/>
      <c r="AH41" s="90"/>
      <c r="AI41" s="90"/>
      <c r="AJ41" s="125"/>
    </row>
    <row r="42" spans="1:36" s="82" customFormat="1" ht="14" x14ac:dyDescent="0.15">
      <c r="A42" s="864"/>
      <c r="B42" s="868"/>
      <c r="C42" s="868"/>
      <c r="D42" s="868"/>
      <c r="E42" s="868"/>
      <c r="F42" s="868"/>
      <c r="G42" s="868"/>
      <c r="H42" s="868"/>
      <c r="I42" s="868"/>
      <c r="J42" s="868"/>
      <c r="K42" s="868"/>
      <c r="L42" s="868"/>
      <c r="M42" s="868"/>
      <c r="N42" s="83"/>
      <c r="O42" s="83"/>
      <c r="P42" s="867" t="s">
        <v>162</v>
      </c>
      <c r="Q42" s="867"/>
      <c r="R42" s="867"/>
      <c r="S42" s="867"/>
      <c r="T42" s="867"/>
      <c r="U42" s="867"/>
      <c r="V42" s="867"/>
      <c r="W42" s="867"/>
      <c r="X42" s="867"/>
      <c r="Y42" s="867"/>
      <c r="Z42" s="867"/>
      <c r="AA42" s="867"/>
      <c r="AB42" s="867"/>
      <c r="AC42" s="867"/>
      <c r="AD42" s="867"/>
      <c r="AE42" s="867"/>
      <c r="AF42" s="867"/>
      <c r="AG42" s="867"/>
      <c r="AH42" s="867"/>
      <c r="AI42" s="867"/>
      <c r="AJ42" s="125"/>
    </row>
    <row r="43" spans="1:36" s="82" customFormat="1" ht="14.5" customHeight="1" thickBot="1" x14ac:dyDescent="0.2">
      <c r="A43" s="126"/>
      <c r="B43" s="127"/>
      <c r="C43" s="127"/>
      <c r="D43" s="441"/>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8"/>
    </row>
    <row r="44" spans="1:36" x14ac:dyDescent="0.15">
      <c r="A44" s="82"/>
      <c r="B44" s="82"/>
      <c r="C44" s="82"/>
      <c r="D44" s="43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row>
    <row r="45" spans="1:36" s="60" customFormat="1" ht="30" customHeight="1" x14ac:dyDescent="0.15">
      <c r="A45" s="423"/>
      <c r="B45" s="433"/>
      <c r="C45" s="433"/>
      <c r="D45" s="424"/>
      <c r="E45" s="425"/>
      <c r="F45" s="425"/>
      <c r="G45" s="425"/>
      <c r="H45" s="425"/>
      <c r="I45" s="425"/>
      <c r="J45" s="425"/>
      <c r="K45" s="425"/>
      <c r="L45" s="444"/>
      <c r="M45" s="426"/>
      <c r="N45" s="426"/>
      <c r="O45" s="426"/>
      <c r="P45" s="426"/>
      <c r="Q45" s="426"/>
      <c r="R45" s="426"/>
      <c r="S45" s="426"/>
      <c r="T45" s="426"/>
      <c r="U45" s="426"/>
      <c r="V45" s="891" t="s">
        <v>133</v>
      </c>
      <c r="W45" s="891"/>
      <c r="X45" s="891"/>
      <c r="Y45" s="891"/>
      <c r="Z45" s="892"/>
      <c r="AA45" s="875" t="str">
        <f>Nav!$C$6</f>
        <v>DS200424</v>
      </c>
      <c r="AB45" s="876"/>
      <c r="AC45" s="876"/>
      <c r="AD45" s="876"/>
      <c r="AE45" s="876"/>
      <c r="AF45" s="876"/>
      <c r="AG45" s="876"/>
      <c r="AH45" s="877"/>
      <c r="AI45" s="426"/>
      <c r="AJ45" s="432"/>
    </row>
    <row r="46" spans="1:36" s="60" customFormat="1" ht="18" customHeight="1" x14ac:dyDescent="0.15">
      <c r="A46" s="445"/>
      <c r="B46" s="446"/>
      <c r="C46" s="446"/>
      <c r="D46" s="447"/>
      <c r="E46" s="448"/>
      <c r="F46" s="448"/>
      <c r="G46" s="448"/>
      <c r="H46" s="448"/>
      <c r="I46" s="448"/>
      <c r="J46" s="448"/>
      <c r="K46" s="448"/>
      <c r="L46" s="449"/>
      <c r="AJ46" s="434"/>
    </row>
    <row r="47" spans="1:36" ht="23" x14ac:dyDescent="0.25">
      <c r="A47" s="445"/>
      <c r="B47" s="446"/>
      <c r="C47" s="446"/>
      <c r="D47" s="447"/>
      <c r="E47" s="448"/>
      <c r="F47" s="448"/>
      <c r="G47" s="448"/>
      <c r="H47" s="448"/>
      <c r="I47" s="448"/>
      <c r="J47" s="448"/>
      <c r="K47" s="448"/>
      <c r="L47" s="449"/>
      <c r="M47" s="443"/>
      <c r="N47" s="893" t="s">
        <v>134</v>
      </c>
      <c r="O47" s="894"/>
      <c r="P47" s="894"/>
      <c r="Q47" s="894"/>
      <c r="R47" s="894"/>
      <c r="S47" s="894"/>
      <c r="T47" s="894"/>
      <c r="U47" s="894"/>
      <c r="V47" s="894"/>
      <c r="W47" s="894"/>
      <c r="X47" s="894"/>
      <c r="Y47" s="894"/>
      <c r="Z47" s="894"/>
      <c r="AA47" s="894"/>
      <c r="AB47" s="894"/>
      <c r="AC47" s="894"/>
      <c r="AD47" s="894"/>
      <c r="AE47" s="894"/>
      <c r="AF47" s="894"/>
      <c r="AG47" s="894"/>
      <c r="AH47" s="894"/>
      <c r="AI47" s="894"/>
      <c r="AJ47" s="895"/>
    </row>
    <row r="48" spans="1:36" ht="16" x14ac:dyDescent="0.2">
      <c r="A48" s="445"/>
      <c r="B48" s="446"/>
      <c r="C48" s="446"/>
      <c r="D48" s="447"/>
      <c r="E48" s="448"/>
      <c r="F48" s="448"/>
      <c r="G48" s="448"/>
      <c r="H48" s="448"/>
      <c r="I48" s="448"/>
      <c r="J48" s="448"/>
      <c r="K48" s="448"/>
      <c r="L48" s="449"/>
      <c r="M48" s="442"/>
      <c r="N48" s="730" t="s">
        <v>165</v>
      </c>
      <c r="O48" s="731"/>
      <c r="P48" s="731"/>
      <c r="Q48" s="731"/>
      <c r="R48" s="731"/>
      <c r="S48" s="731"/>
      <c r="T48" s="731"/>
      <c r="U48" s="731"/>
      <c r="V48" s="731"/>
      <c r="W48" s="731"/>
      <c r="X48" s="731"/>
      <c r="Y48" s="731"/>
      <c r="Z48" s="731"/>
      <c r="AA48" s="731"/>
      <c r="AB48" s="731"/>
      <c r="AC48" s="731"/>
      <c r="AD48" s="731"/>
      <c r="AE48" s="731"/>
      <c r="AF48" s="731"/>
      <c r="AG48" s="731"/>
      <c r="AH48" s="731"/>
      <c r="AI48" s="731"/>
      <c r="AJ48" s="732"/>
    </row>
    <row r="49" spans="1:36" ht="18" customHeight="1" x14ac:dyDescent="0.15">
      <c r="A49" s="885" t="s">
        <v>136</v>
      </c>
      <c r="B49" s="886"/>
      <c r="C49" s="886"/>
      <c r="D49" s="886"/>
      <c r="E49" s="886"/>
      <c r="F49" s="886"/>
      <c r="G49" s="886"/>
      <c r="H49" s="886"/>
      <c r="I49" s="886"/>
      <c r="J49" s="886"/>
      <c r="K49" s="886"/>
      <c r="L49" s="887"/>
      <c r="N49" s="888" t="s">
        <v>137</v>
      </c>
      <c r="O49" s="889"/>
      <c r="P49" s="889"/>
      <c r="Q49" s="889"/>
      <c r="R49" s="889"/>
      <c r="S49" s="889"/>
      <c r="T49" s="889"/>
      <c r="U49" s="889"/>
      <c r="V49" s="889"/>
      <c r="W49" s="889"/>
      <c r="X49" s="889"/>
      <c r="Y49" s="889"/>
      <c r="Z49" s="889"/>
      <c r="AA49" s="889"/>
      <c r="AB49" s="889"/>
      <c r="AC49" s="889"/>
      <c r="AD49" s="889"/>
      <c r="AE49" s="889"/>
      <c r="AF49" s="889"/>
      <c r="AG49" s="889"/>
      <c r="AH49" s="889"/>
      <c r="AI49" s="889"/>
      <c r="AJ49" s="890"/>
    </row>
    <row r="50" spans="1:36" ht="26.25" customHeight="1" x14ac:dyDescent="0.15">
      <c r="A50" s="84" t="s">
        <v>138</v>
      </c>
      <c r="B50" s="60"/>
      <c r="C50" s="516"/>
      <c r="D50" s="516"/>
      <c r="E50" s="94"/>
      <c r="F50" s="94"/>
      <c r="G50" s="94"/>
      <c r="H50" s="94"/>
      <c r="I50" s="94"/>
      <c r="J50" s="94"/>
      <c r="K50" s="94"/>
      <c r="N50" s="869"/>
      <c r="O50" s="869"/>
      <c r="P50" s="869"/>
      <c r="Q50" s="869"/>
      <c r="R50" s="869"/>
      <c r="S50" s="869"/>
      <c r="AJ50" s="91"/>
    </row>
    <row r="51" spans="1:36" ht="30" customHeight="1" x14ac:dyDescent="0.15">
      <c r="A51" s="870" t="str">
        <f>Nav!$C$3</f>
        <v>Durchführbarkeitsstudie "BioInk"</v>
      </c>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871"/>
      <c r="AI51" s="871"/>
      <c r="AJ51" s="872"/>
    </row>
    <row r="52" spans="1:36" ht="18" customHeight="1" x14ac:dyDescent="0.15">
      <c r="A52" s="85"/>
      <c r="AJ52" s="91"/>
    </row>
    <row r="53" spans="1:36" s="87" customFormat="1" ht="14" x14ac:dyDescent="0.15">
      <c r="A53" s="86" t="s">
        <v>139</v>
      </c>
      <c r="D53" s="428"/>
      <c r="F53" s="83"/>
      <c r="G53" s="83"/>
      <c r="H53" s="83"/>
      <c r="I53" s="83"/>
      <c r="J53" s="83"/>
      <c r="K53" s="83"/>
      <c r="L53" s="88"/>
      <c r="M53" s="87" t="s">
        <v>140</v>
      </c>
      <c r="AH53" s="83"/>
      <c r="AI53" s="83"/>
      <c r="AJ53" s="92"/>
    </row>
    <row r="54" spans="1:36" ht="27" customHeight="1" x14ac:dyDescent="0.15">
      <c r="A54" s="873" t="e">
        <f>A11+31</f>
        <v>#VALUE!</v>
      </c>
      <c r="B54" s="874"/>
      <c r="C54" s="874"/>
      <c r="D54" s="429"/>
      <c r="M54" s="875" t="str">
        <f>M11</f>
        <v>MA 5</v>
      </c>
      <c r="N54" s="876"/>
      <c r="O54" s="876"/>
      <c r="P54" s="876"/>
      <c r="Q54" s="876"/>
      <c r="R54" s="876"/>
      <c r="S54" s="876"/>
      <c r="T54" s="876"/>
      <c r="U54" s="876"/>
      <c r="V54" s="877"/>
      <c r="W54" s="89"/>
      <c r="X54" s="89"/>
      <c r="Y54" s="89"/>
      <c r="Z54" s="89"/>
      <c r="AA54" s="89"/>
      <c r="AB54" s="89"/>
      <c r="AC54" s="89"/>
      <c r="AD54" s="89"/>
      <c r="AE54" s="89"/>
      <c r="AF54" s="89"/>
      <c r="AG54" s="89"/>
      <c r="AJ54" s="93"/>
    </row>
    <row r="55" spans="1:36" x14ac:dyDescent="0.15">
      <c r="A55" s="85"/>
      <c r="AJ55" s="91"/>
    </row>
    <row r="56" spans="1:36" ht="30" customHeight="1" x14ac:dyDescent="0.15">
      <c r="A56" s="878" t="s">
        <v>141</v>
      </c>
      <c r="B56" s="879"/>
      <c r="C56" s="879"/>
      <c r="D56" s="879"/>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79"/>
      <c r="AF56" s="879"/>
      <c r="AG56" s="879"/>
      <c r="AH56" s="879"/>
      <c r="AI56" s="879"/>
      <c r="AJ56" s="880"/>
    </row>
    <row r="57" spans="1:36" ht="14" thickBot="1" x14ac:dyDescent="0.2">
      <c r="A57" s="85"/>
      <c r="AJ57" s="91"/>
    </row>
    <row r="58" spans="1:36" ht="25" customHeight="1" x14ac:dyDescent="0.15">
      <c r="A58" s="120"/>
      <c r="B58" s="121"/>
      <c r="C58" s="121"/>
      <c r="D58" s="440"/>
      <c r="E58" s="122" t="s">
        <v>143</v>
      </c>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856" t="s">
        <v>144</v>
      </c>
    </row>
    <row r="59" spans="1:36" ht="15" thickBot="1" x14ac:dyDescent="0.2">
      <c r="A59" s="96" t="s">
        <v>145</v>
      </c>
      <c r="B59" s="97"/>
      <c r="C59" s="97"/>
      <c r="D59" s="436" t="s">
        <v>250</v>
      </c>
      <c r="E59" s="98" t="e">
        <f>A54</f>
        <v>#VALUE!</v>
      </c>
      <c r="F59" s="98" t="e">
        <f>E59+1</f>
        <v>#VALUE!</v>
      </c>
      <c r="G59" s="98" t="e">
        <f t="shared" ref="G59:AF59" si="3">F59+1</f>
        <v>#VALUE!</v>
      </c>
      <c r="H59" s="98" t="e">
        <f t="shared" si="3"/>
        <v>#VALUE!</v>
      </c>
      <c r="I59" s="98" t="e">
        <f t="shared" si="3"/>
        <v>#VALUE!</v>
      </c>
      <c r="J59" s="98" t="e">
        <f t="shared" si="3"/>
        <v>#VALUE!</v>
      </c>
      <c r="K59" s="98" t="e">
        <f t="shared" si="3"/>
        <v>#VALUE!</v>
      </c>
      <c r="L59" s="98" t="e">
        <f t="shared" si="3"/>
        <v>#VALUE!</v>
      </c>
      <c r="M59" s="98" t="e">
        <f t="shared" si="3"/>
        <v>#VALUE!</v>
      </c>
      <c r="N59" s="98" t="e">
        <f t="shared" si="3"/>
        <v>#VALUE!</v>
      </c>
      <c r="O59" s="98" t="e">
        <f t="shared" si="3"/>
        <v>#VALUE!</v>
      </c>
      <c r="P59" s="98" t="e">
        <f t="shared" si="3"/>
        <v>#VALUE!</v>
      </c>
      <c r="Q59" s="98" t="e">
        <f t="shared" si="3"/>
        <v>#VALUE!</v>
      </c>
      <c r="R59" s="98" t="e">
        <f t="shared" si="3"/>
        <v>#VALUE!</v>
      </c>
      <c r="S59" s="98" t="e">
        <f t="shared" si="3"/>
        <v>#VALUE!</v>
      </c>
      <c r="T59" s="98" t="e">
        <f t="shared" si="3"/>
        <v>#VALUE!</v>
      </c>
      <c r="U59" s="98" t="e">
        <f t="shared" si="3"/>
        <v>#VALUE!</v>
      </c>
      <c r="V59" s="98" t="e">
        <f t="shared" si="3"/>
        <v>#VALUE!</v>
      </c>
      <c r="W59" s="98" t="e">
        <f t="shared" si="3"/>
        <v>#VALUE!</v>
      </c>
      <c r="X59" s="98" t="e">
        <f t="shared" si="3"/>
        <v>#VALUE!</v>
      </c>
      <c r="Y59" s="98" t="e">
        <f t="shared" si="3"/>
        <v>#VALUE!</v>
      </c>
      <c r="Z59" s="98" t="e">
        <f t="shared" si="3"/>
        <v>#VALUE!</v>
      </c>
      <c r="AA59" s="98" t="e">
        <f t="shared" si="3"/>
        <v>#VALUE!</v>
      </c>
      <c r="AB59" s="98" t="e">
        <f t="shared" si="3"/>
        <v>#VALUE!</v>
      </c>
      <c r="AC59" s="98" t="e">
        <f t="shared" si="3"/>
        <v>#VALUE!</v>
      </c>
      <c r="AD59" s="98" t="e">
        <f t="shared" si="3"/>
        <v>#VALUE!</v>
      </c>
      <c r="AE59" s="98" t="e">
        <f t="shared" si="3"/>
        <v>#VALUE!</v>
      </c>
      <c r="AF59" s="98" t="e">
        <f t="shared" si="3"/>
        <v>#VALUE!</v>
      </c>
      <c r="AG59" s="98" t="e">
        <f>IF(AND(DAY(DATE(YEAR($A$11),3,0))=29,YEAR($A$11)&lt;&gt;1900),29,"")</f>
        <v>#VALUE!</v>
      </c>
      <c r="AH59" s="98"/>
      <c r="AI59" s="98"/>
      <c r="AJ59" s="857"/>
    </row>
    <row r="60" spans="1:36" s="82" customFormat="1" ht="21" customHeight="1" thickBot="1" x14ac:dyDescent="0.2">
      <c r="A60" s="100" t="s">
        <v>146</v>
      </c>
      <c r="B60" s="101" t="s">
        <v>109</v>
      </c>
      <c r="C60" s="102" t="s">
        <v>147</v>
      </c>
      <c r="D60" s="101"/>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03"/>
    </row>
    <row r="61" spans="1:36" s="82" customFormat="1" ht="20" customHeight="1" thickBot="1" x14ac:dyDescent="0.2">
      <c r="A61" s="858"/>
      <c r="B61" s="109" t="s">
        <v>66</v>
      </c>
      <c r="C61" s="186" t="s">
        <v>148</v>
      </c>
      <c r="D61" s="435"/>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04"/>
    </row>
    <row r="62" spans="1:36" s="82" customFormat="1" ht="20" customHeight="1" x14ac:dyDescent="0.15">
      <c r="A62" s="859"/>
      <c r="B62" s="183"/>
      <c r="C62" s="187" t="e">
        <f>VLOOKUP(B62,'AP Übersicht'!$A$8:$B$36,2,FALSE)</f>
        <v>#N/A</v>
      </c>
      <c r="D62" s="430"/>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04">
        <f t="shared" ref="AJ62:AJ73" si="4">SUM(E62:AI62)</f>
        <v>0</v>
      </c>
    </row>
    <row r="63" spans="1:36" s="82" customFormat="1" ht="20" customHeight="1" x14ac:dyDescent="0.15">
      <c r="A63" s="859"/>
      <c r="B63" s="183"/>
      <c r="C63" s="187" t="e">
        <f>VLOOKUP(B63,'AP Übersicht'!$A$8:$B$36,2,FALSE)</f>
        <v>#N/A</v>
      </c>
      <c r="D63" s="430"/>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6"/>
      <c r="AJ63" s="104">
        <f t="shared" si="4"/>
        <v>0</v>
      </c>
    </row>
    <row r="64" spans="1:36" s="82" customFormat="1" ht="20" customHeight="1" x14ac:dyDescent="0.15">
      <c r="A64" s="859"/>
      <c r="B64" s="183"/>
      <c r="C64" s="187" t="e">
        <f>VLOOKUP(B64,'AP Übersicht'!$A$8:$B$36,2,FALSE)</f>
        <v>#N/A</v>
      </c>
      <c r="D64" s="430"/>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6"/>
      <c r="AJ64" s="104">
        <f t="shared" si="4"/>
        <v>0</v>
      </c>
    </row>
    <row r="65" spans="1:36" s="82" customFormat="1" ht="20" customHeight="1" x14ac:dyDescent="0.15">
      <c r="A65" s="859"/>
      <c r="B65" s="183"/>
      <c r="C65" s="187" t="e">
        <f>VLOOKUP(B65,'AP Übersicht'!$A$8:$B$36,2,FALSE)</f>
        <v>#N/A</v>
      </c>
      <c r="D65" s="430"/>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6"/>
      <c r="AJ65" s="104">
        <f t="shared" si="4"/>
        <v>0</v>
      </c>
    </row>
    <row r="66" spans="1:36" s="82" customFormat="1" ht="20" customHeight="1" x14ac:dyDescent="0.15">
      <c r="A66" s="859"/>
      <c r="B66" s="183"/>
      <c r="C66" s="187" t="e">
        <f>VLOOKUP(B66,'AP Übersicht'!$A$8:$B$36,2,FALSE)</f>
        <v>#N/A</v>
      </c>
      <c r="D66" s="430"/>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6"/>
      <c r="AJ66" s="104">
        <f t="shared" si="4"/>
        <v>0</v>
      </c>
    </row>
    <row r="67" spans="1:36" s="82" customFormat="1" ht="20" customHeight="1" x14ac:dyDescent="0.15">
      <c r="A67" s="859"/>
      <c r="B67" s="183"/>
      <c r="C67" s="187" t="e">
        <f>VLOOKUP(B67,'AP Übersicht'!$A$8:$B$36,2,FALSE)</f>
        <v>#N/A</v>
      </c>
      <c r="D67" s="430"/>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6"/>
      <c r="AJ67" s="104">
        <f t="shared" si="4"/>
        <v>0</v>
      </c>
    </row>
    <row r="68" spans="1:36" s="82" customFormat="1" ht="20" customHeight="1" x14ac:dyDescent="0.15">
      <c r="A68" s="859"/>
      <c r="B68" s="183"/>
      <c r="C68" s="187" t="e">
        <f>VLOOKUP(B68,'AP Übersicht'!$A$8:$B$36,2,FALSE)</f>
        <v>#N/A</v>
      </c>
      <c r="D68" s="430"/>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6"/>
      <c r="AJ68" s="104">
        <f t="shared" si="4"/>
        <v>0</v>
      </c>
    </row>
    <row r="69" spans="1:36" s="82" customFormat="1" ht="20" customHeight="1" x14ac:dyDescent="0.15">
      <c r="A69" s="859"/>
      <c r="B69" s="183"/>
      <c r="C69" s="187" t="e">
        <f>VLOOKUP(B69,'AP Übersicht'!$A$8:$B$36,2,FALSE)</f>
        <v>#N/A</v>
      </c>
      <c r="D69" s="430"/>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6"/>
      <c r="AJ69" s="104">
        <f t="shared" si="4"/>
        <v>0</v>
      </c>
    </row>
    <row r="70" spans="1:36" s="82" customFormat="1" ht="20" customHeight="1" x14ac:dyDescent="0.15">
      <c r="A70" s="859"/>
      <c r="B70" s="183"/>
      <c r="C70" s="187" t="e">
        <f>VLOOKUP(B70,'AP Übersicht'!$A$8:$B$36,2,FALSE)</f>
        <v>#N/A</v>
      </c>
      <c r="D70" s="430"/>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6"/>
      <c r="AJ70" s="104">
        <f t="shared" si="4"/>
        <v>0</v>
      </c>
    </row>
    <row r="71" spans="1:36" s="82" customFormat="1" ht="20" customHeight="1" x14ac:dyDescent="0.15">
      <c r="A71" s="859"/>
      <c r="B71" s="183"/>
      <c r="C71" s="187" t="e">
        <f>VLOOKUP(B71,'AP Übersicht'!$A$8:$B$36,2,FALSE)</f>
        <v>#N/A</v>
      </c>
      <c r="D71" s="430"/>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6"/>
      <c r="AJ71" s="104">
        <f t="shared" si="4"/>
        <v>0</v>
      </c>
    </row>
    <row r="72" spans="1:36" s="82" customFormat="1" ht="20" customHeight="1" x14ac:dyDescent="0.15">
      <c r="A72" s="859"/>
      <c r="B72" s="183"/>
      <c r="C72" s="187" t="e">
        <f>VLOOKUP(B72,'AP Übersicht'!$A$8:$B$36,2,FALSE)</f>
        <v>#N/A</v>
      </c>
      <c r="D72" s="430"/>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6"/>
      <c r="AJ72" s="104">
        <f t="shared" si="4"/>
        <v>0</v>
      </c>
    </row>
    <row r="73" spans="1:36" s="82" customFormat="1" ht="20" customHeight="1" thickBot="1" x14ac:dyDescent="0.2">
      <c r="A73" s="860"/>
      <c r="B73" s="184"/>
      <c r="C73" s="252" t="e">
        <f>VLOOKUP(B73,'AP Übersicht'!$A$8:$B$36,2,FALSE)</f>
        <v>#N/A</v>
      </c>
      <c r="D73" s="438"/>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8"/>
      <c r="AJ73" s="104">
        <f t="shared" si="4"/>
        <v>0</v>
      </c>
    </row>
    <row r="74" spans="1:36" s="82" customFormat="1" ht="36" customHeight="1" thickTop="1" thickBot="1" x14ac:dyDescent="0.2">
      <c r="A74" s="522"/>
      <c r="B74" s="185"/>
      <c r="C74" s="107" t="s">
        <v>149</v>
      </c>
      <c r="D74" s="437"/>
      <c r="E74" s="108">
        <f t="shared" ref="E74:AI74" si="5">SUM(E60:E73)</f>
        <v>0</v>
      </c>
      <c r="F74" s="108">
        <f t="shared" si="5"/>
        <v>0</v>
      </c>
      <c r="G74" s="108">
        <f t="shared" si="5"/>
        <v>0</v>
      </c>
      <c r="H74" s="108">
        <f t="shared" si="5"/>
        <v>0</v>
      </c>
      <c r="I74" s="108">
        <f t="shared" si="5"/>
        <v>0</v>
      </c>
      <c r="J74" s="108">
        <f t="shared" si="5"/>
        <v>0</v>
      </c>
      <c r="K74" s="108">
        <f t="shared" si="5"/>
        <v>0</v>
      </c>
      <c r="L74" s="108">
        <f t="shared" si="5"/>
        <v>0</v>
      </c>
      <c r="M74" s="108">
        <f t="shared" si="5"/>
        <v>0</v>
      </c>
      <c r="N74" s="108">
        <f t="shared" si="5"/>
        <v>0</v>
      </c>
      <c r="O74" s="108">
        <f t="shared" si="5"/>
        <v>0</v>
      </c>
      <c r="P74" s="108">
        <f t="shared" si="5"/>
        <v>0</v>
      </c>
      <c r="Q74" s="108">
        <f t="shared" si="5"/>
        <v>0</v>
      </c>
      <c r="R74" s="108">
        <f t="shared" si="5"/>
        <v>0</v>
      </c>
      <c r="S74" s="108">
        <f t="shared" si="5"/>
        <v>0</v>
      </c>
      <c r="T74" s="108">
        <f t="shared" si="5"/>
        <v>0</v>
      </c>
      <c r="U74" s="108">
        <f t="shared" si="5"/>
        <v>0</v>
      </c>
      <c r="V74" s="108">
        <f t="shared" si="5"/>
        <v>0</v>
      </c>
      <c r="W74" s="108">
        <f t="shared" si="5"/>
        <v>0</v>
      </c>
      <c r="X74" s="108">
        <f t="shared" si="5"/>
        <v>0</v>
      </c>
      <c r="Y74" s="108">
        <f t="shared" si="5"/>
        <v>0</v>
      </c>
      <c r="Z74" s="108">
        <f t="shared" si="5"/>
        <v>0</v>
      </c>
      <c r="AA74" s="108">
        <f t="shared" si="5"/>
        <v>0</v>
      </c>
      <c r="AB74" s="108">
        <f t="shared" si="5"/>
        <v>0</v>
      </c>
      <c r="AC74" s="108">
        <f t="shared" si="5"/>
        <v>0</v>
      </c>
      <c r="AD74" s="108">
        <f t="shared" si="5"/>
        <v>0</v>
      </c>
      <c r="AE74" s="108">
        <f t="shared" si="5"/>
        <v>0</v>
      </c>
      <c r="AF74" s="108">
        <f t="shared" si="5"/>
        <v>0</v>
      </c>
      <c r="AG74" s="108">
        <f t="shared" si="5"/>
        <v>0</v>
      </c>
      <c r="AH74" s="108">
        <f t="shared" si="5"/>
        <v>0</v>
      </c>
      <c r="AI74" s="108">
        <f t="shared" si="5"/>
        <v>0</v>
      </c>
      <c r="AJ74" s="106">
        <f>SUM(AJ62:AJ73)</f>
        <v>0</v>
      </c>
    </row>
    <row r="75" spans="1:36" s="82" customFormat="1" ht="20" customHeight="1" x14ac:dyDescent="0.15">
      <c r="A75" s="118" t="s">
        <v>150</v>
      </c>
      <c r="B75" s="99"/>
      <c r="C75" s="114" t="s">
        <v>164</v>
      </c>
      <c r="D75" s="430"/>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9"/>
      <c r="AJ75" s="110">
        <f>SUM(E75:AI75)</f>
        <v>0</v>
      </c>
    </row>
    <row r="76" spans="1:36" s="82" customFormat="1" ht="20" customHeight="1" x14ac:dyDescent="0.15">
      <c r="A76" s="861" t="s">
        <v>152</v>
      </c>
      <c r="B76" s="95"/>
      <c r="C76" s="115" t="s">
        <v>153</v>
      </c>
      <c r="D76" s="43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17">
        <f>SUM(D76:AI76)</f>
        <v>0</v>
      </c>
    </row>
    <row r="77" spans="1:36" s="82" customFormat="1" ht="20" customHeight="1" x14ac:dyDescent="0.15">
      <c r="A77" s="862"/>
      <c r="B77" s="95"/>
      <c r="C77" s="116" t="s">
        <v>154</v>
      </c>
      <c r="D77" s="430"/>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9"/>
      <c r="AJ77" s="111">
        <f>SUM(E77:AI77)</f>
        <v>0</v>
      </c>
    </row>
    <row r="78" spans="1:36" s="82" customFormat="1" ht="28" x14ac:dyDescent="0.15">
      <c r="A78" s="862"/>
      <c r="B78" s="95"/>
      <c r="C78" s="115" t="s">
        <v>155</v>
      </c>
      <c r="D78" s="430"/>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9"/>
      <c r="AJ78" s="111">
        <f>SUM(E78:AI78)</f>
        <v>0</v>
      </c>
    </row>
    <row r="79" spans="1:36" s="82" customFormat="1" ht="29" thickBot="1" x14ac:dyDescent="0.2">
      <c r="A79" s="863"/>
      <c r="B79" s="105"/>
      <c r="C79" s="119" t="s">
        <v>156</v>
      </c>
      <c r="D79" s="439"/>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c r="AI79" s="182"/>
      <c r="AJ79" s="112">
        <f>SUM(E79:AI79)</f>
        <v>0</v>
      </c>
    </row>
    <row r="80" spans="1:36" s="82" customFormat="1" x14ac:dyDescent="0.15">
      <c r="A80" s="123"/>
      <c r="B80" s="83"/>
      <c r="C80" s="83"/>
      <c r="D80" s="427"/>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124">
        <f>SUM(AJ74:AJ79)</f>
        <v>0</v>
      </c>
    </row>
    <row r="81" spans="1:36" s="82" customFormat="1" ht="18" customHeight="1" x14ac:dyDescent="0.15">
      <c r="A81" s="864" t="s">
        <v>159</v>
      </c>
      <c r="B81" s="865"/>
      <c r="C81" s="865"/>
      <c r="D81" s="865"/>
      <c r="E81" s="865"/>
      <c r="F81" s="865"/>
      <c r="G81" s="865"/>
      <c r="H81" s="865"/>
      <c r="I81" s="865"/>
      <c r="J81" s="865"/>
      <c r="K81" s="865"/>
      <c r="L81" s="865"/>
      <c r="M81" s="865"/>
      <c r="N81" s="90"/>
      <c r="O81" s="90"/>
      <c r="P81" s="90"/>
      <c r="Q81" s="90"/>
      <c r="R81" s="90"/>
      <c r="S81" s="90"/>
      <c r="T81" s="90"/>
      <c r="U81" s="90"/>
      <c r="V81" s="90"/>
      <c r="W81" s="90"/>
      <c r="X81" s="90"/>
      <c r="Y81" s="90"/>
      <c r="Z81" s="90"/>
      <c r="AA81" s="90"/>
      <c r="AB81" s="90"/>
      <c r="AC81" s="90"/>
      <c r="AD81" s="90"/>
      <c r="AE81" s="90"/>
      <c r="AF81" s="90"/>
      <c r="AG81" s="90"/>
      <c r="AH81" s="90"/>
      <c r="AI81" s="83"/>
      <c r="AJ81" s="125"/>
    </row>
    <row r="82" spans="1:36" s="82" customFormat="1" ht="18" customHeight="1" thickBot="1" x14ac:dyDescent="0.2">
      <c r="A82" s="866"/>
      <c r="B82" s="865"/>
      <c r="C82" s="865"/>
      <c r="D82" s="865"/>
      <c r="E82" s="865"/>
      <c r="F82" s="865"/>
      <c r="G82" s="865"/>
      <c r="H82" s="865"/>
      <c r="I82" s="865"/>
      <c r="J82" s="865"/>
      <c r="K82" s="865"/>
      <c r="L82" s="865"/>
      <c r="M82" s="865"/>
      <c r="N82" s="90"/>
      <c r="O82" s="90"/>
      <c r="P82" s="90"/>
      <c r="Q82" s="90"/>
      <c r="R82" s="90"/>
      <c r="S82" s="90"/>
      <c r="T82" s="90"/>
      <c r="U82" s="90"/>
      <c r="V82" s="90"/>
      <c r="W82" s="90"/>
      <c r="X82" s="90"/>
      <c r="Y82" s="90"/>
      <c r="Z82" s="90"/>
      <c r="AA82" s="90"/>
      <c r="AB82" s="90"/>
      <c r="AC82" s="90"/>
      <c r="AD82" s="90"/>
      <c r="AE82" s="90"/>
      <c r="AF82" s="90"/>
      <c r="AG82" s="90"/>
      <c r="AH82" s="90"/>
      <c r="AI82" s="83"/>
      <c r="AJ82" s="125"/>
    </row>
    <row r="83" spans="1:36" s="82" customFormat="1" ht="14" customHeight="1" x14ac:dyDescent="0.15">
      <c r="A83" s="866"/>
      <c r="B83" s="865"/>
      <c r="C83" s="865"/>
      <c r="D83" s="865"/>
      <c r="E83" s="865"/>
      <c r="F83" s="865"/>
      <c r="G83" s="865"/>
      <c r="H83" s="865"/>
      <c r="I83" s="865"/>
      <c r="J83" s="865"/>
      <c r="K83" s="865"/>
      <c r="L83" s="865"/>
      <c r="M83" s="865"/>
      <c r="N83" s="90"/>
      <c r="O83" s="90"/>
      <c r="P83" s="867" t="s">
        <v>160</v>
      </c>
      <c r="Q83" s="867"/>
      <c r="R83" s="867"/>
      <c r="S83" s="867"/>
      <c r="T83" s="867"/>
      <c r="U83" s="867"/>
      <c r="V83" s="867"/>
      <c r="W83" s="867"/>
      <c r="X83" s="867"/>
      <c r="Y83" s="867"/>
      <c r="Z83" s="867"/>
      <c r="AA83" s="867"/>
      <c r="AB83" s="867"/>
      <c r="AC83" s="867"/>
      <c r="AD83" s="867"/>
      <c r="AE83" s="867"/>
      <c r="AF83" s="867"/>
      <c r="AG83" s="867"/>
      <c r="AH83" s="867"/>
      <c r="AI83" s="867"/>
      <c r="AJ83" s="125"/>
    </row>
    <row r="84" spans="1:36" s="82" customFormat="1" ht="35.25" customHeight="1" x14ac:dyDescent="0.15">
      <c r="A84" s="864" t="s">
        <v>161</v>
      </c>
      <c r="B84" s="868"/>
      <c r="C84" s="868"/>
      <c r="D84" s="868"/>
      <c r="E84" s="868"/>
      <c r="F84" s="868"/>
      <c r="G84" s="868"/>
      <c r="H84" s="868"/>
      <c r="I84" s="868"/>
      <c r="J84" s="868"/>
      <c r="K84" s="868"/>
      <c r="L84" s="868"/>
      <c r="M84" s="868"/>
      <c r="N84" s="90"/>
      <c r="O84" s="90"/>
      <c r="P84" s="90"/>
      <c r="Q84" s="90"/>
      <c r="R84" s="90"/>
      <c r="S84" s="90"/>
      <c r="T84" s="90"/>
      <c r="U84" s="90"/>
      <c r="V84" s="90"/>
      <c r="W84" s="90"/>
      <c r="X84" s="90"/>
      <c r="Y84" s="90"/>
      <c r="Z84" s="90"/>
      <c r="AA84" s="90"/>
      <c r="AB84" s="90"/>
      <c r="AC84" s="90"/>
      <c r="AD84" s="90"/>
      <c r="AE84" s="90"/>
      <c r="AF84" s="90"/>
      <c r="AG84" s="90"/>
      <c r="AH84" s="90"/>
      <c r="AI84" s="90"/>
      <c r="AJ84" s="125"/>
    </row>
    <row r="85" spans="1:36" s="82" customFormat="1" ht="14" x14ac:dyDescent="0.15">
      <c r="A85" s="864"/>
      <c r="B85" s="868"/>
      <c r="C85" s="868"/>
      <c r="D85" s="868"/>
      <c r="E85" s="868"/>
      <c r="F85" s="868"/>
      <c r="G85" s="868"/>
      <c r="H85" s="868"/>
      <c r="I85" s="868"/>
      <c r="J85" s="868"/>
      <c r="K85" s="868"/>
      <c r="L85" s="868"/>
      <c r="M85" s="868"/>
      <c r="N85" s="83"/>
      <c r="O85" s="83"/>
      <c r="P85" s="867" t="s">
        <v>162</v>
      </c>
      <c r="Q85" s="867"/>
      <c r="R85" s="867"/>
      <c r="S85" s="867"/>
      <c r="T85" s="867"/>
      <c r="U85" s="867"/>
      <c r="V85" s="867"/>
      <c r="W85" s="867"/>
      <c r="X85" s="867"/>
      <c r="Y85" s="867"/>
      <c r="Z85" s="867"/>
      <c r="AA85" s="867"/>
      <c r="AB85" s="867"/>
      <c r="AC85" s="867"/>
      <c r="AD85" s="867"/>
      <c r="AE85" s="867"/>
      <c r="AF85" s="867"/>
      <c r="AG85" s="867"/>
      <c r="AH85" s="867"/>
      <c r="AI85" s="867"/>
      <c r="AJ85" s="125"/>
    </row>
    <row r="86" spans="1:36" s="82" customFormat="1" ht="14.5" customHeight="1" thickBot="1" x14ac:dyDescent="0.2">
      <c r="A86" s="126"/>
      <c r="B86" s="127"/>
      <c r="C86" s="127"/>
      <c r="D86" s="441"/>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8"/>
    </row>
    <row r="87" spans="1:36" x14ac:dyDescent="0.15">
      <c r="A87" s="82"/>
      <c r="B87" s="82"/>
      <c r="C87" s="82"/>
      <c r="D87" s="43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row>
    <row r="88" spans="1:36" s="60" customFormat="1" ht="30" customHeight="1" x14ac:dyDescent="0.15">
      <c r="A88" s="423"/>
      <c r="B88" s="433"/>
      <c r="C88" s="433"/>
      <c r="D88" s="424"/>
      <c r="E88" s="425"/>
      <c r="F88" s="425"/>
      <c r="G88" s="425"/>
      <c r="H88" s="425"/>
      <c r="I88" s="425"/>
      <c r="J88" s="425"/>
      <c r="K88" s="425"/>
      <c r="L88" s="444"/>
      <c r="M88" s="426"/>
      <c r="N88" s="426"/>
      <c r="O88" s="426"/>
      <c r="P88" s="426"/>
      <c r="Q88" s="426"/>
      <c r="R88" s="426"/>
      <c r="S88" s="426"/>
      <c r="T88" s="426"/>
      <c r="U88" s="426"/>
      <c r="V88" s="891" t="s">
        <v>133</v>
      </c>
      <c r="W88" s="891"/>
      <c r="X88" s="891"/>
      <c r="Y88" s="891"/>
      <c r="Z88" s="892"/>
      <c r="AA88" s="875" t="str">
        <f>Nav!$C$6</f>
        <v>DS200424</v>
      </c>
      <c r="AB88" s="876"/>
      <c r="AC88" s="876"/>
      <c r="AD88" s="876"/>
      <c r="AE88" s="876"/>
      <c r="AF88" s="876"/>
      <c r="AG88" s="876"/>
      <c r="AH88" s="877"/>
      <c r="AI88" s="426"/>
      <c r="AJ88" s="432"/>
    </row>
    <row r="89" spans="1:36" s="60" customFormat="1" ht="18" customHeight="1" x14ac:dyDescent="0.15">
      <c r="A89" s="445"/>
      <c r="B89" s="446"/>
      <c r="C89" s="446"/>
      <c r="D89" s="447"/>
      <c r="E89" s="448"/>
      <c r="F89" s="448"/>
      <c r="G89" s="448"/>
      <c r="H89" s="448"/>
      <c r="I89" s="448"/>
      <c r="J89" s="448"/>
      <c r="K89" s="448"/>
      <c r="L89" s="449"/>
      <c r="AJ89" s="434"/>
    </row>
    <row r="90" spans="1:36" ht="23" x14ac:dyDescent="0.25">
      <c r="A90" s="445"/>
      <c r="B90" s="446"/>
      <c r="C90" s="446"/>
      <c r="D90" s="447"/>
      <c r="E90" s="448"/>
      <c r="F90" s="448"/>
      <c r="G90" s="448"/>
      <c r="H90" s="448"/>
      <c r="I90" s="448"/>
      <c r="J90" s="448"/>
      <c r="K90" s="448"/>
      <c r="L90" s="449"/>
      <c r="M90" s="443"/>
      <c r="N90" s="893" t="s">
        <v>134</v>
      </c>
      <c r="O90" s="894"/>
      <c r="P90" s="894"/>
      <c r="Q90" s="894"/>
      <c r="R90" s="894"/>
      <c r="S90" s="894"/>
      <c r="T90" s="894"/>
      <c r="U90" s="894"/>
      <c r="V90" s="894"/>
      <c r="W90" s="894"/>
      <c r="X90" s="894"/>
      <c r="Y90" s="894"/>
      <c r="Z90" s="894"/>
      <c r="AA90" s="894"/>
      <c r="AB90" s="894"/>
      <c r="AC90" s="894"/>
      <c r="AD90" s="894"/>
      <c r="AE90" s="894"/>
      <c r="AF90" s="894"/>
      <c r="AG90" s="894"/>
      <c r="AH90" s="894"/>
      <c r="AI90" s="894"/>
      <c r="AJ90" s="895"/>
    </row>
    <row r="91" spans="1:36" ht="16" x14ac:dyDescent="0.2">
      <c r="A91" s="445"/>
      <c r="B91" s="446"/>
      <c r="C91" s="446"/>
      <c r="D91" s="447"/>
      <c r="E91" s="448"/>
      <c r="F91" s="448"/>
      <c r="G91" s="448"/>
      <c r="H91" s="448"/>
      <c r="I91" s="448"/>
      <c r="J91" s="448"/>
      <c r="K91" s="448"/>
      <c r="L91" s="449"/>
      <c r="M91" s="442"/>
      <c r="N91" s="730" t="s">
        <v>165</v>
      </c>
      <c r="O91" s="731"/>
      <c r="P91" s="731"/>
      <c r="Q91" s="731"/>
      <c r="R91" s="731"/>
      <c r="S91" s="731"/>
      <c r="T91" s="731"/>
      <c r="U91" s="731"/>
      <c r="V91" s="731"/>
      <c r="W91" s="731"/>
      <c r="X91" s="731"/>
      <c r="Y91" s="731"/>
      <c r="Z91" s="731"/>
      <c r="AA91" s="731"/>
      <c r="AB91" s="731"/>
      <c r="AC91" s="731"/>
      <c r="AD91" s="731"/>
      <c r="AE91" s="731"/>
      <c r="AF91" s="731"/>
      <c r="AG91" s="731"/>
      <c r="AH91" s="731"/>
      <c r="AI91" s="731"/>
      <c r="AJ91" s="732"/>
    </row>
    <row r="92" spans="1:36" ht="18" customHeight="1" x14ac:dyDescent="0.15">
      <c r="A92" s="885" t="s">
        <v>136</v>
      </c>
      <c r="B92" s="886"/>
      <c r="C92" s="886"/>
      <c r="D92" s="886"/>
      <c r="E92" s="886"/>
      <c r="F92" s="886"/>
      <c r="G92" s="886"/>
      <c r="H92" s="886"/>
      <c r="I92" s="886"/>
      <c r="J92" s="886"/>
      <c r="K92" s="886"/>
      <c r="L92" s="887"/>
      <c r="N92" s="888" t="s">
        <v>137</v>
      </c>
      <c r="O92" s="889"/>
      <c r="P92" s="889"/>
      <c r="Q92" s="889"/>
      <c r="R92" s="889"/>
      <c r="S92" s="889"/>
      <c r="T92" s="889"/>
      <c r="U92" s="889"/>
      <c r="V92" s="889"/>
      <c r="W92" s="889"/>
      <c r="X92" s="889"/>
      <c r="Y92" s="889"/>
      <c r="Z92" s="889"/>
      <c r="AA92" s="889"/>
      <c r="AB92" s="889"/>
      <c r="AC92" s="889"/>
      <c r="AD92" s="889"/>
      <c r="AE92" s="889"/>
      <c r="AF92" s="889"/>
      <c r="AG92" s="889"/>
      <c r="AH92" s="889"/>
      <c r="AI92" s="889"/>
      <c r="AJ92" s="890"/>
    </row>
    <row r="93" spans="1:36" ht="26.25" customHeight="1" x14ac:dyDescent="0.15">
      <c r="A93" s="84" t="s">
        <v>138</v>
      </c>
      <c r="B93" s="60"/>
      <c r="C93" s="516"/>
      <c r="D93" s="516"/>
      <c r="E93" s="94"/>
      <c r="F93" s="94"/>
      <c r="G93" s="94"/>
      <c r="H93" s="94"/>
      <c r="I93" s="94"/>
      <c r="J93" s="94"/>
      <c r="K93" s="94"/>
      <c r="N93" s="869"/>
      <c r="O93" s="869"/>
      <c r="P93" s="869"/>
      <c r="Q93" s="869"/>
      <c r="R93" s="869"/>
      <c r="S93" s="869"/>
      <c r="AJ93" s="91"/>
    </row>
    <row r="94" spans="1:36" ht="30" customHeight="1" x14ac:dyDescent="0.15">
      <c r="A94" s="870" t="str">
        <f>Nav!$C$3</f>
        <v>Durchführbarkeitsstudie "BioInk"</v>
      </c>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871"/>
      <c r="AI94" s="871"/>
      <c r="AJ94" s="872"/>
    </row>
    <row r="95" spans="1:36" ht="18" customHeight="1" x14ac:dyDescent="0.15">
      <c r="A95" s="85"/>
      <c r="AJ95" s="91"/>
    </row>
    <row r="96" spans="1:36" s="87" customFormat="1" ht="14" x14ac:dyDescent="0.15">
      <c r="A96" s="86" t="s">
        <v>139</v>
      </c>
      <c r="D96" s="428"/>
      <c r="F96" s="83"/>
      <c r="G96" s="83"/>
      <c r="H96" s="83"/>
      <c r="I96" s="83"/>
      <c r="J96" s="83"/>
      <c r="K96" s="83"/>
      <c r="L96" s="88"/>
      <c r="M96" s="87" t="s">
        <v>140</v>
      </c>
      <c r="AH96" s="83"/>
      <c r="AI96" s="83"/>
      <c r="AJ96" s="92"/>
    </row>
    <row r="97" spans="1:36" ht="27" customHeight="1" x14ac:dyDescent="0.15">
      <c r="A97" s="873" t="e">
        <f>IF(AND(DAY(DATE(YEAR($A$11),3,0))=29,YEAR($A$11)&lt;&gt;1900),A54+29,A54+28)</f>
        <v>#VALUE!</v>
      </c>
      <c r="B97" s="874"/>
      <c r="C97" s="874"/>
      <c r="D97" s="429"/>
      <c r="M97" s="875" t="str">
        <f>M54</f>
        <v>MA 5</v>
      </c>
      <c r="N97" s="876"/>
      <c r="O97" s="876"/>
      <c r="P97" s="876"/>
      <c r="Q97" s="876"/>
      <c r="R97" s="876"/>
      <c r="S97" s="876"/>
      <c r="T97" s="876"/>
      <c r="U97" s="876"/>
      <c r="V97" s="877"/>
      <c r="W97" s="89"/>
      <c r="X97" s="89"/>
      <c r="Y97" s="89"/>
      <c r="Z97" s="89"/>
      <c r="AA97" s="89"/>
      <c r="AB97" s="89"/>
      <c r="AC97" s="89"/>
      <c r="AD97" s="89"/>
      <c r="AE97" s="89"/>
      <c r="AF97" s="89"/>
      <c r="AG97" s="89"/>
      <c r="AJ97" s="93"/>
    </row>
    <row r="98" spans="1:36" x14ac:dyDescent="0.15">
      <c r="A98" s="85"/>
      <c r="AJ98" s="91"/>
    </row>
    <row r="99" spans="1:36" ht="30" customHeight="1" x14ac:dyDescent="0.15">
      <c r="A99" s="878" t="s">
        <v>141</v>
      </c>
      <c r="B99" s="879"/>
      <c r="C99" s="879"/>
      <c r="D99" s="879"/>
      <c r="E99" s="879"/>
      <c r="F99" s="879"/>
      <c r="G99" s="879"/>
      <c r="H99" s="879"/>
      <c r="I99" s="879"/>
      <c r="J99" s="879"/>
      <c r="K99" s="879"/>
      <c r="L99" s="879"/>
      <c r="M99" s="879"/>
      <c r="N99" s="879"/>
      <c r="O99" s="879"/>
      <c r="P99" s="879"/>
      <c r="Q99" s="879"/>
      <c r="R99" s="879"/>
      <c r="S99" s="879"/>
      <c r="T99" s="879"/>
      <c r="U99" s="879"/>
      <c r="V99" s="879"/>
      <c r="W99" s="879"/>
      <c r="X99" s="879"/>
      <c r="Y99" s="879"/>
      <c r="Z99" s="879"/>
      <c r="AA99" s="879"/>
      <c r="AB99" s="879"/>
      <c r="AC99" s="879"/>
      <c r="AD99" s="879"/>
      <c r="AE99" s="879"/>
      <c r="AF99" s="879"/>
      <c r="AG99" s="879"/>
      <c r="AH99" s="879"/>
      <c r="AI99" s="879"/>
      <c r="AJ99" s="880"/>
    </row>
    <row r="100" spans="1:36" ht="14" thickBot="1" x14ac:dyDescent="0.2">
      <c r="A100" s="85"/>
      <c r="AJ100" s="91"/>
    </row>
    <row r="101" spans="1:36" ht="25" customHeight="1" x14ac:dyDescent="0.15">
      <c r="A101" s="120"/>
      <c r="B101" s="121"/>
      <c r="C101" s="121"/>
      <c r="D101" s="440"/>
      <c r="E101" s="122" t="s">
        <v>143</v>
      </c>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856" t="s">
        <v>144</v>
      </c>
    </row>
    <row r="102" spans="1:36" ht="15" thickBot="1" x14ac:dyDescent="0.2">
      <c r="A102" s="96" t="s">
        <v>145</v>
      </c>
      <c r="B102" s="97"/>
      <c r="C102" s="97"/>
      <c r="D102" s="436" t="s">
        <v>250</v>
      </c>
      <c r="E102" s="98" t="e">
        <f>A97</f>
        <v>#VALUE!</v>
      </c>
      <c r="F102" s="98" t="e">
        <f>E102+1</f>
        <v>#VALUE!</v>
      </c>
      <c r="G102" s="98" t="e">
        <f t="shared" ref="G102:AI102" si="6">F102+1</f>
        <v>#VALUE!</v>
      </c>
      <c r="H102" s="98" t="e">
        <f t="shared" si="6"/>
        <v>#VALUE!</v>
      </c>
      <c r="I102" s="98" t="e">
        <f t="shared" si="6"/>
        <v>#VALUE!</v>
      </c>
      <c r="J102" s="98" t="e">
        <f t="shared" si="6"/>
        <v>#VALUE!</v>
      </c>
      <c r="K102" s="98" t="e">
        <f t="shared" si="6"/>
        <v>#VALUE!</v>
      </c>
      <c r="L102" s="98" t="e">
        <f t="shared" si="6"/>
        <v>#VALUE!</v>
      </c>
      <c r="M102" s="98" t="e">
        <f t="shared" si="6"/>
        <v>#VALUE!</v>
      </c>
      <c r="N102" s="98" t="e">
        <f t="shared" si="6"/>
        <v>#VALUE!</v>
      </c>
      <c r="O102" s="98" t="e">
        <f t="shared" si="6"/>
        <v>#VALUE!</v>
      </c>
      <c r="P102" s="98" t="e">
        <f t="shared" si="6"/>
        <v>#VALUE!</v>
      </c>
      <c r="Q102" s="98" t="e">
        <f t="shared" si="6"/>
        <v>#VALUE!</v>
      </c>
      <c r="R102" s="98" t="e">
        <f t="shared" si="6"/>
        <v>#VALUE!</v>
      </c>
      <c r="S102" s="98" t="e">
        <f t="shared" si="6"/>
        <v>#VALUE!</v>
      </c>
      <c r="T102" s="98" t="e">
        <f t="shared" si="6"/>
        <v>#VALUE!</v>
      </c>
      <c r="U102" s="98" t="e">
        <f t="shared" si="6"/>
        <v>#VALUE!</v>
      </c>
      <c r="V102" s="98" t="e">
        <f t="shared" si="6"/>
        <v>#VALUE!</v>
      </c>
      <c r="W102" s="98" t="e">
        <f t="shared" si="6"/>
        <v>#VALUE!</v>
      </c>
      <c r="X102" s="98" t="e">
        <f t="shared" si="6"/>
        <v>#VALUE!</v>
      </c>
      <c r="Y102" s="98" t="e">
        <f t="shared" si="6"/>
        <v>#VALUE!</v>
      </c>
      <c r="Z102" s="98" t="e">
        <f t="shared" si="6"/>
        <v>#VALUE!</v>
      </c>
      <c r="AA102" s="98" t="e">
        <f t="shared" si="6"/>
        <v>#VALUE!</v>
      </c>
      <c r="AB102" s="98" t="e">
        <f t="shared" si="6"/>
        <v>#VALUE!</v>
      </c>
      <c r="AC102" s="98" t="e">
        <f t="shared" si="6"/>
        <v>#VALUE!</v>
      </c>
      <c r="AD102" s="98" t="e">
        <f t="shared" si="6"/>
        <v>#VALUE!</v>
      </c>
      <c r="AE102" s="98" t="e">
        <f t="shared" si="6"/>
        <v>#VALUE!</v>
      </c>
      <c r="AF102" s="98" t="e">
        <f t="shared" si="6"/>
        <v>#VALUE!</v>
      </c>
      <c r="AG102" s="98" t="e">
        <f t="shared" si="6"/>
        <v>#VALUE!</v>
      </c>
      <c r="AH102" s="98" t="e">
        <f t="shared" si="6"/>
        <v>#VALUE!</v>
      </c>
      <c r="AI102" s="98" t="e">
        <f t="shared" si="6"/>
        <v>#VALUE!</v>
      </c>
      <c r="AJ102" s="857"/>
    </row>
    <row r="103" spans="1:36" s="82" customFormat="1" ht="21" customHeight="1" thickBot="1" x14ac:dyDescent="0.2">
      <c r="A103" s="100" t="s">
        <v>146</v>
      </c>
      <c r="B103" s="101" t="s">
        <v>109</v>
      </c>
      <c r="C103" s="102" t="s">
        <v>147</v>
      </c>
      <c r="D103" s="101"/>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03"/>
    </row>
    <row r="104" spans="1:36" s="82" customFormat="1" ht="20" customHeight="1" thickBot="1" x14ac:dyDescent="0.2">
      <c r="A104" s="858"/>
      <c r="B104" s="109" t="s">
        <v>66</v>
      </c>
      <c r="C104" s="186" t="s">
        <v>148</v>
      </c>
      <c r="D104" s="435"/>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04"/>
    </row>
    <row r="105" spans="1:36" s="82" customFormat="1" ht="20" customHeight="1" x14ac:dyDescent="0.15">
      <c r="A105" s="859"/>
      <c r="B105" s="183" t="s">
        <v>252</v>
      </c>
      <c r="C105" s="187" t="e">
        <f>VLOOKUP(B105,'AP Übersicht'!$A$8:$B$36,2,FALSE)</f>
        <v>#N/A</v>
      </c>
      <c r="D105" s="430"/>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04">
        <f t="shared" ref="AJ105:AJ116" si="7">SUM(E105:AI105)</f>
        <v>0</v>
      </c>
    </row>
    <row r="106" spans="1:36" s="82" customFormat="1" ht="20" customHeight="1" x14ac:dyDescent="0.15">
      <c r="A106" s="859"/>
      <c r="B106" s="183"/>
      <c r="C106" s="187" t="e">
        <f>VLOOKUP(B106,'AP Übersicht'!$A$8:$B$36,2,FALSE)</f>
        <v>#N/A</v>
      </c>
      <c r="D106" s="430"/>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6"/>
      <c r="AJ106" s="104">
        <f t="shared" si="7"/>
        <v>0</v>
      </c>
    </row>
    <row r="107" spans="1:36" s="82" customFormat="1" ht="20" customHeight="1" x14ac:dyDescent="0.15">
      <c r="A107" s="859"/>
      <c r="B107" s="183"/>
      <c r="C107" s="187" t="e">
        <f>VLOOKUP(B107,'AP Übersicht'!$A$8:$B$36,2,FALSE)</f>
        <v>#N/A</v>
      </c>
      <c r="D107" s="430"/>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6"/>
      <c r="AJ107" s="104">
        <f t="shared" si="7"/>
        <v>0</v>
      </c>
    </row>
    <row r="108" spans="1:36" s="82" customFormat="1" ht="20" customHeight="1" x14ac:dyDescent="0.15">
      <c r="A108" s="859"/>
      <c r="B108" s="183"/>
      <c r="C108" s="187" t="e">
        <f>VLOOKUP(B108,'AP Übersicht'!$A$8:$B$36,2,FALSE)</f>
        <v>#N/A</v>
      </c>
      <c r="D108" s="430"/>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6"/>
      <c r="AJ108" s="104">
        <f t="shared" si="7"/>
        <v>0</v>
      </c>
    </row>
    <row r="109" spans="1:36" s="82" customFormat="1" ht="20" customHeight="1" x14ac:dyDescent="0.15">
      <c r="A109" s="859"/>
      <c r="B109" s="183"/>
      <c r="C109" s="187" t="e">
        <f>VLOOKUP(B109,'AP Übersicht'!$A$8:$B$36,2,FALSE)</f>
        <v>#N/A</v>
      </c>
      <c r="D109" s="430"/>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6"/>
      <c r="AJ109" s="104">
        <f t="shared" si="7"/>
        <v>0</v>
      </c>
    </row>
    <row r="110" spans="1:36" s="82" customFormat="1" ht="20" customHeight="1" x14ac:dyDescent="0.15">
      <c r="A110" s="859"/>
      <c r="B110" s="183"/>
      <c r="C110" s="187" t="e">
        <f>VLOOKUP(B110,'AP Übersicht'!$A$8:$B$36,2,FALSE)</f>
        <v>#N/A</v>
      </c>
      <c r="D110" s="430"/>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6"/>
      <c r="AJ110" s="104">
        <f t="shared" si="7"/>
        <v>0</v>
      </c>
    </row>
    <row r="111" spans="1:36" s="82" customFormat="1" ht="20" customHeight="1" x14ac:dyDescent="0.15">
      <c r="A111" s="859"/>
      <c r="B111" s="183"/>
      <c r="C111" s="187" t="e">
        <f>VLOOKUP(B111,'AP Übersicht'!$A$8:$B$36,2,FALSE)</f>
        <v>#N/A</v>
      </c>
      <c r="D111" s="430"/>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6"/>
      <c r="AJ111" s="104">
        <f t="shared" si="7"/>
        <v>0</v>
      </c>
    </row>
    <row r="112" spans="1:36" s="82" customFormat="1" ht="20" customHeight="1" x14ac:dyDescent="0.15">
      <c r="A112" s="859"/>
      <c r="B112" s="183"/>
      <c r="C112" s="187" t="e">
        <f>VLOOKUP(B112,'AP Übersicht'!$A$8:$B$36,2,FALSE)</f>
        <v>#N/A</v>
      </c>
      <c r="D112" s="430"/>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6"/>
      <c r="AJ112" s="104">
        <f t="shared" si="7"/>
        <v>0</v>
      </c>
    </row>
    <row r="113" spans="1:36" s="82" customFormat="1" ht="20" customHeight="1" x14ac:dyDescent="0.15">
      <c r="A113" s="859"/>
      <c r="B113" s="183"/>
      <c r="C113" s="187" t="e">
        <f>VLOOKUP(B113,'AP Übersicht'!$A$8:$B$36,2,FALSE)</f>
        <v>#N/A</v>
      </c>
      <c r="D113" s="430"/>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6"/>
      <c r="AJ113" s="104">
        <f t="shared" si="7"/>
        <v>0</v>
      </c>
    </row>
    <row r="114" spans="1:36" s="82" customFormat="1" ht="20" customHeight="1" x14ac:dyDescent="0.15">
      <c r="A114" s="859"/>
      <c r="B114" s="183"/>
      <c r="C114" s="187" t="e">
        <f>VLOOKUP(B114,'AP Übersicht'!$A$8:$B$36,2,FALSE)</f>
        <v>#N/A</v>
      </c>
      <c r="D114" s="430"/>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6"/>
      <c r="AJ114" s="104">
        <f t="shared" si="7"/>
        <v>0</v>
      </c>
    </row>
    <row r="115" spans="1:36" s="82" customFormat="1" ht="20" customHeight="1" x14ac:dyDescent="0.15">
      <c r="A115" s="859"/>
      <c r="B115" s="183"/>
      <c r="C115" s="187" t="e">
        <f>VLOOKUP(B115,'AP Übersicht'!$A$8:$B$36,2,FALSE)</f>
        <v>#N/A</v>
      </c>
      <c r="D115" s="430"/>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6"/>
      <c r="AJ115" s="104">
        <f t="shared" si="7"/>
        <v>0</v>
      </c>
    </row>
    <row r="116" spans="1:36" s="82" customFormat="1" ht="20" customHeight="1" thickBot="1" x14ac:dyDescent="0.2">
      <c r="A116" s="860"/>
      <c r="B116" s="184"/>
      <c r="C116" s="252" t="e">
        <f>VLOOKUP(B116,'AP Übersicht'!$A$8:$B$36,2,FALSE)</f>
        <v>#N/A</v>
      </c>
      <c r="D116" s="438"/>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8"/>
      <c r="AJ116" s="104">
        <f t="shared" si="7"/>
        <v>0</v>
      </c>
    </row>
    <row r="117" spans="1:36" s="82" customFormat="1" ht="36" customHeight="1" thickTop="1" thickBot="1" x14ac:dyDescent="0.2">
      <c r="A117" s="522"/>
      <c r="B117" s="185"/>
      <c r="C117" s="107" t="s">
        <v>149</v>
      </c>
      <c r="D117" s="437"/>
      <c r="E117" s="108">
        <f t="shared" ref="E117:AI117" si="8">SUM(E103:E116)</f>
        <v>0</v>
      </c>
      <c r="F117" s="108">
        <f t="shared" si="8"/>
        <v>0</v>
      </c>
      <c r="G117" s="108">
        <f t="shared" si="8"/>
        <v>0</v>
      </c>
      <c r="H117" s="108">
        <f t="shared" si="8"/>
        <v>0</v>
      </c>
      <c r="I117" s="108">
        <f t="shared" si="8"/>
        <v>0</v>
      </c>
      <c r="J117" s="108">
        <f t="shared" si="8"/>
        <v>0</v>
      </c>
      <c r="K117" s="108">
        <f t="shared" si="8"/>
        <v>0</v>
      </c>
      <c r="L117" s="108">
        <f t="shared" si="8"/>
        <v>0</v>
      </c>
      <c r="M117" s="108">
        <f t="shared" si="8"/>
        <v>0</v>
      </c>
      <c r="N117" s="108">
        <f t="shared" si="8"/>
        <v>0</v>
      </c>
      <c r="O117" s="108">
        <f t="shared" si="8"/>
        <v>0</v>
      </c>
      <c r="P117" s="108">
        <f t="shared" si="8"/>
        <v>0</v>
      </c>
      <c r="Q117" s="108">
        <f t="shared" si="8"/>
        <v>0</v>
      </c>
      <c r="R117" s="108">
        <f t="shared" si="8"/>
        <v>0</v>
      </c>
      <c r="S117" s="108">
        <f t="shared" si="8"/>
        <v>0</v>
      </c>
      <c r="T117" s="108">
        <f t="shared" si="8"/>
        <v>0</v>
      </c>
      <c r="U117" s="108">
        <f t="shared" si="8"/>
        <v>0</v>
      </c>
      <c r="V117" s="108">
        <f t="shared" si="8"/>
        <v>0</v>
      </c>
      <c r="W117" s="108">
        <f t="shared" si="8"/>
        <v>0</v>
      </c>
      <c r="X117" s="108">
        <f t="shared" si="8"/>
        <v>0</v>
      </c>
      <c r="Y117" s="108">
        <f t="shared" si="8"/>
        <v>0</v>
      </c>
      <c r="Z117" s="108">
        <f t="shared" si="8"/>
        <v>0</v>
      </c>
      <c r="AA117" s="108">
        <f t="shared" si="8"/>
        <v>0</v>
      </c>
      <c r="AB117" s="108">
        <f t="shared" si="8"/>
        <v>0</v>
      </c>
      <c r="AC117" s="108">
        <f t="shared" si="8"/>
        <v>0</v>
      </c>
      <c r="AD117" s="108">
        <f t="shared" si="8"/>
        <v>0</v>
      </c>
      <c r="AE117" s="108">
        <f t="shared" si="8"/>
        <v>0</v>
      </c>
      <c r="AF117" s="108">
        <f t="shared" si="8"/>
        <v>0</v>
      </c>
      <c r="AG117" s="108">
        <f t="shared" si="8"/>
        <v>0</v>
      </c>
      <c r="AH117" s="108">
        <f t="shared" si="8"/>
        <v>0</v>
      </c>
      <c r="AI117" s="108">
        <f t="shared" si="8"/>
        <v>0</v>
      </c>
      <c r="AJ117" s="106">
        <f>SUM(AJ105:AJ116)</f>
        <v>0</v>
      </c>
    </row>
    <row r="118" spans="1:36" s="82" customFormat="1" ht="20" customHeight="1" x14ac:dyDescent="0.15">
      <c r="A118" s="118" t="s">
        <v>150</v>
      </c>
      <c r="B118" s="99"/>
      <c r="C118" s="114" t="s">
        <v>164</v>
      </c>
      <c r="D118" s="430"/>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9"/>
      <c r="AJ118" s="110">
        <f>SUM(E118:AI118)</f>
        <v>0</v>
      </c>
    </row>
    <row r="119" spans="1:36" s="82" customFormat="1" ht="20" customHeight="1" x14ac:dyDescent="0.15">
      <c r="A119" s="861" t="s">
        <v>152</v>
      </c>
      <c r="B119" s="95"/>
      <c r="C119" s="115" t="s">
        <v>153</v>
      </c>
      <c r="D119" s="43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17">
        <f>SUM(D119:AI119)</f>
        <v>0</v>
      </c>
    </row>
    <row r="120" spans="1:36" s="82" customFormat="1" ht="20" customHeight="1" x14ac:dyDescent="0.15">
      <c r="A120" s="862"/>
      <c r="B120" s="95"/>
      <c r="C120" s="116" t="s">
        <v>154</v>
      </c>
      <c r="D120" s="430"/>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9"/>
      <c r="AJ120" s="111">
        <f>SUM(E120:AI120)</f>
        <v>0</v>
      </c>
    </row>
    <row r="121" spans="1:36" s="82" customFormat="1" ht="28" x14ac:dyDescent="0.15">
      <c r="A121" s="862"/>
      <c r="B121" s="95"/>
      <c r="C121" s="115" t="s">
        <v>155</v>
      </c>
      <c r="D121" s="430"/>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9"/>
      <c r="AJ121" s="111">
        <f>SUM(E121:AI121)</f>
        <v>0</v>
      </c>
    </row>
    <row r="122" spans="1:36" s="82" customFormat="1" ht="29" thickBot="1" x14ac:dyDescent="0.2">
      <c r="A122" s="863"/>
      <c r="B122" s="105"/>
      <c r="C122" s="119" t="s">
        <v>156</v>
      </c>
      <c r="D122" s="439"/>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c r="AI122" s="182"/>
      <c r="AJ122" s="112">
        <f>SUM(E122:AI122)</f>
        <v>0</v>
      </c>
    </row>
    <row r="123" spans="1:36" s="82" customFormat="1" x14ac:dyDescent="0.15">
      <c r="A123" s="123"/>
      <c r="B123" s="83"/>
      <c r="C123" s="83"/>
      <c r="D123" s="427"/>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124">
        <f>SUM(AJ117:AJ122)</f>
        <v>0</v>
      </c>
    </row>
    <row r="124" spans="1:36" s="82" customFormat="1" ht="18" customHeight="1" x14ac:dyDescent="0.15">
      <c r="A124" s="864" t="s">
        <v>159</v>
      </c>
      <c r="B124" s="865"/>
      <c r="C124" s="865"/>
      <c r="D124" s="865"/>
      <c r="E124" s="865"/>
      <c r="F124" s="865"/>
      <c r="G124" s="865"/>
      <c r="H124" s="865"/>
      <c r="I124" s="865"/>
      <c r="J124" s="865"/>
      <c r="K124" s="865"/>
      <c r="L124" s="865"/>
      <c r="M124" s="865"/>
      <c r="N124" s="90"/>
      <c r="O124" s="90"/>
      <c r="P124" s="90"/>
      <c r="Q124" s="90"/>
      <c r="R124" s="90"/>
      <c r="S124" s="90"/>
      <c r="T124" s="90"/>
      <c r="U124" s="90"/>
      <c r="V124" s="90"/>
      <c r="W124" s="90"/>
      <c r="X124" s="90"/>
      <c r="Y124" s="90"/>
      <c r="Z124" s="90"/>
      <c r="AA124" s="90"/>
      <c r="AB124" s="90"/>
      <c r="AC124" s="90"/>
      <c r="AD124" s="90"/>
      <c r="AE124" s="90"/>
      <c r="AF124" s="90"/>
      <c r="AG124" s="90"/>
      <c r="AH124" s="90"/>
      <c r="AI124" s="83"/>
      <c r="AJ124" s="125"/>
    </row>
    <row r="125" spans="1:36" s="82" customFormat="1" ht="18" customHeight="1" thickBot="1" x14ac:dyDescent="0.2">
      <c r="A125" s="866"/>
      <c r="B125" s="865"/>
      <c r="C125" s="865"/>
      <c r="D125" s="865"/>
      <c r="E125" s="865"/>
      <c r="F125" s="865"/>
      <c r="G125" s="865"/>
      <c r="H125" s="865"/>
      <c r="I125" s="865"/>
      <c r="J125" s="865"/>
      <c r="K125" s="865"/>
      <c r="L125" s="865"/>
      <c r="M125" s="865"/>
      <c r="N125" s="90"/>
      <c r="O125" s="90"/>
      <c r="P125" s="90"/>
      <c r="Q125" s="90"/>
      <c r="R125" s="90"/>
      <c r="S125" s="90"/>
      <c r="T125" s="90"/>
      <c r="U125" s="90"/>
      <c r="V125" s="90"/>
      <c r="W125" s="90"/>
      <c r="X125" s="90"/>
      <c r="Y125" s="90"/>
      <c r="Z125" s="90"/>
      <c r="AA125" s="90"/>
      <c r="AB125" s="90"/>
      <c r="AC125" s="90"/>
      <c r="AD125" s="90"/>
      <c r="AE125" s="90"/>
      <c r="AF125" s="90"/>
      <c r="AG125" s="90"/>
      <c r="AH125" s="90"/>
      <c r="AI125" s="83"/>
      <c r="AJ125" s="125"/>
    </row>
    <row r="126" spans="1:36" s="82" customFormat="1" ht="14" customHeight="1" x14ac:dyDescent="0.15">
      <c r="A126" s="866"/>
      <c r="B126" s="865"/>
      <c r="C126" s="865"/>
      <c r="D126" s="865"/>
      <c r="E126" s="865"/>
      <c r="F126" s="865"/>
      <c r="G126" s="865"/>
      <c r="H126" s="865"/>
      <c r="I126" s="865"/>
      <c r="J126" s="865"/>
      <c r="K126" s="865"/>
      <c r="L126" s="865"/>
      <c r="M126" s="865"/>
      <c r="N126" s="90"/>
      <c r="O126" s="90"/>
      <c r="P126" s="867" t="s">
        <v>160</v>
      </c>
      <c r="Q126" s="867"/>
      <c r="R126" s="867"/>
      <c r="S126" s="867"/>
      <c r="T126" s="867"/>
      <c r="U126" s="867"/>
      <c r="V126" s="867"/>
      <c r="W126" s="867"/>
      <c r="X126" s="867"/>
      <c r="Y126" s="867"/>
      <c r="Z126" s="867"/>
      <c r="AA126" s="867"/>
      <c r="AB126" s="867"/>
      <c r="AC126" s="867"/>
      <c r="AD126" s="867"/>
      <c r="AE126" s="867"/>
      <c r="AF126" s="867"/>
      <c r="AG126" s="867"/>
      <c r="AH126" s="867"/>
      <c r="AI126" s="867"/>
      <c r="AJ126" s="125"/>
    </row>
    <row r="127" spans="1:36" s="82" customFormat="1" ht="35.25" customHeight="1" x14ac:dyDescent="0.15">
      <c r="A127" s="864" t="s">
        <v>161</v>
      </c>
      <c r="B127" s="868"/>
      <c r="C127" s="868"/>
      <c r="D127" s="868"/>
      <c r="E127" s="868"/>
      <c r="F127" s="868"/>
      <c r="G127" s="868"/>
      <c r="H127" s="868"/>
      <c r="I127" s="868"/>
      <c r="J127" s="868"/>
      <c r="K127" s="868"/>
      <c r="L127" s="868"/>
      <c r="M127" s="868"/>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25"/>
    </row>
    <row r="128" spans="1:36" s="82" customFormat="1" ht="14" x14ac:dyDescent="0.15">
      <c r="A128" s="864"/>
      <c r="B128" s="868"/>
      <c r="C128" s="868"/>
      <c r="D128" s="868"/>
      <c r="E128" s="868"/>
      <c r="F128" s="868"/>
      <c r="G128" s="868"/>
      <c r="H128" s="868"/>
      <c r="I128" s="868"/>
      <c r="J128" s="868"/>
      <c r="K128" s="868"/>
      <c r="L128" s="868"/>
      <c r="M128" s="868"/>
      <c r="N128" s="83"/>
      <c r="O128" s="83"/>
      <c r="P128" s="867" t="s">
        <v>162</v>
      </c>
      <c r="Q128" s="867"/>
      <c r="R128" s="867"/>
      <c r="S128" s="867"/>
      <c r="T128" s="867"/>
      <c r="U128" s="867"/>
      <c r="V128" s="867"/>
      <c r="W128" s="867"/>
      <c r="X128" s="867"/>
      <c r="Y128" s="867"/>
      <c r="Z128" s="867"/>
      <c r="AA128" s="867"/>
      <c r="AB128" s="867"/>
      <c r="AC128" s="867"/>
      <c r="AD128" s="867"/>
      <c r="AE128" s="867"/>
      <c r="AF128" s="867"/>
      <c r="AG128" s="867"/>
      <c r="AH128" s="867"/>
      <c r="AI128" s="867"/>
      <c r="AJ128" s="125"/>
    </row>
    <row r="129" spans="1:36" s="82" customFormat="1" ht="14.5" customHeight="1" thickBot="1" x14ac:dyDescent="0.2">
      <c r="A129" s="126"/>
      <c r="B129" s="127"/>
      <c r="C129" s="127"/>
      <c r="D129" s="441"/>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8"/>
    </row>
    <row r="130" spans="1:36" x14ac:dyDescent="0.15">
      <c r="A130" s="82"/>
      <c r="B130" s="82"/>
      <c r="C130" s="82"/>
      <c r="D130" s="43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row>
    <row r="131" spans="1:36" s="60" customFormat="1" ht="30" customHeight="1" x14ac:dyDescent="0.15">
      <c r="A131" s="423"/>
      <c r="B131" s="433"/>
      <c r="C131" s="433"/>
      <c r="D131" s="424"/>
      <c r="E131" s="425"/>
      <c r="F131" s="425"/>
      <c r="G131" s="425"/>
      <c r="H131" s="425"/>
      <c r="I131" s="425"/>
      <c r="J131" s="425"/>
      <c r="K131" s="425"/>
      <c r="L131" s="444"/>
      <c r="M131" s="426"/>
      <c r="N131" s="426"/>
      <c r="O131" s="426"/>
      <c r="P131" s="426"/>
      <c r="Q131" s="426"/>
      <c r="R131" s="426"/>
      <c r="S131" s="426"/>
      <c r="T131" s="426"/>
      <c r="U131" s="426"/>
      <c r="V131" s="891" t="s">
        <v>133</v>
      </c>
      <c r="W131" s="891"/>
      <c r="X131" s="891"/>
      <c r="Y131" s="891"/>
      <c r="Z131" s="892"/>
      <c r="AA131" s="875" t="str">
        <f>Nav!$C$6</f>
        <v>DS200424</v>
      </c>
      <c r="AB131" s="876"/>
      <c r="AC131" s="876"/>
      <c r="AD131" s="876"/>
      <c r="AE131" s="876"/>
      <c r="AF131" s="876"/>
      <c r="AG131" s="876"/>
      <c r="AH131" s="877"/>
      <c r="AI131" s="426"/>
      <c r="AJ131" s="432"/>
    </row>
    <row r="132" spans="1:36" s="60" customFormat="1" ht="18" customHeight="1" x14ac:dyDescent="0.15">
      <c r="A132" s="445"/>
      <c r="B132" s="446"/>
      <c r="C132" s="446"/>
      <c r="D132" s="447"/>
      <c r="E132" s="448"/>
      <c r="F132" s="448"/>
      <c r="G132" s="448"/>
      <c r="H132" s="448"/>
      <c r="I132" s="448"/>
      <c r="J132" s="448"/>
      <c r="K132" s="448"/>
      <c r="L132" s="449"/>
      <c r="AJ132" s="434"/>
    </row>
    <row r="133" spans="1:36" ht="23" x14ac:dyDescent="0.25">
      <c r="A133" s="445"/>
      <c r="B133" s="446"/>
      <c r="C133" s="446"/>
      <c r="D133" s="447"/>
      <c r="E133" s="448"/>
      <c r="F133" s="448"/>
      <c r="G133" s="448"/>
      <c r="H133" s="448"/>
      <c r="I133" s="448"/>
      <c r="J133" s="448"/>
      <c r="K133" s="448"/>
      <c r="L133" s="449"/>
      <c r="M133" s="443"/>
      <c r="N133" s="893" t="s">
        <v>134</v>
      </c>
      <c r="O133" s="894"/>
      <c r="P133" s="894"/>
      <c r="Q133" s="894"/>
      <c r="R133" s="894"/>
      <c r="S133" s="894"/>
      <c r="T133" s="894"/>
      <c r="U133" s="894"/>
      <c r="V133" s="894"/>
      <c r="W133" s="894"/>
      <c r="X133" s="894"/>
      <c r="Y133" s="894"/>
      <c r="Z133" s="894"/>
      <c r="AA133" s="894"/>
      <c r="AB133" s="894"/>
      <c r="AC133" s="894"/>
      <c r="AD133" s="894"/>
      <c r="AE133" s="894"/>
      <c r="AF133" s="894"/>
      <c r="AG133" s="894"/>
      <c r="AH133" s="894"/>
      <c r="AI133" s="894"/>
      <c r="AJ133" s="895"/>
    </row>
    <row r="134" spans="1:36" ht="16" x14ac:dyDescent="0.2">
      <c r="A134" s="445"/>
      <c r="B134" s="446"/>
      <c r="C134" s="446"/>
      <c r="D134" s="447"/>
      <c r="E134" s="448"/>
      <c r="F134" s="448"/>
      <c r="G134" s="448"/>
      <c r="H134" s="448"/>
      <c r="I134" s="448"/>
      <c r="J134" s="448"/>
      <c r="K134" s="448"/>
      <c r="L134" s="449"/>
      <c r="M134" s="442"/>
      <c r="N134" s="730" t="s">
        <v>165</v>
      </c>
      <c r="O134" s="731"/>
      <c r="P134" s="731"/>
      <c r="Q134" s="731"/>
      <c r="R134" s="731"/>
      <c r="S134" s="731"/>
      <c r="T134" s="731"/>
      <c r="U134" s="731"/>
      <c r="V134" s="731"/>
      <c r="W134" s="731"/>
      <c r="X134" s="731"/>
      <c r="Y134" s="731"/>
      <c r="Z134" s="731"/>
      <c r="AA134" s="731"/>
      <c r="AB134" s="731"/>
      <c r="AC134" s="731"/>
      <c r="AD134" s="731"/>
      <c r="AE134" s="731"/>
      <c r="AF134" s="731"/>
      <c r="AG134" s="731"/>
      <c r="AH134" s="731"/>
      <c r="AI134" s="731"/>
      <c r="AJ134" s="732"/>
    </row>
    <row r="135" spans="1:36" ht="18" customHeight="1" x14ac:dyDescent="0.15">
      <c r="A135" s="885" t="s">
        <v>136</v>
      </c>
      <c r="B135" s="886"/>
      <c r="C135" s="886"/>
      <c r="D135" s="886"/>
      <c r="E135" s="886"/>
      <c r="F135" s="886"/>
      <c r="G135" s="886"/>
      <c r="H135" s="886"/>
      <c r="I135" s="886"/>
      <c r="J135" s="886"/>
      <c r="K135" s="886"/>
      <c r="L135" s="887"/>
      <c r="N135" s="888" t="s">
        <v>137</v>
      </c>
      <c r="O135" s="889"/>
      <c r="P135" s="889"/>
      <c r="Q135" s="889"/>
      <c r="R135" s="889"/>
      <c r="S135" s="889"/>
      <c r="T135" s="889"/>
      <c r="U135" s="889"/>
      <c r="V135" s="889"/>
      <c r="W135" s="889"/>
      <c r="X135" s="889"/>
      <c r="Y135" s="889"/>
      <c r="Z135" s="889"/>
      <c r="AA135" s="889"/>
      <c r="AB135" s="889"/>
      <c r="AC135" s="889"/>
      <c r="AD135" s="889"/>
      <c r="AE135" s="889"/>
      <c r="AF135" s="889"/>
      <c r="AG135" s="889"/>
      <c r="AH135" s="889"/>
      <c r="AI135" s="889"/>
      <c r="AJ135" s="890"/>
    </row>
    <row r="136" spans="1:36" ht="26.25" customHeight="1" x14ac:dyDescent="0.15">
      <c r="A136" s="84" t="s">
        <v>138</v>
      </c>
      <c r="B136" s="60"/>
      <c r="C136" s="516"/>
      <c r="D136" s="516"/>
      <c r="E136" s="94"/>
      <c r="F136" s="94"/>
      <c r="G136" s="94"/>
      <c r="H136" s="94"/>
      <c r="I136" s="94"/>
      <c r="J136" s="94"/>
      <c r="K136" s="94"/>
      <c r="N136" s="869"/>
      <c r="O136" s="869"/>
      <c r="P136" s="869"/>
      <c r="Q136" s="869"/>
      <c r="R136" s="869"/>
      <c r="S136" s="869"/>
      <c r="AJ136" s="91"/>
    </row>
    <row r="137" spans="1:36" ht="30" customHeight="1" x14ac:dyDescent="0.15">
      <c r="A137" s="870" t="str">
        <f>Nav!$C$3</f>
        <v>Durchführbarkeitsstudie "BioInk"</v>
      </c>
      <c r="B137" s="871"/>
      <c r="C137" s="871"/>
      <c r="D137" s="871"/>
      <c r="E137" s="871"/>
      <c r="F137" s="871"/>
      <c r="G137" s="871"/>
      <c r="H137" s="871"/>
      <c r="I137" s="871"/>
      <c r="J137" s="871"/>
      <c r="K137" s="871"/>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871"/>
      <c r="AI137" s="871"/>
      <c r="AJ137" s="872"/>
    </row>
    <row r="138" spans="1:36" ht="18" customHeight="1" x14ac:dyDescent="0.15">
      <c r="A138" s="85"/>
      <c r="AJ138" s="91"/>
    </row>
    <row r="139" spans="1:36" s="87" customFormat="1" ht="14" x14ac:dyDescent="0.15">
      <c r="A139" s="86" t="s">
        <v>139</v>
      </c>
      <c r="D139" s="428"/>
      <c r="F139" s="83"/>
      <c r="G139" s="83"/>
      <c r="H139" s="83"/>
      <c r="I139" s="83"/>
      <c r="J139" s="83"/>
      <c r="K139" s="83"/>
      <c r="L139" s="88"/>
      <c r="M139" s="87" t="s">
        <v>140</v>
      </c>
      <c r="AH139" s="83"/>
      <c r="AI139" s="83"/>
      <c r="AJ139" s="92"/>
    </row>
    <row r="140" spans="1:36" ht="27" customHeight="1" x14ac:dyDescent="0.15">
      <c r="A140" s="873" t="e">
        <f>A97+31</f>
        <v>#VALUE!</v>
      </c>
      <c r="B140" s="874"/>
      <c r="C140" s="874"/>
      <c r="D140" s="429"/>
      <c r="M140" s="875" t="str">
        <f>M97</f>
        <v>MA 5</v>
      </c>
      <c r="N140" s="876"/>
      <c r="O140" s="876"/>
      <c r="P140" s="876"/>
      <c r="Q140" s="876"/>
      <c r="R140" s="876"/>
      <c r="S140" s="876"/>
      <c r="T140" s="876"/>
      <c r="U140" s="876"/>
      <c r="V140" s="877"/>
      <c r="W140" s="89"/>
      <c r="X140" s="89"/>
      <c r="Y140" s="89"/>
      <c r="Z140" s="89"/>
      <c r="AA140" s="89"/>
      <c r="AB140" s="89"/>
      <c r="AC140" s="89"/>
      <c r="AD140" s="89"/>
      <c r="AE140" s="89"/>
      <c r="AF140" s="89"/>
      <c r="AG140" s="89"/>
      <c r="AJ140" s="93"/>
    </row>
    <row r="141" spans="1:36" x14ac:dyDescent="0.15">
      <c r="A141" s="85"/>
      <c r="AJ141" s="91"/>
    </row>
    <row r="142" spans="1:36" ht="30" customHeight="1" x14ac:dyDescent="0.15">
      <c r="A142" s="878" t="s">
        <v>141</v>
      </c>
      <c r="B142" s="879"/>
      <c r="C142" s="879"/>
      <c r="D142" s="879"/>
      <c r="E142" s="879"/>
      <c r="F142" s="879"/>
      <c r="G142" s="879"/>
      <c r="H142" s="879"/>
      <c r="I142" s="879"/>
      <c r="J142" s="879"/>
      <c r="K142" s="879"/>
      <c r="L142" s="879"/>
      <c r="M142" s="879"/>
      <c r="N142" s="879"/>
      <c r="O142" s="879"/>
      <c r="P142" s="879"/>
      <c r="Q142" s="879"/>
      <c r="R142" s="879"/>
      <c r="S142" s="879"/>
      <c r="T142" s="879"/>
      <c r="U142" s="879"/>
      <c r="V142" s="879"/>
      <c r="W142" s="879"/>
      <c r="X142" s="879"/>
      <c r="Y142" s="879"/>
      <c r="Z142" s="879"/>
      <c r="AA142" s="879"/>
      <c r="AB142" s="879"/>
      <c r="AC142" s="879"/>
      <c r="AD142" s="879"/>
      <c r="AE142" s="879"/>
      <c r="AF142" s="879"/>
      <c r="AG142" s="879"/>
      <c r="AH142" s="879"/>
      <c r="AI142" s="879"/>
      <c r="AJ142" s="880"/>
    </row>
    <row r="143" spans="1:36" ht="14" thickBot="1" x14ac:dyDescent="0.2">
      <c r="A143" s="85"/>
      <c r="AJ143" s="91"/>
    </row>
    <row r="144" spans="1:36" ht="25" customHeight="1" x14ac:dyDescent="0.15">
      <c r="A144" s="120"/>
      <c r="B144" s="121"/>
      <c r="C144" s="121"/>
      <c r="D144" s="440"/>
      <c r="E144" s="122" t="s">
        <v>143</v>
      </c>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856" t="s">
        <v>144</v>
      </c>
    </row>
    <row r="145" spans="1:36" ht="15" thickBot="1" x14ac:dyDescent="0.2">
      <c r="A145" s="96" t="s">
        <v>145</v>
      </c>
      <c r="B145" s="97"/>
      <c r="C145" s="97"/>
      <c r="D145" s="436" t="s">
        <v>250</v>
      </c>
      <c r="E145" s="98" t="e">
        <f>A140</f>
        <v>#VALUE!</v>
      </c>
      <c r="F145" s="98" t="e">
        <f>E145+1</f>
        <v>#VALUE!</v>
      </c>
      <c r="G145" s="98" t="e">
        <f t="shared" ref="G145:AI145" si="9">F145+1</f>
        <v>#VALUE!</v>
      </c>
      <c r="H145" s="98" t="e">
        <f t="shared" si="9"/>
        <v>#VALUE!</v>
      </c>
      <c r="I145" s="98" t="e">
        <f t="shared" si="9"/>
        <v>#VALUE!</v>
      </c>
      <c r="J145" s="98" t="e">
        <f t="shared" si="9"/>
        <v>#VALUE!</v>
      </c>
      <c r="K145" s="98" t="e">
        <f t="shared" si="9"/>
        <v>#VALUE!</v>
      </c>
      <c r="L145" s="98" t="e">
        <f t="shared" si="9"/>
        <v>#VALUE!</v>
      </c>
      <c r="M145" s="98" t="e">
        <f t="shared" si="9"/>
        <v>#VALUE!</v>
      </c>
      <c r="N145" s="98" t="e">
        <f t="shared" si="9"/>
        <v>#VALUE!</v>
      </c>
      <c r="O145" s="98" t="e">
        <f t="shared" si="9"/>
        <v>#VALUE!</v>
      </c>
      <c r="P145" s="98" t="e">
        <f t="shared" si="9"/>
        <v>#VALUE!</v>
      </c>
      <c r="Q145" s="98" t="e">
        <f t="shared" si="9"/>
        <v>#VALUE!</v>
      </c>
      <c r="R145" s="98" t="e">
        <f t="shared" si="9"/>
        <v>#VALUE!</v>
      </c>
      <c r="S145" s="98" t="e">
        <f t="shared" si="9"/>
        <v>#VALUE!</v>
      </c>
      <c r="T145" s="98" t="e">
        <f t="shared" si="9"/>
        <v>#VALUE!</v>
      </c>
      <c r="U145" s="98" t="e">
        <f t="shared" si="9"/>
        <v>#VALUE!</v>
      </c>
      <c r="V145" s="98" t="e">
        <f t="shared" si="9"/>
        <v>#VALUE!</v>
      </c>
      <c r="W145" s="98" t="e">
        <f t="shared" si="9"/>
        <v>#VALUE!</v>
      </c>
      <c r="X145" s="98" t="e">
        <f t="shared" si="9"/>
        <v>#VALUE!</v>
      </c>
      <c r="Y145" s="98" t="e">
        <f t="shared" si="9"/>
        <v>#VALUE!</v>
      </c>
      <c r="Z145" s="98" t="e">
        <f t="shared" si="9"/>
        <v>#VALUE!</v>
      </c>
      <c r="AA145" s="98" t="e">
        <f t="shared" si="9"/>
        <v>#VALUE!</v>
      </c>
      <c r="AB145" s="98" t="e">
        <f t="shared" si="9"/>
        <v>#VALUE!</v>
      </c>
      <c r="AC145" s="98" t="e">
        <f t="shared" si="9"/>
        <v>#VALUE!</v>
      </c>
      <c r="AD145" s="98" t="e">
        <f t="shared" si="9"/>
        <v>#VALUE!</v>
      </c>
      <c r="AE145" s="98" t="e">
        <f t="shared" si="9"/>
        <v>#VALUE!</v>
      </c>
      <c r="AF145" s="98" t="e">
        <f t="shared" si="9"/>
        <v>#VALUE!</v>
      </c>
      <c r="AG145" s="98" t="e">
        <f t="shared" si="9"/>
        <v>#VALUE!</v>
      </c>
      <c r="AH145" s="98" t="e">
        <f t="shared" si="9"/>
        <v>#VALUE!</v>
      </c>
      <c r="AI145" s="98" t="e">
        <f t="shared" si="9"/>
        <v>#VALUE!</v>
      </c>
      <c r="AJ145" s="857"/>
    </row>
    <row r="146" spans="1:36" s="82" customFormat="1" ht="21" customHeight="1" thickBot="1" x14ac:dyDescent="0.2">
      <c r="A146" s="100" t="s">
        <v>146</v>
      </c>
      <c r="B146" s="101" t="s">
        <v>109</v>
      </c>
      <c r="C146" s="102" t="s">
        <v>147</v>
      </c>
      <c r="D146" s="101"/>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03"/>
    </row>
    <row r="147" spans="1:36" s="82" customFormat="1" ht="20" customHeight="1" thickBot="1" x14ac:dyDescent="0.2">
      <c r="A147" s="858"/>
      <c r="B147" s="109" t="s">
        <v>66</v>
      </c>
      <c r="C147" s="186" t="s">
        <v>148</v>
      </c>
      <c r="D147" s="435"/>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04"/>
    </row>
    <row r="148" spans="1:36" s="82" customFormat="1" ht="20" customHeight="1" x14ac:dyDescent="0.15">
      <c r="A148" s="859"/>
      <c r="B148" s="183" t="s">
        <v>253</v>
      </c>
      <c r="C148" s="187" t="e">
        <f>VLOOKUP(B148,'AP Übersicht'!$A$8:$B$36,2,FALSE)</f>
        <v>#N/A</v>
      </c>
      <c r="D148" s="430"/>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04">
        <f t="shared" ref="AJ148:AJ159" si="10">SUM(E148:AI148)</f>
        <v>0</v>
      </c>
    </row>
    <row r="149" spans="1:36" s="82" customFormat="1" ht="20" customHeight="1" x14ac:dyDescent="0.15">
      <c r="A149" s="859"/>
      <c r="B149" s="183"/>
      <c r="C149" s="187" t="e">
        <f>VLOOKUP(B149,'AP Übersicht'!$A$8:$B$36,2,FALSE)</f>
        <v>#N/A</v>
      </c>
      <c r="D149" s="430"/>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6"/>
      <c r="AJ149" s="104">
        <f t="shared" si="10"/>
        <v>0</v>
      </c>
    </row>
    <row r="150" spans="1:36" s="82" customFormat="1" ht="20" customHeight="1" x14ac:dyDescent="0.15">
      <c r="A150" s="859"/>
      <c r="B150" s="183"/>
      <c r="C150" s="187" t="e">
        <f>VLOOKUP(B150,'AP Übersicht'!$A$8:$B$36,2,FALSE)</f>
        <v>#N/A</v>
      </c>
      <c r="D150" s="430"/>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6"/>
      <c r="AJ150" s="104">
        <f t="shared" si="10"/>
        <v>0</v>
      </c>
    </row>
    <row r="151" spans="1:36" s="82" customFormat="1" ht="20" customHeight="1" x14ac:dyDescent="0.15">
      <c r="A151" s="859"/>
      <c r="B151" s="183"/>
      <c r="C151" s="187" t="e">
        <f>VLOOKUP(B151,'AP Übersicht'!$A$8:$B$36,2,FALSE)</f>
        <v>#N/A</v>
      </c>
      <c r="D151" s="430"/>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6"/>
      <c r="AJ151" s="104">
        <f t="shared" si="10"/>
        <v>0</v>
      </c>
    </row>
    <row r="152" spans="1:36" s="82" customFormat="1" ht="20" customHeight="1" x14ac:dyDescent="0.15">
      <c r="A152" s="859"/>
      <c r="B152" s="183"/>
      <c r="C152" s="187" t="e">
        <f>VLOOKUP(B152,'AP Übersicht'!$A$8:$B$36,2,FALSE)</f>
        <v>#N/A</v>
      </c>
      <c r="D152" s="430"/>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6"/>
      <c r="AJ152" s="104">
        <f t="shared" si="10"/>
        <v>0</v>
      </c>
    </row>
    <row r="153" spans="1:36" s="82" customFormat="1" ht="20" customHeight="1" x14ac:dyDescent="0.15">
      <c r="A153" s="859"/>
      <c r="B153" s="183"/>
      <c r="C153" s="187" t="e">
        <f>VLOOKUP(B153,'AP Übersicht'!$A$8:$B$36,2,FALSE)</f>
        <v>#N/A</v>
      </c>
      <c r="D153" s="430"/>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6"/>
      <c r="AJ153" s="104">
        <f t="shared" si="10"/>
        <v>0</v>
      </c>
    </row>
    <row r="154" spans="1:36" s="82" customFormat="1" ht="20" customHeight="1" x14ac:dyDescent="0.15">
      <c r="A154" s="859"/>
      <c r="B154" s="183"/>
      <c r="C154" s="187" t="e">
        <f>VLOOKUP(B154,'AP Übersicht'!$A$8:$B$36,2,FALSE)</f>
        <v>#N/A</v>
      </c>
      <c r="D154" s="430"/>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6"/>
      <c r="AJ154" s="104">
        <f t="shared" si="10"/>
        <v>0</v>
      </c>
    </row>
    <row r="155" spans="1:36" s="82" customFormat="1" ht="20" customHeight="1" x14ac:dyDescent="0.15">
      <c r="A155" s="859"/>
      <c r="B155" s="183"/>
      <c r="C155" s="187" t="e">
        <f>VLOOKUP(B155,'AP Übersicht'!$A$8:$B$36,2,FALSE)</f>
        <v>#N/A</v>
      </c>
      <c r="D155" s="430"/>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6"/>
      <c r="AJ155" s="104">
        <f t="shared" si="10"/>
        <v>0</v>
      </c>
    </row>
    <row r="156" spans="1:36" s="82" customFormat="1" ht="20" customHeight="1" x14ac:dyDescent="0.15">
      <c r="A156" s="859"/>
      <c r="B156" s="183"/>
      <c r="C156" s="187" t="e">
        <f>VLOOKUP(B156,'AP Übersicht'!$A$8:$B$36,2,FALSE)</f>
        <v>#N/A</v>
      </c>
      <c r="D156" s="430"/>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6"/>
      <c r="AJ156" s="104">
        <f t="shared" si="10"/>
        <v>0</v>
      </c>
    </row>
    <row r="157" spans="1:36" s="82" customFormat="1" ht="20" customHeight="1" x14ac:dyDescent="0.15">
      <c r="A157" s="859"/>
      <c r="B157" s="183"/>
      <c r="C157" s="187" t="e">
        <f>VLOOKUP(B157,'AP Übersicht'!$A$8:$B$36,2,FALSE)</f>
        <v>#N/A</v>
      </c>
      <c r="D157" s="430"/>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6"/>
      <c r="AJ157" s="104">
        <f t="shared" si="10"/>
        <v>0</v>
      </c>
    </row>
    <row r="158" spans="1:36" s="82" customFormat="1" ht="20" customHeight="1" x14ac:dyDescent="0.15">
      <c r="A158" s="859"/>
      <c r="B158" s="183"/>
      <c r="C158" s="187" t="e">
        <f>VLOOKUP(B158,'AP Übersicht'!$A$8:$B$36,2,FALSE)</f>
        <v>#N/A</v>
      </c>
      <c r="D158" s="430"/>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6"/>
      <c r="AJ158" s="104">
        <f t="shared" si="10"/>
        <v>0</v>
      </c>
    </row>
    <row r="159" spans="1:36" s="82" customFormat="1" ht="20" customHeight="1" thickBot="1" x14ac:dyDescent="0.2">
      <c r="A159" s="860"/>
      <c r="B159" s="184"/>
      <c r="C159" s="252" t="e">
        <f>VLOOKUP(B159,'AP Übersicht'!$A$8:$B$36,2,FALSE)</f>
        <v>#N/A</v>
      </c>
      <c r="D159" s="438"/>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8"/>
      <c r="AJ159" s="104">
        <f t="shared" si="10"/>
        <v>0</v>
      </c>
    </row>
    <row r="160" spans="1:36" s="82" customFormat="1" ht="36" customHeight="1" thickTop="1" thickBot="1" x14ac:dyDescent="0.2">
      <c r="A160" s="522"/>
      <c r="B160" s="185"/>
      <c r="C160" s="107" t="s">
        <v>149</v>
      </c>
      <c r="D160" s="437"/>
      <c r="E160" s="108">
        <f t="shared" ref="E160:AI160" si="11">SUM(E146:E159)</f>
        <v>0</v>
      </c>
      <c r="F160" s="108">
        <f t="shared" si="11"/>
        <v>0</v>
      </c>
      <c r="G160" s="108">
        <f t="shared" si="11"/>
        <v>0</v>
      </c>
      <c r="H160" s="108">
        <f t="shared" si="11"/>
        <v>0</v>
      </c>
      <c r="I160" s="108">
        <f t="shared" si="11"/>
        <v>0</v>
      </c>
      <c r="J160" s="108">
        <f t="shared" si="11"/>
        <v>0</v>
      </c>
      <c r="K160" s="108">
        <f t="shared" si="11"/>
        <v>0</v>
      </c>
      <c r="L160" s="108">
        <f t="shared" si="11"/>
        <v>0</v>
      </c>
      <c r="M160" s="108">
        <f t="shared" si="11"/>
        <v>0</v>
      </c>
      <c r="N160" s="108">
        <f t="shared" si="11"/>
        <v>0</v>
      </c>
      <c r="O160" s="108">
        <f t="shared" si="11"/>
        <v>0</v>
      </c>
      <c r="P160" s="108">
        <f t="shared" si="11"/>
        <v>0</v>
      </c>
      <c r="Q160" s="108">
        <f t="shared" si="11"/>
        <v>0</v>
      </c>
      <c r="R160" s="108">
        <f t="shared" si="11"/>
        <v>0</v>
      </c>
      <c r="S160" s="108">
        <f t="shared" si="11"/>
        <v>0</v>
      </c>
      <c r="T160" s="108">
        <f t="shared" si="11"/>
        <v>0</v>
      </c>
      <c r="U160" s="108">
        <f t="shared" si="11"/>
        <v>0</v>
      </c>
      <c r="V160" s="108">
        <f t="shared" si="11"/>
        <v>0</v>
      </c>
      <c r="W160" s="108">
        <f t="shared" si="11"/>
        <v>0</v>
      </c>
      <c r="X160" s="108">
        <f t="shared" si="11"/>
        <v>0</v>
      </c>
      <c r="Y160" s="108">
        <f t="shared" si="11"/>
        <v>0</v>
      </c>
      <c r="Z160" s="108">
        <f t="shared" si="11"/>
        <v>0</v>
      </c>
      <c r="AA160" s="108">
        <f t="shared" si="11"/>
        <v>0</v>
      </c>
      <c r="AB160" s="108">
        <f t="shared" si="11"/>
        <v>0</v>
      </c>
      <c r="AC160" s="108">
        <f t="shared" si="11"/>
        <v>0</v>
      </c>
      <c r="AD160" s="108">
        <f t="shared" si="11"/>
        <v>0</v>
      </c>
      <c r="AE160" s="108">
        <f t="shared" si="11"/>
        <v>0</v>
      </c>
      <c r="AF160" s="108">
        <f t="shared" si="11"/>
        <v>0</v>
      </c>
      <c r="AG160" s="108">
        <f t="shared" si="11"/>
        <v>0</v>
      </c>
      <c r="AH160" s="108">
        <f t="shared" si="11"/>
        <v>0</v>
      </c>
      <c r="AI160" s="108">
        <f t="shared" si="11"/>
        <v>0</v>
      </c>
      <c r="AJ160" s="106">
        <f>SUM(AJ148:AJ159)</f>
        <v>0</v>
      </c>
    </row>
    <row r="161" spans="1:36" s="82" customFormat="1" ht="20" customHeight="1" x14ac:dyDescent="0.15">
      <c r="A161" s="118" t="s">
        <v>150</v>
      </c>
      <c r="B161" s="99"/>
      <c r="C161" s="114" t="s">
        <v>164</v>
      </c>
      <c r="D161" s="430"/>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9"/>
      <c r="AJ161" s="110">
        <f>SUM(E161:AI161)</f>
        <v>0</v>
      </c>
    </row>
    <row r="162" spans="1:36" s="82" customFormat="1" ht="20" customHeight="1" x14ac:dyDescent="0.15">
      <c r="A162" s="861" t="s">
        <v>152</v>
      </c>
      <c r="B162" s="95"/>
      <c r="C162" s="115" t="s">
        <v>153</v>
      </c>
      <c r="D162" s="43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17">
        <f>SUM(D162:AI162)</f>
        <v>0</v>
      </c>
    </row>
    <row r="163" spans="1:36" s="82" customFormat="1" ht="20" customHeight="1" x14ac:dyDescent="0.15">
      <c r="A163" s="862"/>
      <c r="B163" s="95"/>
      <c r="C163" s="116" t="s">
        <v>154</v>
      </c>
      <c r="D163" s="430"/>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9"/>
      <c r="AJ163" s="111">
        <f>SUM(E163:AI163)</f>
        <v>0</v>
      </c>
    </row>
    <row r="164" spans="1:36" s="82" customFormat="1" ht="28" x14ac:dyDescent="0.15">
      <c r="A164" s="862"/>
      <c r="B164" s="95"/>
      <c r="C164" s="115" t="s">
        <v>155</v>
      </c>
      <c r="D164" s="430"/>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9"/>
      <c r="AJ164" s="111">
        <f>SUM(E164:AI164)</f>
        <v>0</v>
      </c>
    </row>
    <row r="165" spans="1:36" s="82" customFormat="1" ht="29" thickBot="1" x14ac:dyDescent="0.2">
      <c r="A165" s="863"/>
      <c r="B165" s="105"/>
      <c r="C165" s="119" t="s">
        <v>156</v>
      </c>
      <c r="D165" s="439"/>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2"/>
      <c r="AJ165" s="112">
        <f>SUM(E165:AI165)</f>
        <v>0</v>
      </c>
    </row>
    <row r="166" spans="1:36" s="82" customFormat="1" x14ac:dyDescent="0.15">
      <c r="A166" s="123"/>
      <c r="B166" s="83"/>
      <c r="C166" s="83"/>
      <c r="D166" s="427"/>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124">
        <f>SUM(AJ160:AJ165)</f>
        <v>0</v>
      </c>
    </row>
    <row r="167" spans="1:36" s="82" customFormat="1" ht="18" customHeight="1" x14ac:dyDescent="0.15">
      <c r="A167" s="864" t="s">
        <v>159</v>
      </c>
      <c r="B167" s="865"/>
      <c r="C167" s="865"/>
      <c r="D167" s="865"/>
      <c r="E167" s="865"/>
      <c r="F167" s="865"/>
      <c r="G167" s="865"/>
      <c r="H167" s="865"/>
      <c r="I167" s="865"/>
      <c r="J167" s="865"/>
      <c r="K167" s="865"/>
      <c r="L167" s="865"/>
      <c r="M167" s="865"/>
      <c r="N167" s="90"/>
      <c r="O167" s="90"/>
      <c r="P167" s="90"/>
      <c r="Q167" s="90"/>
      <c r="R167" s="90"/>
      <c r="S167" s="90"/>
      <c r="T167" s="90"/>
      <c r="U167" s="90"/>
      <c r="V167" s="90"/>
      <c r="W167" s="90"/>
      <c r="X167" s="90"/>
      <c r="Y167" s="90"/>
      <c r="Z167" s="90"/>
      <c r="AA167" s="90"/>
      <c r="AB167" s="90"/>
      <c r="AC167" s="90"/>
      <c r="AD167" s="90"/>
      <c r="AE167" s="90"/>
      <c r="AF167" s="90"/>
      <c r="AG167" s="90"/>
      <c r="AH167" s="90"/>
      <c r="AI167" s="83"/>
      <c r="AJ167" s="125"/>
    </row>
    <row r="168" spans="1:36" s="82" customFormat="1" ht="18" customHeight="1" thickBot="1" x14ac:dyDescent="0.2">
      <c r="A168" s="866"/>
      <c r="B168" s="865"/>
      <c r="C168" s="865"/>
      <c r="D168" s="865"/>
      <c r="E168" s="865"/>
      <c r="F168" s="865"/>
      <c r="G168" s="865"/>
      <c r="H168" s="865"/>
      <c r="I168" s="865"/>
      <c r="J168" s="865"/>
      <c r="K168" s="865"/>
      <c r="L168" s="865"/>
      <c r="M168" s="865"/>
      <c r="N168" s="90"/>
      <c r="O168" s="90"/>
      <c r="P168" s="90"/>
      <c r="Q168" s="90"/>
      <c r="R168" s="90"/>
      <c r="S168" s="90"/>
      <c r="T168" s="90"/>
      <c r="U168" s="90"/>
      <c r="V168" s="90"/>
      <c r="W168" s="90"/>
      <c r="X168" s="90"/>
      <c r="Y168" s="90"/>
      <c r="Z168" s="90"/>
      <c r="AA168" s="90"/>
      <c r="AB168" s="90"/>
      <c r="AC168" s="90"/>
      <c r="AD168" s="90"/>
      <c r="AE168" s="90"/>
      <c r="AF168" s="90"/>
      <c r="AG168" s="90"/>
      <c r="AH168" s="90"/>
      <c r="AI168" s="83"/>
      <c r="AJ168" s="125"/>
    </row>
    <row r="169" spans="1:36" s="82" customFormat="1" ht="14" customHeight="1" x14ac:dyDescent="0.15">
      <c r="A169" s="866"/>
      <c r="B169" s="865"/>
      <c r="C169" s="865"/>
      <c r="D169" s="865"/>
      <c r="E169" s="865"/>
      <c r="F169" s="865"/>
      <c r="G169" s="865"/>
      <c r="H169" s="865"/>
      <c r="I169" s="865"/>
      <c r="J169" s="865"/>
      <c r="K169" s="865"/>
      <c r="L169" s="865"/>
      <c r="M169" s="865"/>
      <c r="N169" s="90"/>
      <c r="O169" s="90"/>
      <c r="P169" s="867" t="s">
        <v>160</v>
      </c>
      <c r="Q169" s="867"/>
      <c r="R169" s="867"/>
      <c r="S169" s="867"/>
      <c r="T169" s="867"/>
      <c r="U169" s="867"/>
      <c r="V169" s="867"/>
      <c r="W169" s="867"/>
      <c r="X169" s="867"/>
      <c r="Y169" s="867"/>
      <c r="Z169" s="867"/>
      <c r="AA169" s="867"/>
      <c r="AB169" s="867"/>
      <c r="AC169" s="867"/>
      <c r="AD169" s="867"/>
      <c r="AE169" s="867"/>
      <c r="AF169" s="867"/>
      <c r="AG169" s="867"/>
      <c r="AH169" s="867"/>
      <c r="AI169" s="867"/>
      <c r="AJ169" s="125"/>
    </row>
    <row r="170" spans="1:36" s="82" customFormat="1" ht="35.25" customHeight="1" x14ac:dyDescent="0.15">
      <c r="A170" s="864" t="s">
        <v>161</v>
      </c>
      <c r="B170" s="868"/>
      <c r="C170" s="868"/>
      <c r="D170" s="868"/>
      <c r="E170" s="868"/>
      <c r="F170" s="868"/>
      <c r="G170" s="868"/>
      <c r="H170" s="868"/>
      <c r="I170" s="868"/>
      <c r="J170" s="868"/>
      <c r="K170" s="868"/>
      <c r="L170" s="868"/>
      <c r="M170" s="868"/>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25"/>
    </row>
    <row r="171" spans="1:36" s="82" customFormat="1" ht="14" x14ac:dyDescent="0.15">
      <c r="A171" s="864"/>
      <c r="B171" s="868"/>
      <c r="C171" s="868"/>
      <c r="D171" s="868"/>
      <c r="E171" s="868"/>
      <c r="F171" s="868"/>
      <c r="G171" s="868"/>
      <c r="H171" s="868"/>
      <c r="I171" s="868"/>
      <c r="J171" s="868"/>
      <c r="K171" s="868"/>
      <c r="L171" s="868"/>
      <c r="M171" s="868"/>
      <c r="N171" s="83"/>
      <c r="O171" s="83"/>
      <c r="P171" s="867" t="s">
        <v>162</v>
      </c>
      <c r="Q171" s="867"/>
      <c r="R171" s="867"/>
      <c r="S171" s="867"/>
      <c r="T171" s="867"/>
      <c r="U171" s="867"/>
      <c r="V171" s="867"/>
      <c r="W171" s="867"/>
      <c r="X171" s="867"/>
      <c r="Y171" s="867"/>
      <c r="Z171" s="867"/>
      <c r="AA171" s="867"/>
      <c r="AB171" s="867"/>
      <c r="AC171" s="867"/>
      <c r="AD171" s="867"/>
      <c r="AE171" s="867"/>
      <c r="AF171" s="867"/>
      <c r="AG171" s="867"/>
      <c r="AH171" s="867"/>
      <c r="AI171" s="867"/>
      <c r="AJ171" s="125"/>
    </row>
    <row r="172" spans="1:36" s="82" customFormat="1" ht="14.5" customHeight="1" thickBot="1" x14ac:dyDescent="0.2">
      <c r="A172" s="126"/>
      <c r="B172" s="127"/>
      <c r="C172" s="127"/>
      <c r="D172" s="441"/>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8"/>
    </row>
    <row r="173" spans="1:36" x14ac:dyDescent="0.15">
      <c r="A173" s="82"/>
      <c r="B173" s="82"/>
      <c r="C173" s="82"/>
      <c r="D173" s="43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row>
    <row r="174" spans="1:36" s="60" customFormat="1" ht="30" customHeight="1" x14ac:dyDescent="0.15">
      <c r="A174" s="423"/>
      <c r="B174" s="433"/>
      <c r="C174" s="433"/>
      <c r="D174" s="424"/>
      <c r="E174" s="425"/>
      <c r="F174" s="425"/>
      <c r="G174" s="425"/>
      <c r="H174" s="425"/>
      <c r="I174" s="425"/>
      <c r="J174" s="425"/>
      <c r="K174" s="425"/>
      <c r="L174" s="444"/>
      <c r="M174" s="426"/>
      <c r="N174" s="426"/>
      <c r="O174" s="426"/>
      <c r="P174" s="426"/>
      <c r="Q174" s="426"/>
      <c r="R174" s="426"/>
      <c r="S174" s="426"/>
      <c r="T174" s="426"/>
      <c r="U174" s="426"/>
      <c r="V174" s="891" t="s">
        <v>133</v>
      </c>
      <c r="W174" s="891"/>
      <c r="X174" s="891"/>
      <c r="Y174" s="891"/>
      <c r="Z174" s="892"/>
      <c r="AA174" s="875" t="str">
        <f>Nav!$C$6</f>
        <v>DS200424</v>
      </c>
      <c r="AB174" s="876"/>
      <c r="AC174" s="876"/>
      <c r="AD174" s="876"/>
      <c r="AE174" s="876"/>
      <c r="AF174" s="876"/>
      <c r="AG174" s="876"/>
      <c r="AH174" s="877"/>
      <c r="AI174" s="426"/>
      <c r="AJ174" s="432"/>
    </row>
    <row r="175" spans="1:36" s="60" customFormat="1" ht="18" customHeight="1" x14ac:dyDescent="0.15">
      <c r="A175" s="445"/>
      <c r="B175" s="446"/>
      <c r="C175" s="446"/>
      <c r="D175" s="447"/>
      <c r="E175" s="448"/>
      <c r="F175" s="448"/>
      <c r="G175" s="448"/>
      <c r="H175" s="448"/>
      <c r="I175" s="448"/>
      <c r="J175" s="448"/>
      <c r="K175" s="448"/>
      <c r="L175" s="449"/>
      <c r="AJ175" s="434"/>
    </row>
    <row r="176" spans="1:36" ht="23" x14ac:dyDescent="0.25">
      <c r="A176" s="445"/>
      <c r="B176" s="446"/>
      <c r="C176" s="446"/>
      <c r="D176" s="447"/>
      <c r="E176" s="448"/>
      <c r="F176" s="448"/>
      <c r="G176" s="448"/>
      <c r="H176" s="448"/>
      <c r="I176" s="448"/>
      <c r="J176" s="448"/>
      <c r="K176" s="448"/>
      <c r="L176" s="449"/>
      <c r="M176" s="443"/>
      <c r="N176" s="893" t="s">
        <v>134</v>
      </c>
      <c r="O176" s="894"/>
      <c r="P176" s="894"/>
      <c r="Q176" s="894"/>
      <c r="R176" s="894"/>
      <c r="S176" s="894"/>
      <c r="T176" s="894"/>
      <c r="U176" s="894"/>
      <c r="V176" s="894"/>
      <c r="W176" s="894"/>
      <c r="X176" s="894"/>
      <c r="Y176" s="894"/>
      <c r="Z176" s="894"/>
      <c r="AA176" s="894"/>
      <c r="AB176" s="894"/>
      <c r="AC176" s="894"/>
      <c r="AD176" s="894"/>
      <c r="AE176" s="894"/>
      <c r="AF176" s="894"/>
      <c r="AG176" s="894"/>
      <c r="AH176" s="894"/>
      <c r="AI176" s="894"/>
      <c r="AJ176" s="895"/>
    </row>
    <row r="177" spans="1:36" ht="16" x14ac:dyDescent="0.2">
      <c r="A177" s="445"/>
      <c r="B177" s="446"/>
      <c r="C177" s="446"/>
      <c r="D177" s="447"/>
      <c r="E177" s="448"/>
      <c r="F177" s="448"/>
      <c r="G177" s="448"/>
      <c r="H177" s="448"/>
      <c r="I177" s="448"/>
      <c r="J177" s="448"/>
      <c r="K177" s="448"/>
      <c r="L177" s="449"/>
      <c r="M177" s="442"/>
      <c r="N177" s="730" t="s">
        <v>165</v>
      </c>
      <c r="O177" s="731"/>
      <c r="P177" s="731"/>
      <c r="Q177" s="731"/>
      <c r="R177" s="731"/>
      <c r="S177" s="731"/>
      <c r="T177" s="731"/>
      <c r="U177" s="731"/>
      <c r="V177" s="731"/>
      <c r="W177" s="731"/>
      <c r="X177" s="731"/>
      <c r="Y177" s="731"/>
      <c r="Z177" s="731"/>
      <c r="AA177" s="731"/>
      <c r="AB177" s="731"/>
      <c r="AC177" s="731"/>
      <c r="AD177" s="731"/>
      <c r="AE177" s="731"/>
      <c r="AF177" s="731"/>
      <c r="AG177" s="731"/>
      <c r="AH177" s="731"/>
      <c r="AI177" s="731"/>
      <c r="AJ177" s="732"/>
    </row>
    <row r="178" spans="1:36" ht="18" customHeight="1" x14ac:dyDescent="0.15">
      <c r="A178" s="885" t="s">
        <v>136</v>
      </c>
      <c r="B178" s="886"/>
      <c r="C178" s="886"/>
      <c r="D178" s="886"/>
      <c r="E178" s="886"/>
      <c r="F178" s="886"/>
      <c r="G178" s="886"/>
      <c r="H178" s="886"/>
      <c r="I178" s="886"/>
      <c r="J178" s="886"/>
      <c r="K178" s="886"/>
      <c r="L178" s="887"/>
      <c r="N178" s="888" t="s">
        <v>137</v>
      </c>
      <c r="O178" s="889"/>
      <c r="P178" s="889"/>
      <c r="Q178" s="889"/>
      <c r="R178" s="889"/>
      <c r="S178" s="889"/>
      <c r="T178" s="889"/>
      <c r="U178" s="889"/>
      <c r="V178" s="889"/>
      <c r="W178" s="889"/>
      <c r="X178" s="889"/>
      <c r="Y178" s="889"/>
      <c r="Z178" s="889"/>
      <c r="AA178" s="889"/>
      <c r="AB178" s="889"/>
      <c r="AC178" s="889"/>
      <c r="AD178" s="889"/>
      <c r="AE178" s="889"/>
      <c r="AF178" s="889"/>
      <c r="AG178" s="889"/>
      <c r="AH178" s="889"/>
      <c r="AI178" s="889"/>
      <c r="AJ178" s="890"/>
    </row>
    <row r="179" spans="1:36" ht="26.25" customHeight="1" x14ac:dyDescent="0.15">
      <c r="A179" s="84" t="s">
        <v>138</v>
      </c>
      <c r="B179" s="60"/>
      <c r="C179" s="516"/>
      <c r="D179" s="516"/>
      <c r="E179" s="94"/>
      <c r="F179" s="94"/>
      <c r="G179" s="94"/>
      <c r="H179" s="94"/>
      <c r="I179" s="94"/>
      <c r="J179" s="94"/>
      <c r="K179" s="94"/>
      <c r="N179" s="869"/>
      <c r="O179" s="869"/>
      <c r="P179" s="869"/>
      <c r="Q179" s="869"/>
      <c r="R179" s="869"/>
      <c r="S179" s="869"/>
      <c r="AJ179" s="91"/>
    </row>
    <row r="180" spans="1:36" ht="30" customHeight="1" x14ac:dyDescent="0.15">
      <c r="A180" s="870" t="str">
        <f>Nav!$C$3</f>
        <v>Durchführbarkeitsstudie "BioInk"</v>
      </c>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871"/>
      <c r="AI180" s="871"/>
      <c r="AJ180" s="872"/>
    </row>
    <row r="181" spans="1:36" ht="18" customHeight="1" x14ac:dyDescent="0.15">
      <c r="A181" s="85"/>
      <c r="AJ181" s="91"/>
    </row>
    <row r="182" spans="1:36" s="87" customFormat="1" ht="14" x14ac:dyDescent="0.15">
      <c r="A182" s="86" t="s">
        <v>139</v>
      </c>
      <c r="D182" s="428"/>
      <c r="F182" s="83"/>
      <c r="G182" s="83"/>
      <c r="H182" s="83"/>
      <c r="I182" s="83"/>
      <c r="J182" s="83"/>
      <c r="K182" s="83"/>
      <c r="L182" s="88"/>
      <c r="M182" s="87" t="s">
        <v>140</v>
      </c>
      <c r="AH182" s="83"/>
      <c r="AI182" s="83"/>
      <c r="AJ182" s="92"/>
    </row>
    <row r="183" spans="1:36" ht="27" customHeight="1" x14ac:dyDescent="0.15">
      <c r="A183" s="873" t="e">
        <f>A140+30</f>
        <v>#VALUE!</v>
      </c>
      <c r="B183" s="874"/>
      <c r="C183" s="874"/>
      <c r="D183" s="429"/>
      <c r="M183" s="875" t="str">
        <f>M140</f>
        <v>MA 5</v>
      </c>
      <c r="N183" s="876"/>
      <c r="O183" s="876"/>
      <c r="P183" s="876"/>
      <c r="Q183" s="876"/>
      <c r="R183" s="876"/>
      <c r="S183" s="876"/>
      <c r="T183" s="876"/>
      <c r="U183" s="876"/>
      <c r="V183" s="877"/>
      <c r="W183" s="89"/>
      <c r="X183" s="89"/>
      <c r="Y183" s="89"/>
      <c r="Z183" s="89"/>
      <c r="AA183" s="89"/>
      <c r="AB183" s="89"/>
      <c r="AC183" s="89"/>
      <c r="AD183" s="89"/>
      <c r="AE183" s="89"/>
      <c r="AF183" s="89"/>
      <c r="AG183" s="89"/>
      <c r="AJ183" s="93"/>
    </row>
    <row r="184" spans="1:36" x14ac:dyDescent="0.15">
      <c r="A184" s="85"/>
      <c r="AJ184" s="91"/>
    </row>
    <row r="185" spans="1:36" ht="30" customHeight="1" x14ac:dyDescent="0.15">
      <c r="A185" s="878" t="s">
        <v>141</v>
      </c>
      <c r="B185" s="879"/>
      <c r="C185" s="879"/>
      <c r="D185" s="879"/>
      <c r="E185" s="879"/>
      <c r="F185" s="879"/>
      <c r="G185" s="879"/>
      <c r="H185" s="879"/>
      <c r="I185" s="879"/>
      <c r="J185" s="879"/>
      <c r="K185" s="879"/>
      <c r="L185" s="879"/>
      <c r="M185" s="879"/>
      <c r="N185" s="879"/>
      <c r="O185" s="879"/>
      <c r="P185" s="879"/>
      <c r="Q185" s="879"/>
      <c r="R185" s="879"/>
      <c r="S185" s="879"/>
      <c r="T185" s="879"/>
      <c r="U185" s="879"/>
      <c r="V185" s="879"/>
      <c r="W185" s="879"/>
      <c r="X185" s="879"/>
      <c r="Y185" s="879"/>
      <c r="Z185" s="879"/>
      <c r="AA185" s="879"/>
      <c r="AB185" s="879"/>
      <c r="AC185" s="879"/>
      <c r="AD185" s="879"/>
      <c r="AE185" s="879"/>
      <c r="AF185" s="879"/>
      <c r="AG185" s="879"/>
      <c r="AH185" s="879"/>
      <c r="AI185" s="879"/>
      <c r="AJ185" s="880"/>
    </row>
    <row r="186" spans="1:36" ht="14" thickBot="1" x14ac:dyDescent="0.2">
      <c r="A186" s="85"/>
      <c r="AJ186" s="91"/>
    </row>
    <row r="187" spans="1:36" ht="25" customHeight="1" x14ac:dyDescent="0.15">
      <c r="A187" s="120"/>
      <c r="B187" s="121"/>
      <c r="C187" s="121"/>
      <c r="D187" s="440"/>
      <c r="E187" s="122" t="s">
        <v>143</v>
      </c>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856" t="s">
        <v>144</v>
      </c>
    </row>
    <row r="188" spans="1:36" ht="15" thickBot="1" x14ac:dyDescent="0.2">
      <c r="A188" s="96" t="s">
        <v>145</v>
      </c>
      <c r="B188" s="97"/>
      <c r="C188" s="97"/>
      <c r="D188" s="436" t="s">
        <v>250</v>
      </c>
      <c r="E188" s="98" t="e">
        <f>A183</f>
        <v>#VALUE!</v>
      </c>
      <c r="F188" s="98" t="e">
        <f>E188+1</f>
        <v>#VALUE!</v>
      </c>
      <c r="G188" s="98" t="e">
        <f t="shared" ref="G188:AI188" si="12">F188+1</f>
        <v>#VALUE!</v>
      </c>
      <c r="H188" s="98" t="e">
        <f t="shared" si="12"/>
        <v>#VALUE!</v>
      </c>
      <c r="I188" s="98" t="e">
        <f t="shared" si="12"/>
        <v>#VALUE!</v>
      </c>
      <c r="J188" s="98" t="e">
        <f t="shared" si="12"/>
        <v>#VALUE!</v>
      </c>
      <c r="K188" s="98" t="e">
        <f t="shared" si="12"/>
        <v>#VALUE!</v>
      </c>
      <c r="L188" s="98" t="e">
        <f t="shared" si="12"/>
        <v>#VALUE!</v>
      </c>
      <c r="M188" s="98" t="e">
        <f t="shared" si="12"/>
        <v>#VALUE!</v>
      </c>
      <c r="N188" s="98" t="e">
        <f t="shared" si="12"/>
        <v>#VALUE!</v>
      </c>
      <c r="O188" s="98" t="e">
        <f t="shared" si="12"/>
        <v>#VALUE!</v>
      </c>
      <c r="P188" s="98" t="e">
        <f t="shared" si="12"/>
        <v>#VALUE!</v>
      </c>
      <c r="Q188" s="98" t="e">
        <f t="shared" si="12"/>
        <v>#VALUE!</v>
      </c>
      <c r="R188" s="98" t="e">
        <f t="shared" si="12"/>
        <v>#VALUE!</v>
      </c>
      <c r="S188" s="98" t="e">
        <f t="shared" si="12"/>
        <v>#VALUE!</v>
      </c>
      <c r="T188" s="98" t="e">
        <f t="shared" si="12"/>
        <v>#VALUE!</v>
      </c>
      <c r="U188" s="98" t="e">
        <f t="shared" si="12"/>
        <v>#VALUE!</v>
      </c>
      <c r="V188" s="98" t="e">
        <f t="shared" si="12"/>
        <v>#VALUE!</v>
      </c>
      <c r="W188" s="98" t="e">
        <f t="shared" si="12"/>
        <v>#VALUE!</v>
      </c>
      <c r="X188" s="98" t="e">
        <f t="shared" si="12"/>
        <v>#VALUE!</v>
      </c>
      <c r="Y188" s="98" t="e">
        <f t="shared" si="12"/>
        <v>#VALUE!</v>
      </c>
      <c r="Z188" s="98" t="e">
        <f t="shared" si="12"/>
        <v>#VALUE!</v>
      </c>
      <c r="AA188" s="98" t="e">
        <f t="shared" si="12"/>
        <v>#VALUE!</v>
      </c>
      <c r="AB188" s="98" t="e">
        <f t="shared" si="12"/>
        <v>#VALUE!</v>
      </c>
      <c r="AC188" s="98" t="e">
        <f t="shared" si="12"/>
        <v>#VALUE!</v>
      </c>
      <c r="AD188" s="98" t="e">
        <f t="shared" si="12"/>
        <v>#VALUE!</v>
      </c>
      <c r="AE188" s="98" t="e">
        <f t="shared" si="12"/>
        <v>#VALUE!</v>
      </c>
      <c r="AF188" s="98" t="e">
        <f t="shared" si="12"/>
        <v>#VALUE!</v>
      </c>
      <c r="AG188" s="98" t="e">
        <f t="shared" si="12"/>
        <v>#VALUE!</v>
      </c>
      <c r="AH188" s="98" t="e">
        <f t="shared" si="12"/>
        <v>#VALUE!</v>
      </c>
      <c r="AI188" s="98" t="e">
        <f t="shared" si="12"/>
        <v>#VALUE!</v>
      </c>
      <c r="AJ188" s="857"/>
    </row>
    <row r="189" spans="1:36" s="82" customFormat="1" ht="21" customHeight="1" thickBot="1" x14ac:dyDescent="0.2">
      <c r="A189" s="100" t="s">
        <v>146</v>
      </c>
      <c r="B189" s="101" t="s">
        <v>109</v>
      </c>
      <c r="C189" s="102" t="s">
        <v>147</v>
      </c>
      <c r="D189" s="101"/>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03"/>
    </row>
    <row r="190" spans="1:36" s="82" customFormat="1" ht="20" customHeight="1" thickBot="1" x14ac:dyDescent="0.2">
      <c r="A190" s="858"/>
      <c r="B190" s="109" t="s">
        <v>66</v>
      </c>
      <c r="C190" s="186" t="s">
        <v>148</v>
      </c>
      <c r="D190" s="435"/>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04"/>
    </row>
    <row r="191" spans="1:36" s="82" customFormat="1" ht="20" customHeight="1" x14ac:dyDescent="0.15">
      <c r="A191" s="859"/>
      <c r="B191" s="183"/>
      <c r="C191" s="187" t="e">
        <f>VLOOKUP(B191,'AP Übersicht'!$A$8:$B$36,2,FALSE)</f>
        <v>#N/A</v>
      </c>
      <c r="D191" s="430"/>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04">
        <f t="shared" ref="AJ191:AJ202" si="13">SUM(E191:AI191)</f>
        <v>0</v>
      </c>
    </row>
    <row r="192" spans="1:36" s="82" customFormat="1" ht="20" customHeight="1" x14ac:dyDescent="0.15">
      <c r="A192" s="859"/>
      <c r="B192" s="183"/>
      <c r="C192" s="187" t="e">
        <f>VLOOKUP(B192,'AP Übersicht'!$A$8:$B$36,2,FALSE)</f>
        <v>#N/A</v>
      </c>
      <c r="D192" s="430"/>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6"/>
      <c r="AJ192" s="104">
        <f t="shared" si="13"/>
        <v>0</v>
      </c>
    </row>
    <row r="193" spans="1:36" s="82" customFormat="1" ht="20" customHeight="1" x14ac:dyDescent="0.15">
      <c r="A193" s="859"/>
      <c r="B193" s="183"/>
      <c r="C193" s="187" t="e">
        <f>VLOOKUP(B193,'AP Übersicht'!$A$8:$B$36,2,FALSE)</f>
        <v>#N/A</v>
      </c>
      <c r="D193" s="430"/>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6"/>
      <c r="AJ193" s="104">
        <f t="shared" si="13"/>
        <v>0</v>
      </c>
    </row>
    <row r="194" spans="1:36" s="82" customFormat="1" ht="20" customHeight="1" x14ac:dyDescent="0.15">
      <c r="A194" s="859"/>
      <c r="B194" s="183"/>
      <c r="C194" s="187" t="e">
        <f>VLOOKUP(B194,'AP Übersicht'!$A$8:$B$36,2,FALSE)</f>
        <v>#N/A</v>
      </c>
      <c r="D194" s="430"/>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6"/>
      <c r="AJ194" s="104">
        <f t="shared" si="13"/>
        <v>0</v>
      </c>
    </row>
    <row r="195" spans="1:36" s="82" customFormat="1" ht="20" customHeight="1" x14ac:dyDescent="0.15">
      <c r="A195" s="859"/>
      <c r="B195" s="183"/>
      <c r="C195" s="187" t="e">
        <f>VLOOKUP(B195,'AP Übersicht'!$A$8:$B$36,2,FALSE)</f>
        <v>#N/A</v>
      </c>
      <c r="D195" s="430"/>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6"/>
      <c r="AJ195" s="104">
        <f t="shared" si="13"/>
        <v>0</v>
      </c>
    </row>
    <row r="196" spans="1:36" s="82" customFormat="1" ht="20" customHeight="1" x14ac:dyDescent="0.15">
      <c r="A196" s="859"/>
      <c r="B196" s="183"/>
      <c r="C196" s="187" t="e">
        <f>VLOOKUP(B196,'AP Übersicht'!$A$8:$B$36,2,FALSE)</f>
        <v>#N/A</v>
      </c>
      <c r="D196" s="430"/>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6"/>
      <c r="AJ196" s="104">
        <f t="shared" si="13"/>
        <v>0</v>
      </c>
    </row>
    <row r="197" spans="1:36" s="82" customFormat="1" ht="20" customHeight="1" x14ac:dyDescent="0.15">
      <c r="A197" s="859"/>
      <c r="B197" s="183"/>
      <c r="C197" s="187" t="e">
        <f>VLOOKUP(B197,'AP Übersicht'!$A$8:$B$36,2,FALSE)</f>
        <v>#N/A</v>
      </c>
      <c r="D197" s="430"/>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6"/>
      <c r="AJ197" s="104">
        <f t="shared" si="13"/>
        <v>0</v>
      </c>
    </row>
    <row r="198" spans="1:36" s="82" customFormat="1" ht="20" customHeight="1" x14ac:dyDescent="0.15">
      <c r="A198" s="859"/>
      <c r="B198" s="183"/>
      <c r="C198" s="187" t="e">
        <f>VLOOKUP(B198,'AP Übersicht'!$A$8:$B$36,2,FALSE)</f>
        <v>#N/A</v>
      </c>
      <c r="D198" s="430"/>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6"/>
      <c r="AJ198" s="104">
        <f t="shared" si="13"/>
        <v>0</v>
      </c>
    </row>
    <row r="199" spans="1:36" s="82" customFormat="1" ht="20" customHeight="1" x14ac:dyDescent="0.15">
      <c r="A199" s="859"/>
      <c r="B199" s="183"/>
      <c r="C199" s="187" t="e">
        <f>VLOOKUP(B199,'AP Übersicht'!$A$8:$B$36,2,FALSE)</f>
        <v>#N/A</v>
      </c>
      <c r="D199" s="430"/>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6"/>
      <c r="AJ199" s="104">
        <f t="shared" si="13"/>
        <v>0</v>
      </c>
    </row>
    <row r="200" spans="1:36" s="82" customFormat="1" ht="20" customHeight="1" x14ac:dyDescent="0.15">
      <c r="A200" s="859"/>
      <c r="B200" s="183"/>
      <c r="C200" s="187" t="e">
        <f>VLOOKUP(B200,'AP Übersicht'!$A$8:$B$36,2,FALSE)</f>
        <v>#N/A</v>
      </c>
      <c r="D200" s="430"/>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6"/>
      <c r="AJ200" s="104">
        <f t="shared" si="13"/>
        <v>0</v>
      </c>
    </row>
    <row r="201" spans="1:36" s="82" customFormat="1" ht="20" customHeight="1" x14ac:dyDescent="0.15">
      <c r="A201" s="859"/>
      <c r="B201" s="183"/>
      <c r="C201" s="187" t="e">
        <f>VLOOKUP(B201,'AP Übersicht'!$A$8:$B$36,2,FALSE)</f>
        <v>#N/A</v>
      </c>
      <c r="D201" s="430"/>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6"/>
      <c r="AJ201" s="104">
        <f t="shared" si="13"/>
        <v>0</v>
      </c>
    </row>
    <row r="202" spans="1:36" s="82" customFormat="1" ht="20" customHeight="1" thickBot="1" x14ac:dyDescent="0.2">
      <c r="A202" s="860"/>
      <c r="B202" s="184"/>
      <c r="C202" s="252" t="e">
        <f>VLOOKUP(B202,'AP Übersicht'!$A$8:$B$36,2,FALSE)</f>
        <v>#N/A</v>
      </c>
      <c r="D202" s="438"/>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8"/>
      <c r="AJ202" s="104">
        <f t="shared" si="13"/>
        <v>0</v>
      </c>
    </row>
    <row r="203" spans="1:36" s="82" customFormat="1" ht="36" customHeight="1" thickTop="1" thickBot="1" x14ac:dyDescent="0.2">
      <c r="A203" s="522"/>
      <c r="B203" s="185"/>
      <c r="C203" s="107" t="s">
        <v>149</v>
      </c>
      <c r="D203" s="437"/>
      <c r="E203" s="108">
        <f t="shared" ref="E203:AI203" si="14">SUM(E189:E202)</f>
        <v>0</v>
      </c>
      <c r="F203" s="108">
        <f t="shared" si="14"/>
        <v>0</v>
      </c>
      <c r="G203" s="108">
        <f t="shared" si="14"/>
        <v>0</v>
      </c>
      <c r="H203" s="108">
        <f t="shared" si="14"/>
        <v>0</v>
      </c>
      <c r="I203" s="108">
        <f t="shared" si="14"/>
        <v>0</v>
      </c>
      <c r="J203" s="108">
        <f t="shared" si="14"/>
        <v>0</v>
      </c>
      <c r="K203" s="108">
        <f t="shared" si="14"/>
        <v>0</v>
      </c>
      <c r="L203" s="108">
        <f t="shared" si="14"/>
        <v>0</v>
      </c>
      <c r="M203" s="108">
        <f t="shared" si="14"/>
        <v>0</v>
      </c>
      <c r="N203" s="108">
        <f t="shared" si="14"/>
        <v>0</v>
      </c>
      <c r="O203" s="108">
        <f t="shared" si="14"/>
        <v>0</v>
      </c>
      <c r="P203" s="108">
        <f t="shared" si="14"/>
        <v>0</v>
      </c>
      <c r="Q203" s="108">
        <f t="shared" si="14"/>
        <v>0</v>
      </c>
      <c r="R203" s="108">
        <f t="shared" si="14"/>
        <v>0</v>
      </c>
      <c r="S203" s="108">
        <f t="shared" si="14"/>
        <v>0</v>
      </c>
      <c r="T203" s="108">
        <f t="shared" si="14"/>
        <v>0</v>
      </c>
      <c r="U203" s="108">
        <f t="shared" si="14"/>
        <v>0</v>
      </c>
      <c r="V203" s="108">
        <f t="shared" si="14"/>
        <v>0</v>
      </c>
      <c r="W203" s="108">
        <f t="shared" si="14"/>
        <v>0</v>
      </c>
      <c r="X203" s="108">
        <f t="shared" si="14"/>
        <v>0</v>
      </c>
      <c r="Y203" s="108">
        <f t="shared" si="14"/>
        <v>0</v>
      </c>
      <c r="Z203" s="108">
        <f t="shared" si="14"/>
        <v>0</v>
      </c>
      <c r="AA203" s="108">
        <f t="shared" si="14"/>
        <v>0</v>
      </c>
      <c r="AB203" s="108">
        <f t="shared" si="14"/>
        <v>0</v>
      </c>
      <c r="AC203" s="108">
        <f t="shared" si="14"/>
        <v>0</v>
      </c>
      <c r="AD203" s="108">
        <f t="shared" si="14"/>
        <v>0</v>
      </c>
      <c r="AE203" s="108">
        <f t="shared" si="14"/>
        <v>0</v>
      </c>
      <c r="AF203" s="108">
        <f t="shared" si="14"/>
        <v>0</v>
      </c>
      <c r="AG203" s="108">
        <f t="shared" si="14"/>
        <v>0</v>
      </c>
      <c r="AH203" s="108">
        <f t="shared" si="14"/>
        <v>0</v>
      </c>
      <c r="AI203" s="108">
        <f t="shared" si="14"/>
        <v>0</v>
      </c>
      <c r="AJ203" s="106">
        <f>SUM(AJ191:AJ202)</f>
        <v>0</v>
      </c>
    </row>
    <row r="204" spans="1:36" s="82" customFormat="1" ht="20" customHeight="1" x14ac:dyDescent="0.15">
      <c r="A204" s="118" t="s">
        <v>150</v>
      </c>
      <c r="B204" s="99"/>
      <c r="C204" s="114" t="s">
        <v>164</v>
      </c>
      <c r="D204" s="430"/>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9"/>
      <c r="AJ204" s="110">
        <f>SUM(E204:AI204)</f>
        <v>0</v>
      </c>
    </row>
    <row r="205" spans="1:36" s="82" customFormat="1" ht="20" customHeight="1" x14ac:dyDescent="0.15">
      <c r="A205" s="861" t="s">
        <v>152</v>
      </c>
      <c r="B205" s="95"/>
      <c r="C205" s="115" t="s">
        <v>153</v>
      </c>
      <c r="D205" s="43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c r="AG205" s="180"/>
      <c r="AH205" s="180"/>
      <c r="AI205" s="180"/>
      <c r="AJ205" s="117">
        <f>SUM(D205:AI205)</f>
        <v>0</v>
      </c>
    </row>
    <row r="206" spans="1:36" s="82" customFormat="1" ht="20" customHeight="1" x14ac:dyDescent="0.15">
      <c r="A206" s="862"/>
      <c r="B206" s="95"/>
      <c r="C206" s="116" t="s">
        <v>154</v>
      </c>
      <c r="D206" s="430"/>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9"/>
      <c r="AJ206" s="111">
        <f>SUM(E206:AI206)</f>
        <v>0</v>
      </c>
    </row>
    <row r="207" spans="1:36" s="82" customFormat="1" ht="28" x14ac:dyDescent="0.15">
      <c r="A207" s="862"/>
      <c r="B207" s="95"/>
      <c r="C207" s="115" t="s">
        <v>155</v>
      </c>
      <c r="D207" s="430"/>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9"/>
      <c r="AJ207" s="111">
        <f>SUM(E207:AI207)</f>
        <v>0</v>
      </c>
    </row>
    <row r="208" spans="1:36" s="82" customFormat="1" ht="29" thickBot="1" x14ac:dyDescent="0.2">
      <c r="A208" s="863"/>
      <c r="B208" s="105"/>
      <c r="C208" s="119" t="s">
        <v>156</v>
      </c>
      <c r="D208" s="439"/>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c r="AI208" s="182"/>
      <c r="AJ208" s="112">
        <f>SUM(E208:AI208)</f>
        <v>0</v>
      </c>
    </row>
    <row r="209" spans="1:36" s="82" customFormat="1" x14ac:dyDescent="0.15">
      <c r="A209" s="123"/>
      <c r="B209" s="83"/>
      <c r="C209" s="83"/>
      <c r="D209" s="427"/>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124">
        <f>SUM(AJ203:AJ208)</f>
        <v>0</v>
      </c>
    </row>
    <row r="210" spans="1:36" s="82" customFormat="1" ht="18" customHeight="1" x14ac:dyDescent="0.15">
      <c r="A210" s="864" t="s">
        <v>159</v>
      </c>
      <c r="B210" s="865"/>
      <c r="C210" s="865"/>
      <c r="D210" s="865"/>
      <c r="E210" s="865"/>
      <c r="F210" s="865"/>
      <c r="G210" s="865"/>
      <c r="H210" s="865"/>
      <c r="I210" s="865"/>
      <c r="J210" s="865"/>
      <c r="K210" s="865"/>
      <c r="L210" s="865"/>
      <c r="M210" s="865"/>
      <c r="N210" s="90"/>
      <c r="O210" s="90"/>
      <c r="P210" s="90"/>
      <c r="Q210" s="90"/>
      <c r="R210" s="90"/>
      <c r="S210" s="90"/>
      <c r="T210" s="90"/>
      <c r="U210" s="90"/>
      <c r="V210" s="90"/>
      <c r="W210" s="90"/>
      <c r="X210" s="90"/>
      <c r="Y210" s="90"/>
      <c r="Z210" s="90"/>
      <c r="AA210" s="90"/>
      <c r="AB210" s="90"/>
      <c r="AC210" s="90"/>
      <c r="AD210" s="90"/>
      <c r="AE210" s="90"/>
      <c r="AF210" s="90"/>
      <c r="AG210" s="90"/>
      <c r="AH210" s="90"/>
      <c r="AI210" s="83"/>
      <c r="AJ210" s="125"/>
    </row>
    <row r="211" spans="1:36" s="82" customFormat="1" ht="18" customHeight="1" thickBot="1" x14ac:dyDescent="0.2">
      <c r="A211" s="866"/>
      <c r="B211" s="865"/>
      <c r="C211" s="865"/>
      <c r="D211" s="865"/>
      <c r="E211" s="865"/>
      <c r="F211" s="865"/>
      <c r="G211" s="865"/>
      <c r="H211" s="865"/>
      <c r="I211" s="865"/>
      <c r="J211" s="865"/>
      <c r="K211" s="865"/>
      <c r="L211" s="865"/>
      <c r="M211" s="865"/>
      <c r="N211" s="90"/>
      <c r="O211" s="90"/>
      <c r="P211" s="90"/>
      <c r="Q211" s="90"/>
      <c r="R211" s="90"/>
      <c r="S211" s="90"/>
      <c r="T211" s="90"/>
      <c r="U211" s="90"/>
      <c r="V211" s="90"/>
      <c r="W211" s="90"/>
      <c r="X211" s="90"/>
      <c r="Y211" s="90"/>
      <c r="Z211" s="90"/>
      <c r="AA211" s="90"/>
      <c r="AB211" s="90"/>
      <c r="AC211" s="90"/>
      <c r="AD211" s="90"/>
      <c r="AE211" s="90"/>
      <c r="AF211" s="90"/>
      <c r="AG211" s="90"/>
      <c r="AH211" s="90"/>
      <c r="AI211" s="83"/>
      <c r="AJ211" s="125"/>
    </row>
    <row r="212" spans="1:36" s="82" customFormat="1" ht="14" customHeight="1" x14ac:dyDescent="0.15">
      <c r="A212" s="866"/>
      <c r="B212" s="865"/>
      <c r="C212" s="865"/>
      <c r="D212" s="865"/>
      <c r="E212" s="865"/>
      <c r="F212" s="865"/>
      <c r="G212" s="865"/>
      <c r="H212" s="865"/>
      <c r="I212" s="865"/>
      <c r="J212" s="865"/>
      <c r="K212" s="865"/>
      <c r="L212" s="865"/>
      <c r="M212" s="865"/>
      <c r="N212" s="90"/>
      <c r="O212" s="90"/>
      <c r="P212" s="867" t="s">
        <v>160</v>
      </c>
      <c r="Q212" s="867"/>
      <c r="R212" s="867"/>
      <c r="S212" s="867"/>
      <c r="T212" s="867"/>
      <c r="U212" s="867"/>
      <c r="V212" s="867"/>
      <c r="W212" s="867"/>
      <c r="X212" s="867"/>
      <c r="Y212" s="867"/>
      <c r="Z212" s="867"/>
      <c r="AA212" s="867"/>
      <c r="AB212" s="867"/>
      <c r="AC212" s="867"/>
      <c r="AD212" s="867"/>
      <c r="AE212" s="867"/>
      <c r="AF212" s="867"/>
      <c r="AG212" s="867"/>
      <c r="AH212" s="867"/>
      <c r="AI212" s="867"/>
      <c r="AJ212" s="125"/>
    </row>
    <row r="213" spans="1:36" s="82" customFormat="1" ht="35.25" customHeight="1" x14ac:dyDescent="0.15">
      <c r="A213" s="864" t="s">
        <v>161</v>
      </c>
      <c r="B213" s="868"/>
      <c r="C213" s="868"/>
      <c r="D213" s="868"/>
      <c r="E213" s="868"/>
      <c r="F213" s="868"/>
      <c r="G213" s="868"/>
      <c r="H213" s="868"/>
      <c r="I213" s="868"/>
      <c r="J213" s="868"/>
      <c r="K213" s="868"/>
      <c r="L213" s="868"/>
      <c r="M213" s="868"/>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125"/>
    </row>
    <row r="214" spans="1:36" s="82" customFormat="1" ht="14" x14ac:dyDescent="0.15">
      <c r="A214" s="864"/>
      <c r="B214" s="868"/>
      <c r="C214" s="868"/>
      <c r="D214" s="868"/>
      <c r="E214" s="868"/>
      <c r="F214" s="868"/>
      <c r="G214" s="868"/>
      <c r="H214" s="868"/>
      <c r="I214" s="868"/>
      <c r="J214" s="868"/>
      <c r="K214" s="868"/>
      <c r="L214" s="868"/>
      <c r="M214" s="868"/>
      <c r="N214" s="83"/>
      <c r="O214" s="83"/>
      <c r="P214" s="867" t="s">
        <v>162</v>
      </c>
      <c r="Q214" s="867"/>
      <c r="R214" s="867"/>
      <c r="S214" s="867"/>
      <c r="T214" s="867"/>
      <c r="U214" s="867"/>
      <c r="V214" s="867"/>
      <c r="W214" s="867"/>
      <c r="X214" s="867"/>
      <c r="Y214" s="867"/>
      <c r="Z214" s="867"/>
      <c r="AA214" s="867"/>
      <c r="AB214" s="867"/>
      <c r="AC214" s="867"/>
      <c r="AD214" s="867"/>
      <c r="AE214" s="867"/>
      <c r="AF214" s="867"/>
      <c r="AG214" s="867"/>
      <c r="AH214" s="867"/>
      <c r="AI214" s="867"/>
      <c r="AJ214" s="125"/>
    </row>
    <row r="215" spans="1:36" s="82" customFormat="1" ht="14.5" customHeight="1" thickBot="1" x14ac:dyDescent="0.2">
      <c r="A215" s="126"/>
      <c r="B215" s="127"/>
      <c r="C215" s="127"/>
      <c r="D215" s="441"/>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8"/>
    </row>
    <row r="216" spans="1:36" x14ac:dyDescent="0.15">
      <c r="A216" s="82"/>
      <c r="B216" s="82"/>
      <c r="C216" s="82"/>
      <c r="D216" s="43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row>
    <row r="217" spans="1:36" s="60" customFormat="1" ht="30" customHeight="1" x14ac:dyDescent="0.15">
      <c r="A217" s="423"/>
      <c r="B217" s="433"/>
      <c r="C217" s="433"/>
      <c r="D217" s="424"/>
      <c r="E217" s="425"/>
      <c r="F217" s="425"/>
      <c r="G217" s="425"/>
      <c r="H217" s="425"/>
      <c r="I217" s="425"/>
      <c r="J217" s="425"/>
      <c r="K217" s="425"/>
      <c r="L217" s="444"/>
      <c r="M217" s="426"/>
      <c r="N217" s="426"/>
      <c r="O217" s="426"/>
      <c r="P217" s="426"/>
      <c r="Q217" s="426"/>
      <c r="R217" s="426"/>
      <c r="S217" s="426"/>
      <c r="T217" s="426"/>
      <c r="U217" s="426"/>
      <c r="V217" s="891" t="s">
        <v>133</v>
      </c>
      <c r="W217" s="891"/>
      <c r="X217" s="891"/>
      <c r="Y217" s="891"/>
      <c r="Z217" s="892"/>
      <c r="AA217" s="875" t="str">
        <f>Nav!$C$6</f>
        <v>DS200424</v>
      </c>
      <c r="AB217" s="876"/>
      <c r="AC217" s="876"/>
      <c r="AD217" s="876"/>
      <c r="AE217" s="876"/>
      <c r="AF217" s="876"/>
      <c r="AG217" s="876"/>
      <c r="AH217" s="877"/>
      <c r="AI217" s="426"/>
      <c r="AJ217" s="432"/>
    </row>
    <row r="218" spans="1:36" s="60" customFormat="1" ht="18" customHeight="1" x14ac:dyDescent="0.15">
      <c r="A218" s="445"/>
      <c r="B218" s="446"/>
      <c r="C218" s="446"/>
      <c r="D218" s="447"/>
      <c r="E218" s="448"/>
      <c r="F218" s="448"/>
      <c r="G218" s="448"/>
      <c r="H218" s="448"/>
      <c r="I218" s="448"/>
      <c r="J218" s="448"/>
      <c r="K218" s="448"/>
      <c r="L218" s="449"/>
      <c r="AJ218" s="434"/>
    </row>
    <row r="219" spans="1:36" ht="23" x14ac:dyDescent="0.25">
      <c r="A219" s="445"/>
      <c r="B219" s="446"/>
      <c r="C219" s="446"/>
      <c r="D219" s="447"/>
      <c r="E219" s="448"/>
      <c r="F219" s="448"/>
      <c r="G219" s="448"/>
      <c r="H219" s="448"/>
      <c r="I219" s="448"/>
      <c r="J219" s="448"/>
      <c r="K219" s="448"/>
      <c r="L219" s="449"/>
      <c r="M219" s="443"/>
      <c r="N219" s="893" t="s">
        <v>134</v>
      </c>
      <c r="O219" s="894"/>
      <c r="P219" s="894"/>
      <c r="Q219" s="894"/>
      <c r="R219" s="894"/>
      <c r="S219" s="894"/>
      <c r="T219" s="894"/>
      <c r="U219" s="894"/>
      <c r="V219" s="894"/>
      <c r="W219" s="894"/>
      <c r="X219" s="894"/>
      <c r="Y219" s="894"/>
      <c r="Z219" s="894"/>
      <c r="AA219" s="894"/>
      <c r="AB219" s="894"/>
      <c r="AC219" s="894"/>
      <c r="AD219" s="894"/>
      <c r="AE219" s="894"/>
      <c r="AF219" s="894"/>
      <c r="AG219" s="894"/>
      <c r="AH219" s="894"/>
      <c r="AI219" s="894"/>
      <c r="AJ219" s="895"/>
    </row>
    <row r="220" spans="1:36" ht="16" x14ac:dyDescent="0.2">
      <c r="A220" s="445"/>
      <c r="B220" s="446"/>
      <c r="C220" s="446"/>
      <c r="D220" s="447"/>
      <c r="E220" s="448"/>
      <c r="F220" s="448"/>
      <c r="G220" s="448"/>
      <c r="H220" s="448"/>
      <c r="I220" s="448"/>
      <c r="J220" s="448"/>
      <c r="K220" s="448"/>
      <c r="L220" s="449"/>
      <c r="M220" s="442"/>
      <c r="N220" s="730" t="s">
        <v>165</v>
      </c>
      <c r="O220" s="731"/>
      <c r="P220" s="731"/>
      <c r="Q220" s="731"/>
      <c r="R220" s="731"/>
      <c r="S220" s="731"/>
      <c r="T220" s="731"/>
      <c r="U220" s="731"/>
      <c r="V220" s="731"/>
      <c r="W220" s="731"/>
      <c r="X220" s="731"/>
      <c r="Y220" s="731"/>
      <c r="Z220" s="731"/>
      <c r="AA220" s="731"/>
      <c r="AB220" s="731"/>
      <c r="AC220" s="731"/>
      <c r="AD220" s="731"/>
      <c r="AE220" s="731"/>
      <c r="AF220" s="731"/>
      <c r="AG220" s="731"/>
      <c r="AH220" s="731"/>
      <c r="AI220" s="731"/>
      <c r="AJ220" s="732"/>
    </row>
    <row r="221" spans="1:36" ht="18" customHeight="1" x14ac:dyDescent="0.15">
      <c r="A221" s="885" t="s">
        <v>136</v>
      </c>
      <c r="B221" s="886"/>
      <c r="C221" s="886"/>
      <c r="D221" s="886"/>
      <c r="E221" s="886"/>
      <c r="F221" s="886"/>
      <c r="G221" s="886"/>
      <c r="H221" s="886"/>
      <c r="I221" s="886"/>
      <c r="J221" s="886"/>
      <c r="K221" s="886"/>
      <c r="L221" s="887"/>
      <c r="N221" s="888" t="s">
        <v>137</v>
      </c>
      <c r="O221" s="889"/>
      <c r="P221" s="889"/>
      <c r="Q221" s="889"/>
      <c r="R221" s="889"/>
      <c r="S221" s="889"/>
      <c r="T221" s="889"/>
      <c r="U221" s="889"/>
      <c r="V221" s="889"/>
      <c r="W221" s="889"/>
      <c r="X221" s="889"/>
      <c r="Y221" s="889"/>
      <c r="Z221" s="889"/>
      <c r="AA221" s="889"/>
      <c r="AB221" s="889"/>
      <c r="AC221" s="889"/>
      <c r="AD221" s="889"/>
      <c r="AE221" s="889"/>
      <c r="AF221" s="889"/>
      <c r="AG221" s="889"/>
      <c r="AH221" s="889"/>
      <c r="AI221" s="889"/>
      <c r="AJ221" s="890"/>
    </row>
    <row r="222" spans="1:36" ht="26.25" customHeight="1" x14ac:dyDescent="0.15">
      <c r="A222" s="84" t="s">
        <v>138</v>
      </c>
      <c r="B222" s="60"/>
      <c r="C222" s="516"/>
      <c r="D222" s="516"/>
      <c r="E222" s="94"/>
      <c r="F222" s="94"/>
      <c r="G222" s="94"/>
      <c r="H222" s="94"/>
      <c r="I222" s="94"/>
      <c r="J222" s="94"/>
      <c r="K222" s="94"/>
      <c r="N222" s="869"/>
      <c r="O222" s="869"/>
      <c r="P222" s="869"/>
      <c r="Q222" s="869"/>
      <c r="R222" s="869"/>
      <c r="S222" s="869"/>
      <c r="AJ222" s="91"/>
    </row>
    <row r="223" spans="1:36" ht="30" customHeight="1" x14ac:dyDescent="0.15">
      <c r="A223" s="870" t="str">
        <f>Nav!$C$3</f>
        <v>Durchführbarkeitsstudie "BioInk"</v>
      </c>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871"/>
      <c r="AI223" s="871"/>
      <c r="AJ223" s="872"/>
    </row>
    <row r="224" spans="1:36" ht="18" customHeight="1" x14ac:dyDescent="0.15">
      <c r="A224" s="85"/>
      <c r="AJ224" s="91"/>
    </row>
    <row r="225" spans="1:36" s="87" customFormat="1" ht="14" x14ac:dyDescent="0.15">
      <c r="A225" s="86" t="s">
        <v>139</v>
      </c>
      <c r="D225" s="428"/>
      <c r="F225" s="83"/>
      <c r="G225" s="83"/>
      <c r="H225" s="83"/>
      <c r="I225" s="83"/>
      <c r="J225" s="83"/>
      <c r="K225" s="83"/>
      <c r="L225" s="88"/>
      <c r="M225" s="87" t="s">
        <v>140</v>
      </c>
      <c r="AH225" s="83"/>
      <c r="AI225" s="83"/>
      <c r="AJ225" s="92"/>
    </row>
    <row r="226" spans="1:36" ht="27" customHeight="1" x14ac:dyDescent="0.15">
      <c r="A226" s="873" t="e">
        <f>A183+31</f>
        <v>#VALUE!</v>
      </c>
      <c r="B226" s="874"/>
      <c r="C226" s="874"/>
      <c r="D226" s="429"/>
      <c r="M226" s="875" t="str">
        <f>M183</f>
        <v>MA 5</v>
      </c>
      <c r="N226" s="876"/>
      <c r="O226" s="876"/>
      <c r="P226" s="876"/>
      <c r="Q226" s="876"/>
      <c r="R226" s="876"/>
      <c r="S226" s="876"/>
      <c r="T226" s="876"/>
      <c r="U226" s="876"/>
      <c r="V226" s="877"/>
      <c r="W226" s="89"/>
      <c r="X226" s="89"/>
      <c r="Y226" s="89"/>
      <c r="Z226" s="89"/>
      <c r="AA226" s="89"/>
      <c r="AB226" s="89"/>
      <c r="AC226" s="89"/>
      <c r="AD226" s="89"/>
      <c r="AE226" s="89"/>
      <c r="AF226" s="89"/>
      <c r="AG226" s="89"/>
      <c r="AJ226" s="93"/>
    </row>
    <row r="227" spans="1:36" x14ac:dyDescent="0.15">
      <c r="A227" s="85"/>
      <c r="AJ227" s="91"/>
    </row>
    <row r="228" spans="1:36" ht="30" customHeight="1" x14ac:dyDescent="0.15">
      <c r="A228" s="878" t="s">
        <v>141</v>
      </c>
      <c r="B228" s="879"/>
      <c r="C228" s="879"/>
      <c r="D228" s="879"/>
      <c r="E228" s="879"/>
      <c r="F228" s="879"/>
      <c r="G228" s="879"/>
      <c r="H228" s="879"/>
      <c r="I228" s="879"/>
      <c r="J228" s="879"/>
      <c r="K228" s="879"/>
      <c r="L228" s="879"/>
      <c r="M228" s="879"/>
      <c r="N228" s="879"/>
      <c r="O228" s="879"/>
      <c r="P228" s="879"/>
      <c r="Q228" s="879"/>
      <c r="R228" s="879"/>
      <c r="S228" s="879"/>
      <c r="T228" s="879"/>
      <c r="U228" s="879"/>
      <c r="V228" s="879"/>
      <c r="W228" s="879"/>
      <c r="X228" s="879"/>
      <c r="Y228" s="879"/>
      <c r="Z228" s="879"/>
      <c r="AA228" s="879"/>
      <c r="AB228" s="879"/>
      <c r="AC228" s="879"/>
      <c r="AD228" s="879"/>
      <c r="AE228" s="879"/>
      <c r="AF228" s="879"/>
      <c r="AG228" s="879"/>
      <c r="AH228" s="879"/>
      <c r="AI228" s="879"/>
      <c r="AJ228" s="880"/>
    </row>
    <row r="229" spans="1:36" ht="14" thickBot="1" x14ac:dyDescent="0.2">
      <c r="A229" s="85"/>
      <c r="AJ229" s="91"/>
    </row>
    <row r="230" spans="1:36" ht="25" customHeight="1" x14ac:dyDescent="0.15">
      <c r="A230" s="120"/>
      <c r="B230" s="121"/>
      <c r="C230" s="121"/>
      <c r="D230" s="440"/>
      <c r="E230" s="122" t="s">
        <v>143</v>
      </c>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856" t="s">
        <v>144</v>
      </c>
    </row>
    <row r="231" spans="1:36" ht="15" thickBot="1" x14ac:dyDescent="0.2">
      <c r="A231" s="96" t="s">
        <v>145</v>
      </c>
      <c r="B231" s="97"/>
      <c r="C231" s="97"/>
      <c r="D231" s="436" t="s">
        <v>250</v>
      </c>
      <c r="E231" s="98" t="e">
        <f>A226</f>
        <v>#VALUE!</v>
      </c>
      <c r="F231" s="98" t="e">
        <f>E231+1</f>
        <v>#VALUE!</v>
      </c>
      <c r="G231" s="98" t="e">
        <f t="shared" ref="G231:AI231" si="15">F231+1</f>
        <v>#VALUE!</v>
      </c>
      <c r="H231" s="98" t="e">
        <f t="shared" si="15"/>
        <v>#VALUE!</v>
      </c>
      <c r="I231" s="98" t="e">
        <f t="shared" si="15"/>
        <v>#VALUE!</v>
      </c>
      <c r="J231" s="98" t="e">
        <f t="shared" si="15"/>
        <v>#VALUE!</v>
      </c>
      <c r="K231" s="98" t="e">
        <f t="shared" si="15"/>
        <v>#VALUE!</v>
      </c>
      <c r="L231" s="98" t="e">
        <f t="shared" si="15"/>
        <v>#VALUE!</v>
      </c>
      <c r="M231" s="98" t="e">
        <f t="shared" si="15"/>
        <v>#VALUE!</v>
      </c>
      <c r="N231" s="98" t="e">
        <f t="shared" si="15"/>
        <v>#VALUE!</v>
      </c>
      <c r="O231" s="98" t="e">
        <f t="shared" si="15"/>
        <v>#VALUE!</v>
      </c>
      <c r="P231" s="98" t="e">
        <f t="shared" si="15"/>
        <v>#VALUE!</v>
      </c>
      <c r="Q231" s="98" t="e">
        <f t="shared" si="15"/>
        <v>#VALUE!</v>
      </c>
      <c r="R231" s="98" t="e">
        <f t="shared" si="15"/>
        <v>#VALUE!</v>
      </c>
      <c r="S231" s="98" t="e">
        <f t="shared" si="15"/>
        <v>#VALUE!</v>
      </c>
      <c r="T231" s="98" t="e">
        <f t="shared" si="15"/>
        <v>#VALUE!</v>
      </c>
      <c r="U231" s="98" t="e">
        <f t="shared" si="15"/>
        <v>#VALUE!</v>
      </c>
      <c r="V231" s="98" t="e">
        <f t="shared" si="15"/>
        <v>#VALUE!</v>
      </c>
      <c r="W231" s="98" t="e">
        <f t="shared" si="15"/>
        <v>#VALUE!</v>
      </c>
      <c r="X231" s="98" t="e">
        <f t="shared" si="15"/>
        <v>#VALUE!</v>
      </c>
      <c r="Y231" s="98" t="e">
        <f t="shared" si="15"/>
        <v>#VALUE!</v>
      </c>
      <c r="Z231" s="98" t="e">
        <f t="shared" si="15"/>
        <v>#VALUE!</v>
      </c>
      <c r="AA231" s="98" t="e">
        <f t="shared" si="15"/>
        <v>#VALUE!</v>
      </c>
      <c r="AB231" s="98" t="e">
        <f t="shared" si="15"/>
        <v>#VALUE!</v>
      </c>
      <c r="AC231" s="98" t="e">
        <f t="shared" si="15"/>
        <v>#VALUE!</v>
      </c>
      <c r="AD231" s="98" t="e">
        <f t="shared" si="15"/>
        <v>#VALUE!</v>
      </c>
      <c r="AE231" s="98" t="e">
        <f t="shared" si="15"/>
        <v>#VALUE!</v>
      </c>
      <c r="AF231" s="98" t="e">
        <f t="shared" si="15"/>
        <v>#VALUE!</v>
      </c>
      <c r="AG231" s="98" t="e">
        <f t="shared" si="15"/>
        <v>#VALUE!</v>
      </c>
      <c r="AH231" s="98" t="e">
        <f t="shared" si="15"/>
        <v>#VALUE!</v>
      </c>
      <c r="AI231" s="98" t="e">
        <f t="shared" si="15"/>
        <v>#VALUE!</v>
      </c>
      <c r="AJ231" s="857"/>
    </row>
    <row r="232" spans="1:36" s="82" customFormat="1" ht="21" customHeight="1" thickBot="1" x14ac:dyDescent="0.2">
      <c r="A232" s="100" t="s">
        <v>146</v>
      </c>
      <c r="B232" s="101" t="s">
        <v>109</v>
      </c>
      <c r="C232" s="102" t="s">
        <v>147</v>
      </c>
      <c r="D232" s="101"/>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03"/>
    </row>
    <row r="233" spans="1:36" s="82" customFormat="1" ht="20" customHeight="1" thickBot="1" x14ac:dyDescent="0.2">
      <c r="A233" s="858"/>
      <c r="B233" s="109" t="s">
        <v>66</v>
      </c>
      <c r="C233" s="186" t="s">
        <v>148</v>
      </c>
      <c r="D233" s="435"/>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04"/>
    </row>
    <row r="234" spans="1:36" s="82" customFormat="1" ht="20" customHeight="1" x14ac:dyDescent="0.15">
      <c r="A234" s="859"/>
      <c r="B234" s="183"/>
      <c r="C234" s="187" t="e">
        <f>VLOOKUP(B234,'AP Übersicht'!$A$8:$B$36,2,FALSE)</f>
        <v>#N/A</v>
      </c>
      <c r="D234" s="430"/>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04">
        <f t="shared" ref="AJ234:AJ245" si="16">SUM(E234:AI234)</f>
        <v>0</v>
      </c>
    </row>
    <row r="235" spans="1:36" s="82" customFormat="1" ht="20" customHeight="1" x14ac:dyDescent="0.15">
      <c r="A235" s="859"/>
      <c r="B235" s="183"/>
      <c r="C235" s="187" t="e">
        <f>VLOOKUP(B235,'AP Übersicht'!$A$8:$B$36,2,FALSE)</f>
        <v>#N/A</v>
      </c>
      <c r="D235" s="430"/>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6"/>
      <c r="AJ235" s="104">
        <f t="shared" si="16"/>
        <v>0</v>
      </c>
    </row>
    <row r="236" spans="1:36" s="82" customFormat="1" ht="20" customHeight="1" x14ac:dyDescent="0.15">
      <c r="A236" s="859"/>
      <c r="B236" s="183"/>
      <c r="C236" s="187" t="e">
        <f>VLOOKUP(B236,'AP Übersicht'!$A$8:$B$36,2,FALSE)</f>
        <v>#N/A</v>
      </c>
      <c r="D236" s="430"/>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6"/>
      <c r="AJ236" s="104">
        <f t="shared" si="16"/>
        <v>0</v>
      </c>
    </row>
    <row r="237" spans="1:36" s="82" customFormat="1" ht="20" customHeight="1" x14ac:dyDescent="0.15">
      <c r="A237" s="859"/>
      <c r="B237" s="183"/>
      <c r="C237" s="187" t="e">
        <f>VLOOKUP(B237,'AP Übersicht'!$A$8:$B$36,2,FALSE)</f>
        <v>#N/A</v>
      </c>
      <c r="D237" s="430"/>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6"/>
      <c r="AJ237" s="104">
        <f t="shared" si="16"/>
        <v>0</v>
      </c>
    </row>
    <row r="238" spans="1:36" s="82" customFormat="1" ht="20" customHeight="1" x14ac:dyDescent="0.15">
      <c r="A238" s="859"/>
      <c r="B238" s="183"/>
      <c r="C238" s="187" t="e">
        <f>VLOOKUP(B238,'AP Übersicht'!$A$8:$B$36,2,FALSE)</f>
        <v>#N/A</v>
      </c>
      <c r="D238" s="430"/>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6"/>
      <c r="AJ238" s="104">
        <f t="shared" si="16"/>
        <v>0</v>
      </c>
    </row>
    <row r="239" spans="1:36" s="82" customFormat="1" ht="20" customHeight="1" x14ac:dyDescent="0.15">
      <c r="A239" s="859"/>
      <c r="B239" s="183"/>
      <c r="C239" s="187" t="e">
        <f>VLOOKUP(B239,'AP Übersicht'!$A$8:$B$36,2,FALSE)</f>
        <v>#N/A</v>
      </c>
      <c r="D239" s="430"/>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6"/>
      <c r="AJ239" s="104">
        <f t="shared" si="16"/>
        <v>0</v>
      </c>
    </row>
    <row r="240" spans="1:36" s="82" customFormat="1" ht="20" customHeight="1" x14ac:dyDescent="0.15">
      <c r="A240" s="859"/>
      <c r="B240" s="183"/>
      <c r="C240" s="187" t="e">
        <f>VLOOKUP(B240,'AP Übersicht'!$A$8:$B$36,2,FALSE)</f>
        <v>#N/A</v>
      </c>
      <c r="D240" s="430"/>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6"/>
      <c r="AJ240" s="104">
        <f t="shared" si="16"/>
        <v>0</v>
      </c>
    </row>
    <row r="241" spans="1:36" s="82" customFormat="1" ht="20" customHeight="1" x14ac:dyDescent="0.15">
      <c r="A241" s="859"/>
      <c r="B241" s="183"/>
      <c r="C241" s="187" t="e">
        <f>VLOOKUP(B241,'AP Übersicht'!$A$8:$B$36,2,FALSE)</f>
        <v>#N/A</v>
      </c>
      <c r="D241" s="430"/>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6"/>
      <c r="AJ241" s="104">
        <f t="shared" si="16"/>
        <v>0</v>
      </c>
    </row>
    <row r="242" spans="1:36" s="82" customFormat="1" ht="20" customHeight="1" x14ac:dyDescent="0.15">
      <c r="A242" s="859"/>
      <c r="B242" s="183"/>
      <c r="C242" s="187" t="e">
        <f>VLOOKUP(B242,'AP Übersicht'!$A$8:$B$36,2,FALSE)</f>
        <v>#N/A</v>
      </c>
      <c r="D242" s="430"/>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6"/>
      <c r="AJ242" s="104">
        <f t="shared" si="16"/>
        <v>0</v>
      </c>
    </row>
    <row r="243" spans="1:36" s="82" customFormat="1" ht="20" customHeight="1" x14ac:dyDescent="0.15">
      <c r="A243" s="859"/>
      <c r="B243" s="183"/>
      <c r="C243" s="187" t="e">
        <f>VLOOKUP(B243,'AP Übersicht'!$A$8:$B$36,2,FALSE)</f>
        <v>#N/A</v>
      </c>
      <c r="D243" s="430"/>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6"/>
      <c r="AJ243" s="104">
        <f t="shared" si="16"/>
        <v>0</v>
      </c>
    </row>
    <row r="244" spans="1:36" s="82" customFormat="1" ht="20" customHeight="1" x14ac:dyDescent="0.15">
      <c r="A244" s="859"/>
      <c r="B244" s="183"/>
      <c r="C244" s="187" t="e">
        <f>VLOOKUP(B244,'AP Übersicht'!$A$8:$B$36,2,FALSE)</f>
        <v>#N/A</v>
      </c>
      <c r="D244" s="430"/>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6"/>
      <c r="AJ244" s="104">
        <f t="shared" si="16"/>
        <v>0</v>
      </c>
    </row>
    <row r="245" spans="1:36" s="82" customFormat="1" ht="20" customHeight="1" thickBot="1" x14ac:dyDescent="0.2">
      <c r="A245" s="860"/>
      <c r="B245" s="184"/>
      <c r="C245" s="252" t="e">
        <f>VLOOKUP(B245,'AP Übersicht'!$A$8:$B$36,2,FALSE)</f>
        <v>#N/A</v>
      </c>
      <c r="D245" s="438"/>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8"/>
      <c r="AJ245" s="104">
        <f t="shared" si="16"/>
        <v>0</v>
      </c>
    </row>
    <row r="246" spans="1:36" s="82" customFormat="1" ht="36" customHeight="1" thickTop="1" thickBot="1" x14ac:dyDescent="0.2">
      <c r="A246" s="522"/>
      <c r="B246" s="185"/>
      <c r="C246" s="107" t="s">
        <v>149</v>
      </c>
      <c r="D246" s="437"/>
      <c r="E246" s="108">
        <f t="shared" ref="E246:AI246" si="17">SUM(E232:E245)</f>
        <v>0</v>
      </c>
      <c r="F246" s="108">
        <f t="shared" si="17"/>
        <v>0</v>
      </c>
      <c r="G246" s="108">
        <f t="shared" si="17"/>
        <v>0</v>
      </c>
      <c r="H246" s="108">
        <f t="shared" si="17"/>
        <v>0</v>
      </c>
      <c r="I246" s="108">
        <f t="shared" si="17"/>
        <v>0</v>
      </c>
      <c r="J246" s="108">
        <f t="shared" si="17"/>
        <v>0</v>
      </c>
      <c r="K246" s="108">
        <f t="shared" si="17"/>
        <v>0</v>
      </c>
      <c r="L246" s="108">
        <f t="shared" si="17"/>
        <v>0</v>
      </c>
      <c r="M246" s="108">
        <f t="shared" si="17"/>
        <v>0</v>
      </c>
      <c r="N246" s="108">
        <f t="shared" si="17"/>
        <v>0</v>
      </c>
      <c r="O246" s="108">
        <f t="shared" si="17"/>
        <v>0</v>
      </c>
      <c r="P246" s="108">
        <f t="shared" si="17"/>
        <v>0</v>
      </c>
      <c r="Q246" s="108">
        <f t="shared" si="17"/>
        <v>0</v>
      </c>
      <c r="R246" s="108">
        <f t="shared" si="17"/>
        <v>0</v>
      </c>
      <c r="S246" s="108">
        <f t="shared" si="17"/>
        <v>0</v>
      </c>
      <c r="T246" s="108">
        <f t="shared" si="17"/>
        <v>0</v>
      </c>
      <c r="U246" s="108">
        <f t="shared" si="17"/>
        <v>0</v>
      </c>
      <c r="V246" s="108">
        <f t="shared" si="17"/>
        <v>0</v>
      </c>
      <c r="W246" s="108">
        <f t="shared" si="17"/>
        <v>0</v>
      </c>
      <c r="X246" s="108">
        <f t="shared" si="17"/>
        <v>0</v>
      </c>
      <c r="Y246" s="108">
        <f t="shared" si="17"/>
        <v>0</v>
      </c>
      <c r="Z246" s="108">
        <f t="shared" si="17"/>
        <v>0</v>
      </c>
      <c r="AA246" s="108">
        <f t="shared" si="17"/>
        <v>0</v>
      </c>
      <c r="AB246" s="108">
        <f t="shared" si="17"/>
        <v>0</v>
      </c>
      <c r="AC246" s="108">
        <f t="shared" si="17"/>
        <v>0</v>
      </c>
      <c r="AD246" s="108">
        <f t="shared" si="17"/>
        <v>0</v>
      </c>
      <c r="AE246" s="108">
        <f t="shared" si="17"/>
        <v>0</v>
      </c>
      <c r="AF246" s="108">
        <f t="shared" si="17"/>
        <v>0</v>
      </c>
      <c r="AG246" s="108">
        <f t="shared" si="17"/>
        <v>0</v>
      </c>
      <c r="AH246" s="108">
        <f t="shared" si="17"/>
        <v>0</v>
      </c>
      <c r="AI246" s="108">
        <f t="shared" si="17"/>
        <v>0</v>
      </c>
      <c r="AJ246" s="106">
        <f>SUM(AJ234:AJ245)</f>
        <v>0</v>
      </c>
    </row>
    <row r="247" spans="1:36" s="82" customFormat="1" ht="20" customHeight="1" x14ac:dyDescent="0.15">
      <c r="A247" s="118" t="s">
        <v>150</v>
      </c>
      <c r="B247" s="99"/>
      <c r="C247" s="114" t="s">
        <v>164</v>
      </c>
      <c r="D247" s="430"/>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9"/>
      <c r="AJ247" s="110">
        <f>SUM(E247:AI247)</f>
        <v>0</v>
      </c>
    </row>
    <row r="248" spans="1:36" s="82" customFormat="1" ht="20" customHeight="1" x14ac:dyDescent="0.15">
      <c r="A248" s="861" t="s">
        <v>152</v>
      </c>
      <c r="B248" s="95"/>
      <c r="C248" s="115" t="s">
        <v>153</v>
      </c>
      <c r="D248" s="43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c r="AG248" s="180"/>
      <c r="AH248" s="180"/>
      <c r="AI248" s="180"/>
      <c r="AJ248" s="117">
        <f>SUM(D248:AI248)</f>
        <v>0</v>
      </c>
    </row>
    <row r="249" spans="1:36" s="82" customFormat="1" ht="20" customHeight="1" x14ac:dyDescent="0.15">
      <c r="A249" s="862"/>
      <c r="B249" s="95"/>
      <c r="C249" s="116" t="s">
        <v>154</v>
      </c>
      <c r="D249" s="430"/>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9"/>
      <c r="AJ249" s="111">
        <f>SUM(E249:AI249)</f>
        <v>0</v>
      </c>
    </row>
    <row r="250" spans="1:36" s="82" customFormat="1" ht="28" x14ac:dyDescent="0.15">
      <c r="A250" s="862"/>
      <c r="B250" s="95"/>
      <c r="C250" s="115" t="s">
        <v>155</v>
      </c>
      <c r="D250" s="430"/>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9"/>
      <c r="AJ250" s="111">
        <f>SUM(E250:AI250)</f>
        <v>0</v>
      </c>
    </row>
    <row r="251" spans="1:36" s="82" customFormat="1" ht="29" thickBot="1" x14ac:dyDescent="0.2">
      <c r="A251" s="863"/>
      <c r="B251" s="105"/>
      <c r="C251" s="119" t="s">
        <v>156</v>
      </c>
      <c r="D251" s="439"/>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c r="AI251" s="182"/>
      <c r="AJ251" s="112">
        <f>SUM(E251:AI251)</f>
        <v>0</v>
      </c>
    </row>
    <row r="252" spans="1:36" s="82" customFormat="1" x14ac:dyDescent="0.15">
      <c r="A252" s="123"/>
      <c r="B252" s="83"/>
      <c r="C252" s="83"/>
      <c r="D252" s="427"/>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124">
        <f>SUM(AJ246:AJ251)</f>
        <v>0</v>
      </c>
    </row>
    <row r="253" spans="1:36" s="82" customFormat="1" ht="18" customHeight="1" x14ac:dyDescent="0.15">
      <c r="A253" s="864" t="s">
        <v>159</v>
      </c>
      <c r="B253" s="865"/>
      <c r="C253" s="865"/>
      <c r="D253" s="865"/>
      <c r="E253" s="865"/>
      <c r="F253" s="865"/>
      <c r="G253" s="865"/>
      <c r="H253" s="865"/>
      <c r="I253" s="865"/>
      <c r="J253" s="865"/>
      <c r="K253" s="865"/>
      <c r="L253" s="865"/>
      <c r="M253" s="865"/>
      <c r="N253" s="90"/>
      <c r="O253" s="90"/>
      <c r="P253" s="90"/>
      <c r="Q253" s="90"/>
      <c r="R253" s="90"/>
      <c r="S253" s="90"/>
      <c r="T253" s="90"/>
      <c r="U253" s="90"/>
      <c r="V253" s="90"/>
      <c r="W253" s="90"/>
      <c r="X253" s="90"/>
      <c r="Y253" s="90"/>
      <c r="Z253" s="90"/>
      <c r="AA253" s="90"/>
      <c r="AB253" s="90"/>
      <c r="AC253" s="90"/>
      <c r="AD253" s="90"/>
      <c r="AE253" s="90"/>
      <c r="AF253" s="90"/>
      <c r="AG253" s="90"/>
      <c r="AH253" s="90"/>
      <c r="AI253" s="83"/>
      <c r="AJ253" s="125"/>
    </row>
    <row r="254" spans="1:36" s="82" customFormat="1" ht="18" customHeight="1" thickBot="1" x14ac:dyDescent="0.2">
      <c r="A254" s="866"/>
      <c r="B254" s="865"/>
      <c r="C254" s="865"/>
      <c r="D254" s="865"/>
      <c r="E254" s="865"/>
      <c r="F254" s="865"/>
      <c r="G254" s="865"/>
      <c r="H254" s="865"/>
      <c r="I254" s="865"/>
      <c r="J254" s="865"/>
      <c r="K254" s="865"/>
      <c r="L254" s="865"/>
      <c r="M254" s="865"/>
      <c r="N254" s="90"/>
      <c r="O254" s="90"/>
      <c r="P254" s="90"/>
      <c r="Q254" s="90"/>
      <c r="R254" s="90"/>
      <c r="S254" s="90"/>
      <c r="T254" s="90"/>
      <c r="U254" s="90"/>
      <c r="V254" s="90"/>
      <c r="W254" s="90"/>
      <c r="X254" s="90"/>
      <c r="Y254" s="90"/>
      <c r="Z254" s="90"/>
      <c r="AA254" s="90"/>
      <c r="AB254" s="90"/>
      <c r="AC254" s="90"/>
      <c r="AD254" s="90"/>
      <c r="AE254" s="90"/>
      <c r="AF254" s="90"/>
      <c r="AG254" s="90"/>
      <c r="AH254" s="90"/>
      <c r="AI254" s="83"/>
      <c r="AJ254" s="125"/>
    </row>
    <row r="255" spans="1:36" s="82" customFormat="1" ht="14" customHeight="1" x14ac:dyDescent="0.15">
      <c r="A255" s="866"/>
      <c r="B255" s="865"/>
      <c r="C255" s="865"/>
      <c r="D255" s="865"/>
      <c r="E255" s="865"/>
      <c r="F255" s="865"/>
      <c r="G255" s="865"/>
      <c r="H255" s="865"/>
      <c r="I255" s="865"/>
      <c r="J255" s="865"/>
      <c r="K255" s="865"/>
      <c r="L255" s="865"/>
      <c r="M255" s="865"/>
      <c r="N255" s="90"/>
      <c r="O255" s="90"/>
      <c r="P255" s="867" t="s">
        <v>160</v>
      </c>
      <c r="Q255" s="867"/>
      <c r="R255" s="867"/>
      <c r="S255" s="867"/>
      <c r="T255" s="867"/>
      <c r="U255" s="867"/>
      <c r="V255" s="867"/>
      <c r="W255" s="867"/>
      <c r="X255" s="867"/>
      <c r="Y255" s="867"/>
      <c r="Z255" s="867"/>
      <c r="AA255" s="867"/>
      <c r="AB255" s="867"/>
      <c r="AC255" s="867"/>
      <c r="AD255" s="867"/>
      <c r="AE255" s="867"/>
      <c r="AF255" s="867"/>
      <c r="AG255" s="867"/>
      <c r="AH255" s="867"/>
      <c r="AI255" s="867"/>
      <c r="AJ255" s="125"/>
    </row>
    <row r="256" spans="1:36" s="82" customFormat="1" ht="35.25" customHeight="1" x14ac:dyDescent="0.15">
      <c r="A256" s="864" t="s">
        <v>161</v>
      </c>
      <c r="B256" s="868"/>
      <c r="C256" s="868"/>
      <c r="D256" s="868"/>
      <c r="E256" s="868"/>
      <c r="F256" s="868"/>
      <c r="G256" s="868"/>
      <c r="H256" s="868"/>
      <c r="I256" s="868"/>
      <c r="J256" s="868"/>
      <c r="K256" s="868"/>
      <c r="L256" s="868"/>
      <c r="M256" s="868"/>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125"/>
    </row>
    <row r="257" spans="1:36" s="82" customFormat="1" ht="14" x14ac:dyDescent="0.15">
      <c r="A257" s="864"/>
      <c r="B257" s="868"/>
      <c r="C257" s="868"/>
      <c r="D257" s="868"/>
      <c r="E257" s="868"/>
      <c r="F257" s="868"/>
      <c r="G257" s="868"/>
      <c r="H257" s="868"/>
      <c r="I257" s="868"/>
      <c r="J257" s="868"/>
      <c r="K257" s="868"/>
      <c r="L257" s="868"/>
      <c r="M257" s="868"/>
      <c r="N257" s="83"/>
      <c r="O257" s="83"/>
      <c r="P257" s="867" t="s">
        <v>162</v>
      </c>
      <c r="Q257" s="867"/>
      <c r="R257" s="867"/>
      <c r="S257" s="867"/>
      <c r="T257" s="867"/>
      <c r="U257" s="867"/>
      <c r="V257" s="867"/>
      <c r="W257" s="867"/>
      <c r="X257" s="867"/>
      <c r="Y257" s="867"/>
      <c r="Z257" s="867"/>
      <c r="AA257" s="867"/>
      <c r="AB257" s="867"/>
      <c r="AC257" s="867"/>
      <c r="AD257" s="867"/>
      <c r="AE257" s="867"/>
      <c r="AF257" s="867"/>
      <c r="AG257" s="867"/>
      <c r="AH257" s="867"/>
      <c r="AI257" s="867"/>
      <c r="AJ257" s="125"/>
    </row>
    <row r="258" spans="1:36" s="82" customFormat="1" ht="14.5" customHeight="1" thickBot="1" x14ac:dyDescent="0.2">
      <c r="A258" s="126"/>
      <c r="B258" s="127"/>
      <c r="C258" s="127"/>
      <c r="D258" s="441"/>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8"/>
    </row>
    <row r="259" spans="1:36" x14ac:dyDescent="0.15">
      <c r="A259" s="82"/>
      <c r="B259" s="82"/>
      <c r="C259" s="82"/>
      <c r="D259" s="43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60" customFormat="1" ht="30" customHeight="1" x14ac:dyDescent="0.15">
      <c r="A260" s="423"/>
      <c r="B260" s="433"/>
      <c r="C260" s="433"/>
      <c r="D260" s="424"/>
      <c r="E260" s="425"/>
      <c r="F260" s="425"/>
      <c r="G260" s="425"/>
      <c r="H260" s="425"/>
      <c r="I260" s="425"/>
      <c r="J260" s="425"/>
      <c r="K260" s="425"/>
      <c r="L260" s="444"/>
      <c r="M260" s="426"/>
      <c r="N260" s="426"/>
      <c r="O260" s="426"/>
      <c r="P260" s="426"/>
      <c r="Q260" s="426"/>
      <c r="R260" s="426"/>
      <c r="S260" s="426"/>
      <c r="T260" s="426"/>
      <c r="U260" s="426"/>
      <c r="V260" s="891" t="s">
        <v>133</v>
      </c>
      <c r="W260" s="891"/>
      <c r="X260" s="891"/>
      <c r="Y260" s="891"/>
      <c r="Z260" s="892"/>
      <c r="AA260" s="875" t="str">
        <f>Nav!$C$6</f>
        <v>DS200424</v>
      </c>
      <c r="AB260" s="876"/>
      <c r="AC260" s="876"/>
      <c r="AD260" s="876"/>
      <c r="AE260" s="876"/>
      <c r="AF260" s="876"/>
      <c r="AG260" s="876"/>
      <c r="AH260" s="877"/>
      <c r="AI260" s="426"/>
      <c r="AJ260" s="432"/>
    </row>
    <row r="261" spans="1:36" s="60" customFormat="1" ht="18" customHeight="1" x14ac:dyDescent="0.15">
      <c r="A261" s="445"/>
      <c r="B261" s="446"/>
      <c r="C261" s="446"/>
      <c r="D261" s="447"/>
      <c r="E261" s="448"/>
      <c r="F261" s="448"/>
      <c r="G261" s="448"/>
      <c r="H261" s="448"/>
      <c r="I261" s="448"/>
      <c r="J261" s="448"/>
      <c r="K261" s="448"/>
      <c r="L261" s="449"/>
      <c r="AJ261" s="434"/>
    </row>
    <row r="262" spans="1:36" ht="23" x14ac:dyDescent="0.25">
      <c r="A262" s="445"/>
      <c r="B262" s="446"/>
      <c r="C262" s="446"/>
      <c r="D262" s="447"/>
      <c r="E262" s="448"/>
      <c r="F262" s="448"/>
      <c r="G262" s="448"/>
      <c r="H262" s="448"/>
      <c r="I262" s="448"/>
      <c r="J262" s="448"/>
      <c r="K262" s="448"/>
      <c r="L262" s="449"/>
      <c r="M262" s="443"/>
      <c r="N262" s="893" t="s">
        <v>134</v>
      </c>
      <c r="O262" s="894"/>
      <c r="P262" s="894"/>
      <c r="Q262" s="894"/>
      <c r="R262" s="894"/>
      <c r="S262" s="894"/>
      <c r="T262" s="894"/>
      <c r="U262" s="894"/>
      <c r="V262" s="894"/>
      <c r="W262" s="894"/>
      <c r="X262" s="894"/>
      <c r="Y262" s="894"/>
      <c r="Z262" s="894"/>
      <c r="AA262" s="894"/>
      <c r="AB262" s="894"/>
      <c r="AC262" s="894"/>
      <c r="AD262" s="894"/>
      <c r="AE262" s="894"/>
      <c r="AF262" s="894"/>
      <c r="AG262" s="894"/>
      <c r="AH262" s="894"/>
      <c r="AI262" s="894"/>
      <c r="AJ262" s="895"/>
    </row>
    <row r="263" spans="1:36" ht="16" x14ac:dyDescent="0.2">
      <c r="A263" s="445"/>
      <c r="B263" s="446"/>
      <c r="C263" s="446"/>
      <c r="D263" s="447"/>
      <c r="E263" s="448"/>
      <c r="F263" s="448"/>
      <c r="G263" s="448"/>
      <c r="H263" s="448"/>
      <c r="I263" s="448"/>
      <c r="J263" s="448"/>
      <c r="K263" s="448"/>
      <c r="L263" s="449"/>
      <c r="M263" s="442"/>
      <c r="N263" s="730" t="s">
        <v>165</v>
      </c>
      <c r="O263" s="731"/>
      <c r="P263" s="731"/>
      <c r="Q263" s="731"/>
      <c r="R263" s="731"/>
      <c r="S263" s="731"/>
      <c r="T263" s="731"/>
      <c r="U263" s="731"/>
      <c r="V263" s="731"/>
      <c r="W263" s="731"/>
      <c r="X263" s="731"/>
      <c r="Y263" s="731"/>
      <c r="Z263" s="731"/>
      <c r="AA263" s="731"/>
      <c r="AB263" s="731"/>
      <c r="AC263" s="731"/>
      <c r="AD263" s="731"/>
      <c r="AE263" s="731"/>
      <c r="AF263" s="731"/>
      <c r="AG263" s="731"/>
      <c r="AH263" s="731"/>
      <c r="AI263" s="731"/>
      <c r="AJ263" s="732"/>
    </row>
    <row r="264" spans="1:36" ht="18" customHeight="1" x14ac:dyDescent="0.15">
      <c r="A264" s="885" t="s">
        <v>136</v>
      </c>
      <c r="B264" s="886"/>
      <c r="C264" s="886"/>
      <c r="D264" s="886"/>
      <c r="E264" s="886"/>
      <c r="F264" s="886"/>
      <c r="G264" s="886"/>
      <c r="H264" s="886"/>
      <c r="I264" s="886"/>
      <c r="J264" s="886"/>
      <c r="K264" s="886"/>
      <c r="L264" s="887"/>
      <c r="N264" s="888" t="s">
        <v>137</v>
      </c>
      <c r="O264" s="889"/>
      <c r="P264" s="889"/>
      <c r="Q264" s="889"/>
      <c r="R264" s="889"/>
      <c r="S264" s="889"/>
      <c r="T264" s="889"/>
      <c r="U264" s="889"/>
      <c r="V264" s="889"/>
      <c r="W264" s="889"/>
      <c r="X264" s="889"/>
      <c r="Y264" s="889"/>
      <c r="Z264" s="889"/>
      <c r="AA264" s="889"/>
      <c r="AB264" s="889"/>
      <c r="AC264" s="889"/>
      <c r="AD264" s="889"/>
      <c r="AE264" s="889"/>
      <c r="AF264" s="889"/>
      <c r="AG264" s="889"/>
      <c r="AH264" s="889"/>
      <c r="AI264" s="889"/>
      <c r="AJ264" s="890"/>
    </row>
    <row r="265" spans="1:36" ht="26.25" customHeight="1" x14ac:dyDescent="0.15">
      <c r="A265" s="84" t="s">
        <v>138</v>
      </c>
      <c r="B265" s="60"/>
      <c r="C265" s="516"/>
      <c r="D265" s="516"/>
      <c r="E265" s="94"/>
      <c r="F265" s="94"/>
      <c r="G265" s="94"/>
      <c r="H265" s="94"/>
      <c r="I265" s="94"/>
      <c r="J265" s="94"/>
      <c r="K265" s="94"/>
      <c r="N265" s="869"/>
      <c r="O265" s="869"/>
      <c r="P265" s="869"/>
      <c r="Q265" s="869"/>
      <c r="R265" s="869"/>
      <c r="S265" s="869"/>
      <c r="AJ265" s="91"/>
    </row>
    <row r="266" spans="1:36" ht="30" customHeight="1" x14ac:dyDescent="0.15">
      <c r="A266" s="870" t="str">
        <f>Nav!$C$3</f>
        <v>Durchführbarkeitsstudie "BioInk"</v>
      </c>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871"/>
      <c r="AI266" s="871"/>
      <c r="AJ266" s="872"/>
    </row>
    <row r="267" spans="1:36" ht="18" customHeight="1" x14ac:dyDescent="0.15">
      <c r="A267" s="85"/>
      <c r="AJ267" s="91"/>
    </row>
    <row r="268" spans="1:36" s="87" customFormat="1" ht="14" x14ac:dyDescent="0.15">
      <c r="A268" s="86" t="s">
        <v>139</v>
      </c>
      <c r="D268" s="428"/>
      <c r="F268" s="83"/>
      <c r="G268" s="83"/>
      <c r="H268" s="83"/>
      <c r="I268" s="83"/>
      <c r="J268" s="83"/>
      <c r="K268" s="83"/>
      <c r="L268" s="88"/>
      <c r="M268" s="87" t="s">
        <v>140</v>
      </c>
      <c r="AH268" s="83"/>
      <c r="AI268" s="83"/>
      <c r="AJ268" s="92"/>
    </row>
    <row r="269" spans="1:36" ht="27" customHeight="1" x14ac:dyDescent="0.15">
      <c r="A269" s="873" t="e">
        <f>A226+30</f>
        <v>#VALUE!</v>
      </c>
      <c r="B269" s="874"/>
      <c r="C269" s="874"/>
      <c r="D269" s="429"/>
      <c r="M269" s="875" t="str">
        <f>M226</f>
        <v>MA 5</v>
      </c>
      <c r="N269" s="876"/>
      <c r="O269" s="876"/>
      <c r="P269" s="876"/>
      <c r="Q269" s="876"/>
      <c r="R269" s="876"/>
      <c r="S269" s="876"/>
      <c r="T269" s="876"/>
      <c r="U269" s="876"/>
      <c r="V269" s="877"/>
      <c r="W269" s="89"/>
      <c r="X269" s="89"/>
      <c r="Y269" s="89"/>
      <c r="Z269" s="89"/>
      <c r="AA269" s="89"/>
      <c r="AB269" s="89"/>
      <c r="AC269" s="89"/>
      <c r="AD269" s="89"/>
      <c r="AE269" s="89"/>
      <c r="AF269" s="89"/>
      <c r="AG269" s="89"/>
      <c r="AJ269" s="93"/>
    </row>
    <row r="270" spans="1:36" x14ac:dyDescent="0.15">
      <c r="A270" s="85"/>
      <c r="AJ270" s="91"/>
    </row>
    <row r="271" spans="1:36" ht="30" customHeight="1" x14ac:dyDescent="0.15">
      <c r="A271" s="878" t="s">
        <v>141</v>
      </c>
      <c r="B271" s="879"/>
      <c r="C271" s="879"/>
      <c r="D271" s="879"/>
      <c r="E271" s="879"/>
      <c r="F271" s="879"/>
      <c r="G271" s="879"/>
      <c r="H271" s="879"/>
      <c r="I271" s="879"/>
      <c r="J271" s="879"/>
      <c r="K271" s="879"/>
      <c r="L271" s="879"/>
      <c r="M271" s="879"/>
      <c r="N271" s="879"/>
      <c r="O271" s="879"/>
      <c r="P271" s="879"/>
      <c r="Q271" s="879"/>
      <c r="R271" s="879"/>
      <c r="S271" s="879"/>
      <c r="T271" s="879"/>
      <c r="U271" s="879"/>
      <c r="V271" s="879"/>
      <c r="W271" s="879"/>
      <c r="X271" s="879"/>
      <c r="Y271" s="879"/>
      <c r="Z271" s="879"/>
      <c r="AA271" s="879"/>
      <c r="AB271" s="879"/>
      <c r="AC271" s="879"/>
      <c r="AD271" s="879"/>
      <c r="AE271" s="879"/>
      <c r="AF271" s="879"/>
      <c r="AG271" s="879"/>
      <c r="AH271" s="879"/>
      <c r="AI271" s="879"/>
      <c r="AJ271" s="880"/>
    </row>
    <row r="272" spans="1:36" ht="14" thickBot="1" x14ac:dyDescent="0.2">
      <c r="A272" s="85"/>
      <c r="AJ272" s="91"/>
    </row>
    <row r="273" spans="1:36" ht="25" customHeight="1" x14ac:dyDescent="0.15">
      <c r="A273" s="120"/>
      <c r="B273" s="121"/>
      <c r="C273" s="121"/>
      <c r="D273" s="440"/>
      <c r="E273" s="122" t="s">
        <v>143</v>
      </c>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856" t="s">
        <v>144</v>
      </c>
    </row>
    <row r="274" spans="1:36" ht="15" thickBot="1" x14ac:dyDescent="0.2">
      <c r="A274" s="96" t="s">
        <v>145</v>
      </c>
      <c r="B274" s="97"/>
      <c r="C274" s="97"/>
      <c r="D274" s="436" t="s">
        <v>250</v>
      </c>
      <c r="E274" s="98" t="e">
        <f>A269</f>
        <v>#VALUE!</v>
      </c>
      <c r="F274" s="98" t="e">
        <f>E274+1</f>
        <v>#VALUE!</v>
      </c>
      <c r="G274" s="98" t="e">
        <f t="shared" ref="G274:AI274" si="18">F274+1</f>
        <v>#VALUE!</v>
      </c>
      <c r="H274" s="98" t="e">
        <f t="shared" si="18"/>
        <v>#VALUE!</v>
      </c>
      <c r="I274" s="98" t="e">
        <f t="shared" si="18"/>
        <v>#VALUE!</v>
      </c>
      <c r="J274" s="98" t="e">
        <f t="shared" si="18"/>
        <v>#VALUE!</v>
      </c>
      <c r="K274" s="98" t="e">
        <f t="shared" si="18"/>
        <v>#VALUE!</v>
      </c>
      <c r="L274" s="98" t="e">
        <f t="shared" si="18"/>
        <v>#VALUE!</v>
      </c>
      <c r="M274" s="98" t="e">
        <f t="shared" si="18"/>
        <v>#VALUE!</v>
      </c>
      <c r="N274" s="98" t="e">
        <f t="shared" si="18"/>
        <v>#VALUE!</v>
      </c>
      <c r="O274" s="98" t="e">
        <f t="shared" si="18"/>
        <v>#VALUE!</v>
      </c>
      <c r="P274" s="98" t="e">
        <f t="shared" si="18"/>
        <v>#VALUE!</v>
      </c>
      <c r="Q274" s="98" t="e">
        <f t="shared" si="18"/>
        <v>#VALUE!</v>
      </c>
      <c r="R274" s="98" t="e">
        <f t="shared" si="18"/>
        <v>#VALUE!</v>
      </c>
      <c r="S274" s="98" t="e">
        <f t="shared" si="18"/>
        <v>#VALUE!</v>
      </c>
      <c r="T274" s="98" t="e">
        <f t="shared" si="18"/>
        <v>#VALUE!</v>
      </c>
      <c r="U274" s="98" t="e">
        <f t="shared" si="18"/>
        <v>#VALUE!</v>
      </c>
      <c r="V274" s="98" t="e">
        <f t="shared" si="18"/>
        <v>#VALUE!</v>
      </c>
      <c r="W274" s="98" t="e">
        <f t="shared" si="18"/>
        <v>#VALUE!</v>
      </c>
      <c r="X274" s="98" t="e">
        <f t="shared" si="18"/>
        <v>#VALUE!</v>
      </c>
      <c r="Y274" s="98" t="e">
        <f t="shared" si="18"/>
        <v>#VALUE!</v>
      </c>
      <c r="Z274" s="98" t="e">
        <f t="shared" si="18"/>
        <v>#VALUE!</v>
      </c>
      <c r="AA274" s="98" t="e">
        <f t="shared" si="18"/>
        <v>#VALUE!</v>
      </c>
      <c r="AB274" s="98" t="e">
        <f t="shared" si="18"/>
        <v>#VALUE!</v>
      </c>
      <c r="AC274" s="98" t="e">
        <f t="shared" si="18"/>
        <v>#VALUE!</v>
      </c>
      <c r="AD274" s="98" t="e">
        <f t="shared" si="18"/>
        <v>#VALUE!</v>
      </c>
      <c r="AE274" s="98" t="e">
        <f t="shared" si="18"/>
        <v>#VALUE!</v>
      </c>
      <c r="AF274" s="98" t="e">
        <f t="shared" si="18"/>
        <v>#VALUE!</v>
      </c>
      <c r="AG274" s="98" t="e">
        <f t="shared" si="18"/>
        <v>#VALUE!</v>
      </c>
      <c r="AH274" s="98" t="e">
        <f t="shared" si="18"/>
        <v>#VALUE!</v>
      </c>
      <c r="AI274" s="98" t="e">
        <f t="shared" si="18"/>
        <v>#VALUE!</v>
      </c>
      <c r="AJ274" s="857"/>
    </row>
    <row r="275" spans="1:36" s="82" customFormat="1" ht="21" customHeight="1" thickBot="1" x14ac:dyDescent="0.2">
      <c r="A275" s="100" t="s">
        <v>146</v>
      </c>
      <c r="B275" s="101" t="s">
        <v>109</v>
      </c>
      <c r="C275" s="102" t="s">
        <v>147</v>
      </c>
      <c r="D275" s="101"/>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03"/>
    </row>
    <row r="276" spans="1:36" s="82" customFormat="1" ht="20" customHeight="1" thickBot="1" x14ac:dyDescent="0.2">
      <c r="A276" s="858"/>
      <c r="B276" s="109" t="s">
        <v>66</v>
      </c>
      <c r="C276" s="186" t="s">
        <v>148</v>
      </c>
      <c r="D276" s="435"/>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04"/>
    </row>
    <row r="277" spans="1:36" s="82" customFormat="1" ht="20" customHeight="1" x14ac:dyDescent="0.15">
      <c r="A277" s="859"/>
      <c r="B277" s="183"/>
      <c r="C277" s="187" t="e">
        <f>VLOOKUP(B277,'AP Übersicht'!$A$8:$B$36,2,FALSE)</f>
        <v>#N/A</v>
      </c>
      <c r="D277" s="430"/>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04">
        <f t="shared" ref="AJ277:AJ288" si="19">SUM(E277:AI277)</f>
        <v>0</v>
      </c>
    </row>
    <row r="278" spans="1:36" s="82" customFormat="1" ht="20" customHeight="1" x14ac:dyDescent="0.15">
      <c r="A278" s="859"/>
      <c r="B278" s="183"/>
      <c r="C278" s="187" t="e">
        <f>VLOOKUP(B278,'AP Übersicht'!$A$8:$B$36,2,FALSE)</f>
        <v>#N/A</v>
      </c>
      <c r="D278" s="430"/>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6"/>
      <c r="AJ278" s="104">
        <f t="shared" si="19"/>
        <v>0</v>
      </c>
    </row>
    <row r="279" spans="1:36" s="82" customFormat="1" ht="20" customHeight="1" x14ac:dyDescent="0.15">
      <c r="A279" s="859"/>
      <c r="B279" s="183"/>
      <c r="C279" s="187" t="e">
        <f>VLOOKUP(B279,'AP Übersicht'!$A$8:$B$36,2,FALSE)</f>
        <v>#N/A</v>
      </c>
      <c r="D279" s="430"/>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6"/>
      <c r="AJ279" s="104">
        <f t="shared" si="19"/>
        <v>0</v>
      </c>
    </row>
    <row r="280" spans="1:36" s="82" customFormat="1" ht="20" customHeight="1" x14ac:dyDescent="0.15">
      <c r="A280" s="859"/>
      <c r="B280" s="183"/>
      <c r="C280" s="187" t="e">
        <f>VLOOKUP(B280,'AP Übersicht'!$A$8:$B$36,2,FALSE)</f>
        <v>#N/A</v>
      </c>
      <c r="D280" s="430"/>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6"/>
      <c r="AJ280" s="104">
        <f t="shared" si="19"/>
        <v>0</v>
      </c>
    </row>
    <row r="281" spans="1:36" s="82" customFormat="1" ht="20" customHeight="1" x14ac:dyDescent="0.15">
      <c r="A281" s="859"/>
      <c r="B281" s="183"/>
      <c r="C281" s="187" t="e">
        <f>VLOOKUP(B281,'AP Übersicht'!$A$8:$B$36,2,FALSE)</f>
        <v>#N/A</v>
      </c>
      <c r="D281" s="430"/>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6"/>
      <c r="AJ281" s="104">
        <f t="shared" si="19"/>
        <v>0</v>
      </c>
    </row>
    <row r="282" spans="1:36" s="82" customFormat="1" ht="20" customHeight="1" x14ac:dyDescent="0.15">
      <c r="A282" s="859"/>
      <c r="B282" s="183"/>
      <c r="C282" s="187" t="e">
        <f>VLOOKUP(B282,'AP Übersicht'!$A$8:$B$36,2,FALSE)</f>
        <v>#N/A</v>
      </c>
      <c r="D282" s="430"/>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6"/>
      <c r="AJ282" s="104">
        <f t="shared" si="19"/>
        <v>0</v>
      </c>
    </row>
    <row r="283" spans="1:36" s="82" customFormat="1" ht="20" customHeight="1" x14ac:dyDescent="0.15">
      <c r="A283" s="859"/>
      <c r="B283" s="183"/>
      <c r="C283" s="187" t="e">
        <f>VLOOKUP(B283,'AP Übersicht'!$A$8:$B$36,2,FALSE)</f>
        <v>#N/A</v>
      </c>
      <c r="D283" s="430"/>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6"/>
      <c r="AJ283" s="104">
        <f t="shared" si="19"/>
        <v>0</v>
      </c>
    </row>
    <row r="284" spans="1:36" s="82" customFormat="1" ht="20" customHeight="1" x14ac:dyDescent="0.15">
      <c r="A284" s="859"/>
      <c r="B284" s="183"/>
      <c r="C284" s="187" t="e">
        <f>VLOOKUP(B284,'AP Übersicht'!$A$8:$B$36,2,FALSE)</f>
        <v>#N/A</v>
      </c>
      <c r="D284" s="430"/>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6"/>
      <c r="AJ284" s="104">
        <f t="shared" si="19"/>
        <v>0</v>
      </c>
    </row>
    <row r="285" spans="1:36" s="82" customFormat="1" ht="20" customHeight="1" x14ac:dyDescent="0.15">
      <c r="A285" s="859"/>
      <c r="B285" s="183"/>
      <c r="C285" s="187" t="e">
        <f>VLOOKUP(B285,'AP Übersicht'!$A$8:$B$36,2,FALSE)</f>
        <v>#N/A</v>
      </c>
      <c r="D285" s="430"/>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6"/>
      <c r="AJ285" s="104">
        <f t="shared" si="19"/>
        <v>0</v>
      </c>
    </row>
    <row r="286" spans="1:36" s="82" customFormat="1" ht="20" customHeight="1" x14ac:dyDescent="0.15">
      <c r="A286" s="859"/>
      <c r="B286" s="183"/>
      <c r="C286" s="187" t="e">
        <f>VLOOKUP(B286,'AP Übersicht'!$A$8:$B$36,2,FALSE)</f>
        <v>#N/A</v>
      </c>
      <c r="D286" s="430"/>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6"/>
      <c r="AJ286" s="104">
        <f t="shared" si="19"/>
        <v>0</v>
      </c>
    </row>
    <row r="287" spans="1:36" s="82" customFormat="1" ht="20" customHeight="1" x14ac:dyDescent="0.15">
      <c r="A287" s="859"/>
      <c r="B287" s="183"/>
      <c r="C287" s="187" t="e">
        <f>VLOOKUP(B287,'AP Übersicht'!$A$8:$B$36,2,FALSE)</f>
        <v>#N/A</v>
      </c>
      <c r="D287" s="430"/>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6"/>
      <c r="AJ287" s="104">
        <f t="shared" si="19"/>
        <v>0</v>
      </c>
    </row>
    <row r="288" spans="1:36" s="82" customFormat="1" ht="20" customHeight="1" thickBot="1" x14ac:dyDescent="0.2">
      <c r="A288" s="860"/>
      <c r="B288" s="184"/>
      <c r="C288" s="252" t="e">
        <f>VLOOKUP(B288,'AP Übersicht'!$A$8:$B$36,2,FALSE)</f>
        <v>#N/A</v>
      </c>
      <c r="D288" s="438"/>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8"/>
      <c r="AJ288" s="104">
        <f t="shared" si="19"/>
        <v>0</v>
      </c>
    </row>
    <row r="289" spans="1:36" s="82" customFormat="1" ht="36" customHeight="1" thickTop="1" thickBot="1" x14ac:dyDescent="0.2">
      <c r="A289" s="522"/>
      <c r="B289" s="185"/>
      <c r="C289" s="107" t="s">
        <v>149</v>
      </c>
      <c r="D289" s="437"/>
      <c r="E289" s="108">
        <f t="shared" ref="E289:AI289" si="20">SUM(E275:E288)</f>
        <v>0</v>
      </c>
      <c r="F289" s="108">
        <f t="shared" si="20"/>
        <v>0</v>
      </c>
      <c r="G289" s="108">
        <f t="shared" si="20"/>
        <v>0</v>
      </c>
      <c r="H289" s="108">
        <f t="shared" si="20"/>
        <v>0</v>
      </c>
      <c r="I289" s="108">
        <f t="shared" si="20"/>
        <v>0</v>
      </c>
      <c r="J289" s="108">
        <f t="shared" si="20"/>
        <v>0</v>
      </c>
      <c r="K289" s="108">
        <f t="shared" si="20"/>
        <v>0</v>
      </c>
      <c r="L289" s="108">
        <f t="shared" si="20"/>
        <v>0</v>
      </c>
      <c r="M289" s="108">
        <f t="shared" si="20"/>
        <v>0</v>
      </c>
      <c r="N289" s="108">
        <f t="shared" si="20"/>
        <v>0</v>
      </c>
      <c r="O289" s="108">
        <f t="shared" si="20"/>
        <v>0</v>
      </c>
      <c r="P289" s="108">
        <f t="shared" si="20"/>
        <v>0</v>
      </c>
      <c r="Q289" s="108">
        <f t="shared" si="20"/>
        <v>0</v>
      </c>
      <c r="R289" s="108">
        <f t="shared" si="20"/>
        <v>0</v>
      </c>
      <c r="S289" s="108">
        <f t="shared" si="20"/>
        <v>0</v>
      </c>
      <c r="T289" s="108">
        <f t="shared" si="20"/>
        <v>0</v>
      </c>
      <c r="U289" s="108">
        <f t="shared" si="20"/>
        <v>0</v>
      </c>
      <c r="V289" s="108">
        <f t="shared" si="20"/>
        <v>0</v>
      </c>
      <c r="W289" s="108">
        <f t="shared" si="20"/>
        <v>0</v>
      </c>
      <c r="X289" s="108">
        <f t="shared" si="20"/>
        <v>0</v>
      </c>
      <c r="Y289" s="108">
        <f t="shared" si="20"/>
        <v>0</v>
      </c>
      <c r="Z289" s="108">
        <f t="shared" si="20"/>
        <v>0</v>
      </c>
      <c r="AA289" s="108">
        <f t="shared" si="20"/>
        <v>0</v>
      </c>
      <c r="AB289" s="108">
        <f t="shared" si="20"/>
        <v>0</v>
      </c>
      <c r="AC289" s="108">
        <f t="shared" si="20"/>
        <v>0</v>
      </c>
      <c r="AD289" s="108">
        <f t="shared" si="20"/>
        <v>0</v>
      </c>
      <c r="AE289" s="108">
        <f t="shared" si="20"/>
        <v>0</v>
      </c>
      <c r="AF289" s="108">
        <f t="shared" si="20"/>
        <v>0</v>
      </c>
      <c r="AG289" s="108">
        <f t="shared" si="20"/>
        <v>0</v>
      </c>
      <c r="AH289" s="108">
        <f t="shared" si="20"/>
        <v>0</v>
      </c>
      <c r="AI289" s="108">
        <f t="shared" si="20"/>
        <v>0</v>
      </c>
      <c r="AJ289" s="106">
        <f>SUM(AJ277:AJ288)</f>
        <v>0</v>
      </c>
    </row>
    <row r="290" spans="1:36" s="82" customFormat="1" ht="20" customHeight="1" x14ac:dyDescent="0.15">
      <c r="A290" s="118" t="s">
        <v>150</v>
      </c>
      <c r="B290" s="99"/>
      <c r="C290" s="114" t="s">
        <v>164</v>
      </c>
      <c r="D290" s="430"/>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9"/>
      <c r="AJ290" s="110">
        <f>SUM(E290:AI290)</f>
        <v>0</v>
      </c>
    </row>
    <row r="291" spans="1:36" s="82" customFormat="1" ht="20" customHeight="1" x14ac:dyDescent="0.15">
      <c r="A291" s="861" t="s">
        <v>152</v>
      </c>
      <c r="B291" s="95"/>
      <c r="C291" s="115" t="s">
        <v>153</v>
      </c>
      <c r="D291" s="43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c r="AG291" s="180"/>
      <c r="AH291" s="180"/>
      <c r="AI291" s="180"/>
      <c r="AJ291" s="117">
        <f>SUM(D291:AI291)</f>
        <v>0</v>
      </c>
    </row>
    <row r="292" spans="1:36" s="82" customFormat="1" ht="20" customHeight="1" x14ac:dyDescent="0.15">
      <c r="A292" s="862"/>
      <c r="B292" s="95"/>
      <c r="C292" s="116" t="s">
        <v>154</v>
      </c>
      <c r="D292" s="430"/>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9"/>
      <c r="AJ292" s="111">
        <f>SUM(E292:AI292)</f>
        <v>0</v>
      </c>
    </row>
    <row r="293" spans="1:36" s="82" customFormat="1" ht="28" x14ac:dyDescent="0.15">
      <c r="A293" s="862"/>
      <c r="B293" s="95"/>
      <c r="C293" s="115" t="s">
        <v>155</v>
      </c>
      <c r="D293" s="430"/>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9"/>
      <c r="AJ293" s="111">
        <f>SUM(E293:AI293)</f>
        <v>0</v>
      </c>
    </row>
    <row r="294" spans="1:36" s="82" customFormat="1" ht="29" thickBot="1" x14ac:dyDescent="0.2">
      <c r="A294" s="863"/>
      <c r="B294" s="105"/>
      <c r="C294" s="119" t="s">
        <v>156</v>
      </c>
      <c r="D294" s="439"/>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2"/>
      <c r="AJ294" s="112">
        <f>SUM(E294:AI294)</f>
        <v>0</v>
      </c>
    </row>
    <row r="295" spans="1:36" s="82" customFormat="1" x14ac:dyDescent="0.15">
      <c r="A295" s="123"/>
      <c r="B295" s="83"/>
      <c r="C295" s="83"/>
      <c r="D295" s="427"/>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124">
        <f>SUM(AJ289:AJ294)</f>
        <v>0</v>
      </c>
    </row>
    <row r="296" spans="1:36" s="82" customFormat="1" ht="18" customHeight="1" x14ac:dyDescent="0.15">
      <c r="A296" s="864" t="s">
        <v>159</v>
      </c>
      <c r="B296" s="865"/>
      <c r="C296" s="865"/>
      <c r="D296" s="865"/>
      <c r="E296" s="865"/>
      <c r="F296" s="865"/>
      <c r="G296" s="865"/>
      <c r="H296" s="865"/>
      <c r="I296" s="865"/>
      <c r="J296" s="865"/>
      <c r="K296" s="865"/>
      <c r="L296" s="865"/>
      <c r="M296" s="865"/>
      <c r="N296" s="90"/>
      <c r="O296" s="90"/>
      <c r="P296" s="90"/>
      <c r="Q296" s="90"/>
      <c r="R296" s="90"/>
      <c r="S296" s="90"/>
      <c r="T296" s="90"/>
      <c r="U296" s="90"/>
      <c r="V296" s="90"/>
      <c r="W296" s="90"/>
      <c r="X296" s="90"/>
      <c r="Y296" s="90"/>
      <c r="Z296" s="90"/>
      <c r="AA296" s="90"/>
      <c r="AB296" s="90"/>
      <c r="AC296" s="90"/>
      <c r="AD296" s="90"/>
      <c r="AE296" s="90"/>
      <c r="AF296" s="90"/>
      <c r="AG296" s="90"/>
      <c r="AH296" s="90"/>
      <c r="AI296" s="83"/>
      <c r="AJ296" s="125"/>
    </row>
    <row r="297" spans="1:36" s="82" customFormat="1" ht="18" customHeight="1" thickBot="1" x14ac:dyDescent="0.2">
      <c r="A297" s="866"/>
      <c r="B297" s="865"/>
      <c r="C297" s="865"/>
      <c r="D297" s="865"/>
      <c r="E297" s="865"/>
      <c r="F297" s="865"/>
      <c r="G297" s="865"/>
      <c r="H297" s="865"/>
      <c r="I297" s="865"/>
      <c r="J297" s="865"/>
      <c r="K297" s="865"/>
      <c r="L297" s="865"/>
      <c r="M297" s="865"/>
      <c r="N297" s="90"/>
      <c r="O297" s="90"/>
      <c r="P297" s="90"/>
      <c r="Q297" s="90"/>
      <c r="R297" s="90"/>
      <c r="S297" s="90"/>
      <c r="T297" s="90"/>
      <c r="U297" s="90"/>
      <c r="V297" s="90"/>
      <c r="W297" s="90"/>
      <c r="X297" s="90"/>
      <c r="Y297" s="90"/>
      <c r="Z297" s="90"/>
      <c r="AA297" s="90"/>
      <c r="AB297" s="90"/>
      <c r="AC297" s="90"/>
      <c r="AD297" s="90"/>
      <c r="AE297" s="90"/>
      <c r="AF297" s="90"/>
      <c r="AG297" s="90"/>
      <c r="AH297" s="90"/>
      <c r="AI297" s="83"/>
      <c r="AJ297" s="125"/>
    </row>
    <row r="298" spans="1:36" s="82" customFormat="1" ht="14" customHeight="1" x14ac:dyDescent="0.15">
      <c r="A298" s="866"/>
      <c r="B298" s="865"/>
      <c r="C298" s="865"/>
      <c r="D298" s="865"/>
      <c r="E298" s="865"/>
      <c r="F298" s="865"/>
      <c r="G298" s="865"/>
      <c r="H298" s="865"/>
      <c r="I298" s="865"/>
      <c r="J298" s="865"/>
      <c r="K298" s="865"/>
      <c r="L298" s="865"/>
      <c r="M298" s="865"/>
      <c r="N298" s="90"/>
      <c r="O298" s="90"/>
      <c r="P298" s="867" t="s">
        <v>160</v>
      </c>
      <c r="Q298" s="867"/>
      <c r="R298" s="867"/>
      <c r="S298" s="867"/>
      <c r="T298" s="867"/>
      <c r="U298" s="867"/>
      <c r="V298" s="867"/>
      <c r="W298" s="867"/>
      <c r="X298" s="867"/>
      <c r="Y298" s="867"/>
      <c r="Z298" s="867"/>
      <c r="AA298" s="867"/>
      <c r="AB298" s="867"/>
      <c r="AC298" s="867"/>
      <c r="AD298" s="867"/>
      <c r="AE298" s="867"/>
      <c r="AF298" s="867"/>
      <c r="AG298" s="867"/>
      <c r="AH298" s="867"/>
      <c r="AI298" s="867"/>
      <c r="AJ298" s="125"/>
    </row>
    <row r="299" spans="1:36" s="82" customFormat="1" ht="35.25" customHeight="1" x14ac:dyDescent="0.15">
      <c r="A299" s="864" t="s">
        <v>161</v>
      </c>
      <c r="B299" s="868"/>
      <c r="C299" s="868"/>
      <c r="D299" s="868"/>
      <c r="E299" s="868"/>
      <c r="F299" s="868"/>
      <c r="G299" s="868"/>
      <c r="H299" s="868"/>
      <c r="I299" s="868"/>
      <c r="J299" s="868"/>
      <c r="K299" s="868"/>
      <c r="L299" s="868"/>
      <c r="M299" s="868"/>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125"/>
    </row>
    <row r="300" spans="1:36" s="82" customFormat="1" ht="14" x14ac:dyDescent="0.15">
      <c r="A300" s="864"/>
      <c r="B300" s="868"/>
      <c r="C300" s="868"/>
      <c r="D300" s="868"/>
      <c r="E300" s="868"/>
      <c r="F300" s="868"/>
      <c r="G300" s="868"/>
      <c r="H300" s="868"/>
      <c r="I300" s="868"/>
      <c r="J300" s="868"/>
      <c r="K300" s="868"/>
      <c r="L300" s="868"/>
      <c r="M300" s="868"/>
      <c r="N300" s="83"/>
      <c r="O300" s="83"/>
      <c r="P300" s="867" t="s">
        <v>162</v>
      </c>
      <c r="Q300" s="867"/>
      <c r="R300" s="867"/>
      <c r="S300" s="867"/>
      <c r="T300" s="867"/>
      <c r="U300" s="867"/>
      <c r="V300" s="867"/>
      <c r="W300" s="867"/>
      <c r="X300" s="867"/>
      <c r="Y300" s="867"/>
      <c r="Z300" s="867"/>
      <c r="AA300" s="867"/>
      <c r="AB300" s="867"/>
      <c r="AC300" s="867"/>
      <c r="AD300" s="867"/>
      <c r="AE300" s="867"/>
      <c r="AF300" s="867"/>
      <c r="AG300" s="867"/>
      <c r="AH300" s="867"/>
      <c r="AI300" s="867"/>
      <c r="AJ300" s="125"/>
    </row>
    <row r="301" spans="1:36" s="82" customFormat="1" ht="14.5" customHeight="1" thickBot="1" x14ac:dyDescent="0.2">
      <c r="A301" s="126"/>
      <c r="B301" s="127"/>
      <c r="C301" s="127"/>
      <c r="D301" s="441"/>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8"/>
    </row>
    <row r="302" spans="1:36" x14ac:dyDescent="0.15">
      <c r="A302" s="82"/>
      <c r="B302" s="82"/>
      <c r="C302" s="82"/>
      <c r="D302" s="43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60" customFormat="1" ht="30" customHeight="1" x14ac:dyDescent="0.15">
      <c r="A303" s="423"/>
      <c r="B303" s="433"/>
      <c r="C303" s="433"/>
      <c r="D303" s="424"/>
      <c r="E303" s="425"/>
      <c r="F303" s="425"/>
      <c r="G303" s="425"/>
      <c r="H303" s="425"/>
      <c r="I303" s="425"/>
      <c r="J303" s="425"/>
      <c r="K303" s="425"/>
      <c r="L303" s="444"/>
      <c r="M303" s="426"/>
      <c r="N303" s="426"/>
      <c r="O303" s="426"/>
      <c r="P303" s="426"/>
      <c r="Q303" s="426"/>
      <c r="R303" s="426"/>
      <c r="S303" s="426"/>
      <c r="T303" s="426"/>
      <c r="U303" s="426"/>
      <c r="V303" s="891" t="s">
        <v>133</v>
      </c>
      <c r="W303" s="891"/>
      <c r="X303" s="891"/>
      <c r="Y303" s="891"/>
      <c r="Z303" s="892"/>
      <c r="AA303" s="875" t="str">
        <f>Nav!$C$6</f>
        <v>DS200424</v>
      </c>
      <c r="AB303" s="876"/>
      <c r="AC303" s="876"/>
      <c r="AD303" s="876"/>
      <c r="AE303" s="876"/>
      <c r="AF303" s="876"/>
      <c r="AG303" s="876"/>
      <c r="AH303" s="877"/>
      <c r="AI303" s="426"/>
      <c r="AJ303" s="432"/>
    </row>
    <row r="304" spans="1:36" s="60" customFormat="1" ht="18" customHeight="1" x14ac:dyDescent="0.15">
      <c r="A304" s="445"/>
      <c r="B304" s="446"/>
      <c r="C304" s="446"/>
      <c r="D304" s="447"/>
      <c r="E304" s="448"/>
      <c r="F304" s="448"/>
      <c r="G304" s="448"/>
      <c r="H304" s="448"/>
      <c r="I304" s="448"/>
      <c r="J304" s="448"/>
      <c r="K304" s="448"/>
      <c r="L304" s="449"/>
      <c r="AJ304" s="434"/>
    </row>
    <row r="305" spans="1:36" ht="23" x14ac:dyDescent="0.25">
      <c r="A305" s="445"/>
      <c r="B305" s="446"/>
      <c r="C305" s="446"/>
      <c r="D305" s="447"/>
      <c r="E305" s="448"/>
      <c r="F305" s="448"/>
      <c r="G305" s="448"/>
      <c r="H305" s="448"/>
      <c r="I305" s="448"/>
      <c r="J305" s="448"/>
      <c r="K305" s="448"/>
      <c r="L305" s="449"/>
      <c r="M305" s="443"/>
      <c r="N305" s="893" t="s">
        <v>134</v>
      </c>
      <c r="O305" s="894"/>
      <c r="P305" s="894"/>
      <c r="Q305" s="894"/>
      <c r="R305" s="894"/>
      <c r="S305" s="894"/>
      <c r="T305" s="894"/>
      <c r="U305" s="894"/>
      <c r="V305" s="894"/>
      <c r="W305" s="894"/>
      <c r="X305" s="894"/>
      <c r="Y305" s="894"/>
      <c r="Z305" s="894"/>
      <c r="AA305" s="894"/>
      <c r="AB305" s="894"/>
      <c r="AC305" s="894"/>
      <c r="AD305" s="894"/>
      <c r="AE305" s="894"/>
      <c r="AF305" s="894"/>
      <c r="AG305" s="894"/>
      <c r="AH305" s="894"/>
      <c r="AI305" s="894"/>
      <c r="AJ305" s="895"/>
    </row>
    <row r="306" spans="1:36" ht="16" x14ac:dyDescent="0.2">
      <c r="A306" s="445"/>
      <c r="B306" s="446"/>
      <c r="C306" s="446"/>
      <c r="D306" s="447"/>
      <c r="E306" s="448"/>
      <c r="F306" s="448"/>
      <c r="G306" s="448"/>
      <c r="H306" s="448"/>
      <c r="I306" s="448"/>
      <c r="J306" s="448"/>
      <c r="K306" s="448"/>
      <c r="L306" s="449"/>
      <c r="M306" s="442"/>
      <c r="N306" s="730" t="s">
        <v>165</v>
      </c>
      <c r="O306" s="731"/>
      <c r="P306" s="731"/>
      <c r="Q306" s="731"/>
      <c r="R306" s="731"/>
      <c r="S306" s="731"/>
      <c r="T306" s="731"/>
      <c r="U306" s="731"/>
      <c r="V306" s="731"/>
      <c r="W306" s="731"/>
      <c r="X306" s="731"/>
      <c r="Y306" s="731"/>
      <c r="Z306" s="731"/>
      <c r="AA306" s="731"/>
      <c r="AB306" s="731"/>
      <c r="AC306" s="731"/>
      <c r="AD306" s="731"/>
      <c r="AE306" s="731"/>
      <c r="AF306" s="731"/>
      <c r="AG306" s="731"/>
      <c r="AH306" s="731"/>
      <c r="AI306" s="731"/>
      <c r="AJ306" s="732"/>
    </row>
    <row r="307" spans="1:36" ht="18" customHeight="1" x14ac:dyDescent="0.15">
      <c r="A307" s="885" t="s">
        <v>136</v>
      </c>
      <c r="B307" s="886"/>
      <c r="C307" s="886"/>
      <c r="D307" s="886"/>
      <c r="E307" s="886"/>
      <c r="F307" s="886"/>
      <c r="G307" s="886"/>
      <c r="H307" s="886"/>
      <c r="I307" s="886"/>
      <c r="J307" s="886"/>
      <c r="K307" s="886"/>
      <c r="L307" s="887"/>
      <c r="N307" s="888" t="s">
        <v>137</v>
      </c>
      <c r="O307" s="889"/>
      <c r="P307" s="889"/>
      <c r="Q307" s="889"/>
      <c r="R307" s="889"/>
      <c r="S307" s="889"/>
      <c r="T307" s="889"/>
      <c r="U307" s="889"/>
      <c r="V307" s="889"/>
      <c r="W307" s="889"/>
      <c r="X307" s="889"/>
      <c r="Y307" s="889"/>
      <c r="Z307" s="889"/>
      <c r="AA307" s="889"/>
      <c r="AB307" s="889"/>
      <c r="AC307" s="889"/>
      <c r="AD307" s="889"/>
      <c r="AE307" s="889"/>
      <c r="AF307" s="889"/>
      <c r="AG307" s="889"/>
      <c r="AH307" s="889"/>
      <c r="AI307" s="889"/>
      <c r="AJ307" s="890"/>
    </row>
    <row r="308" spans="1:36" ht="26.25" customHeight="1" x14ac:dyDescent="0.15">
      <c r="A308" s="84" t="s">
        <v>138</v>
      </c>
      <c r="B308" s="60"/>
      <c r="C308" s="516"/>
      <c r="D308" s="516"/>
      <c r="E308" s="94"/>
      <c r="F308" s="94"/>
      <c r="G308" s="94"/>
      <c r="H308" s="94"/>
      <c r="I308" s="94"/>
      <c r="J308" s="94"/>
      <c r="K308" s="94"/>
      <c r="N308" s="869"/>
      <c r="O308" s="869"/>
      <c r="P308" s="869"/>
      <c r="Q308" s="869"/>
      <c r="R308" s="869"/>
      <c r="S308" s="869"/>
      <c r="AJ308" s="91"/>
    </row>
    <row r="309" spans="1:36" ht="30" customHeight="1" x14ac:dyDescent="0.15">
      <c r="A309" s="870" t="str">
        <f>Nav!$C$3</f>
        <v>Durchführbarkeitsstudie "BioInk"</v>
      </c>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2"/>
    </row>
    <row r="310" spans="1:36" ht="18" customHeight="1" x14ac:dyDescent="0.15">
      <c r="A310" s="85"/>
      <c r="AJ310" s="91"/>
    </row>
    <row r="311" spans="1:36" s="87" customFormat="1" ht="14" x14ac:dyDescent="0.15">
      <c r="A311" s="86" t="s">
        <v>139</v>
      </c>
      <c r="D311" s="428"/>
      <c r="F311" s="83"/>
      <c r="G311" s="83"/>
      <c r="H311" s="83"/>
      <c r="I311" s="83"/>
      <c r="J311" s="83"/>
      <c r="K311" s="83"/>
      <c r="L311" s="88"/>
      <c r="M311" s="87" t="s">
        <v>140</v>
      </c>
      <c r="AH311" s="83"/>
      <c r="AI311" s="83"/>
      <c r="AJ311" s="92"/>
    </row>
    <row r="312" spans="1:36" ht="27" customHeight="1" x14ac:dyDescent="0.15">
      <c r="A312" s="873" t="e">
        <f>A269+31</f>
        <v>#VALUE!</v>
      </c>
      <c r="B312" s="874"/>
      <c r="C312" s="874"/>
      <c r="D312" s="429"/>
      <c r="M312" s="875" t="str">
        <f>M269</f>
        <v>MA 5</v>
      </c>
      <c r="N312" s="876"/>
      <c r="O312" s="876"/>
      <c r="P312" s="876"/>
      <c r="Q312" s="876"/>
      <c r="R312" s="876"/>
      <c r="S312" s="876"/>
      <c r="T312" s="876"/>
      <c r="U312" s="876"/>
      <c r="V312" s="877"/>
      <c r="W312" s="89"/>
      <c r="X312" s="89"/>
      <c r="Y312" s="89"/>
      <c r="Z312" s="89"/>
      <c r="AA312" s="89"/>
      <c r="AB312" s="89"/>
      <c r="AC312" s="89"/>
      <c r="AD312" s="89"/>
      <c r="AE312" s="89"/>
      <c r="AF312" s="89"/>
      <c r="AG312" s="89"/>
      <c r="AJ312" s="93"/>
    </row>
    <row r="313" spans="1:36" x14ac:dyDescent="0.15">
      <c r="A313" s="85"/>
      <c r="AJ313" s="91"/>
    </row>
    <row r="314" spans="1:36" ht="30" customHeight="1" x14ac:dyDescent="0.15">
      <c r="A314" s="878" t="s">
        <v>141</v>
      </c>
      <c r="B314" s="879"/>
      <c r="C314" s="879"/>
      <c r="D314" s="879"/>
      <c r="E314" s="879"/>
      <c r="F314" s="879"/>
      <c r="G314" s="879"/>
      <c r="H314" s="879"/>
      <c r="I314" s="879"/>
      <c r="J314" s="879"/>
      <c r="K314" s="879"/>
      <c r="L314" s="879"/>
      <c r="M314" s="879"/>
      <c r="N314" s="879"/>
      <c r="O314" s="879"/>
      <c r="P314" s="879"/>
      <c r="Q314" s="879"/>
      <c r="R314" s="879"/>
      <c r="S314" s="879"/>
      <c r="T314" s="879"/>
      <c r="U314" s="879"/>
      <c r="V314" s="879"/>
      <c r="W314" s="879"/>
      <c r="X314" s="879"/>
      <c r="Y314" s="879"/>
      <c r="Z314" s="879"/>
      <c r="AA314" s="879"/>
      <c r="AB314" s="879"/>
      <c r="AC314" s="879"/>
      <c r="AD314" s="879"/>
      <c r="AE314" s="879"/>
      <c r="AF314" s="879"/>
      <c r="AG314" s="879"/>
      <c r="AH314" s="879"/>
      <c r="AI314" s="879"/>
      <c r="AJ314" s="880"/>
    </row>
    <row r="315" spans="1:36" ht="14" thickBot="1" x14ac:dyDescent="0.2">
      <c r="A315" s="85"/>
      <c r="AJ315" s="91"/>
    </row>
    <row r="316" spans="1:36" ht="25" customHeight="1" x14ac:dyDescent="0.15">
      <c r="A316" s="120"/>
      <c r="B316" s="121"/>
      <c r="C316" s="121"/>
      <c r="D316" s="440"/>
      <c r="E316" s="122" t="s">
        <v>143</v>
      </c>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856" t="s">
        <v>144</v>
      </c>
    </row>
    <row r="317" spans="1:36" ht="15" thickBot="1" x14ac:dyDescent="0.2">
      <c r="A317" s="96" t="s">
        <v>145</v>
      </c>
      <c r="B317" s="97"/>
      <c r="C317" s="97"/>
      <c r="D317" s="436" t="s">
        <v>250</v>
      </c>
      <c r="E317" s="98" t="e">
        <f>A312</f>
        <v>#VALUE!</v>
      </c>
      <c r="F317" s="98" t="e">
        <f>E317+1</f>
        <v>#VALUE!</v>
      </c>
      <c r="G317" s="98" t="e">
        <f t="shared" ref="G317:AI317" si="21">F317+1</f>
        <v>#VALUE!</v>
      </c>
      <c r="H317" s="98" t="e">
        <f t="shared" si="21"/>
        <v>#VALUE!</v>
      </c>
      <c r="I317" s="98" t="e">
        <f t="shared" si="21"/>
        <v>#VALUE!</v>
      </c>
      <c r="J317" s="98" t="e">
        <f t="shared" si="21"/>
        <v>#VALUE!</v>
      </c>
      <c r="K317" s="98" t="e">
        <f t="shared" si="21"/>
        <v>#VALUE!</v>
      </c>
      <c r="L317" s="98" t="e">
        <f t="shared" si="21"/>
        <v>#VALUE!</v>
      </c>
      <c r="M317" s="98" t="e">
        <f t="shared" si="21"/>
        <v>#VALUE!</v>
      </c>
      <c r="N317" s="98" t="e">
        <f t="shared" si="21"/>
        <v>#VALUE!</v>
      </c>
      <c r="O317" s="98" t="e">
        <f t="shared" si="21"/>
        <v>#VALUE!</v>
      </c>
      <c r="P317" s="98" t="e">
        <f t="shared" si="21"/>
        <v>#VALUE!</v>
      </c>
      <c r="Q317" s="98" t="e">
        <f t="shared" si="21"/>
        <v>#VALUE!</v>
      </c>
      <c r="R317" s="98" t="e">
        <f t="shared" si="21"/>
        <v>#VALUE!</v>
      </c>
      <c r="S317" s="98" t="e">
        <f t="shared" si="21"/>
        <v>#VALUE!</v>
      </c>
      <c r="T317" s="98" t="e">
        <f t="shared" si="21"/>
        <v>#VALUE!</v>
      </c>
      <c r="U317" s="98" t="e">
        <f t="shared" si="21"/>
        <v>#VALUE!</v>
      </c>
      <c r="V317" s="98" t="e">
        <f t="shared" si="21"/>
        <v>#VALUE!</v>
      </c>
      <c r="W317" s="98" t="e">
        <f t="shared" si="21"/>
        <v>#VALUE!</v>
      </c>
      <c r="X317" s="98" t="e">
        <f t="shared" si="21"/>
        <v>#VALUE!</v>
      </c>
      <c r="Y317" s="98" t="e">
        <f t="shared" si="21"/>
        <v>#VALUE!</v>
      </c>
      <c r="Z317" s="98" t="e">
        <f t="shared" si="21"/>
        <v>#VALUE!</v>
      </c>
      <c r="AA317" s="98" t="e">
        <f t="shared" si="21"/>
        <v>#VALUE!</v>
      </c>
      <c r="AB317" s="98" t="e">
        <f t="shared" si="21"/>
        <v>#VALUE!</v>
      </c>
      <c r="AC317" s="98" t="e">
        <f t="shared" si="21"/>
        <v>#VALUE!</v>
      </c>
      <c r="AD317" s="98" t="e">
        <f t="shared" si="21"/>
        <v>#VALUE!</v>
      </c>
      <c r="AE317" s="98" t="e">
        <f t="shared" si="21"/>
        <v>#VALUE!</v>
      </c>
      <c r="AF317" s="98" t="e">
        <f t="shared" si="21"/>
        <v>#VALUE!</v>
      </c>
      <c r="AG317" s="98" t="e">
        <f t="shared" si="21"/>
        <v>#VALUE!</v>
      </c>
      <c r="AH317" s="98" t="e">
        <f t="shared" si="21"/>
        <v>#VALUE!</v>
      </c>
      <c r="AI317" s="98" t="e">
        <f t="shared" si="21"/>
        <v>#VALUE!</v>
      </c>
      <c r="AJ317" s="857"/>
    </row>
    <row r="318" spans="1:36" s="82" customFormat="1" ht="21" customHeight="1" thickBot="1" x14ac:dyDescent="0.2">
      <c r="A318" s="100" t="s">
        <v>146</v>
      </c>
      <c r="B318" s="101" t="s">
        <v>109</v>
      </c>
      <c r="C318" s="102" t="s">
        <v>147</v>
      </c>
      <c r="D318" s="101"/>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03"/>
    </row>
    <row r="319" spans="1:36" s="82" customFormat="1" ht="20" customHeight="1" thickBot="1" x14ac:dyDescent="0.2">
      <c r="A319" s="858"/>
      <c r="B319" s="109" t="s">
        <v>66</v>
      </c>
      <c r="C319" s="186" t="s">
        <v>148</v>
      </c>
      <c r="D319" s="435"/>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04"/>
    </row>
    <row r="320" spans="1:36" s="82" customFormat="1" ht="20" customHeight="1" x14ac:dyDescent="0.15">
      <c r="A320" s="859"/>
      <c r="B320" s="183"/>
      <c r="C320" s="187" t="e">
        <f>VLOOKUP(B320,'AP Übersicht'!$A$8:$B$36,2,FALSE)</f>
        <v>#N/A</v>
      </c>
      <c r="D320" s="430"/>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04">
        <f t="shared" ref="AJ320:AJ331" si="22">SUM(E320:AI320)</f>
        <v>0</v>
      </c>
    </row>
    <row r="321" spans="1:36" s="82" customFormat="1" ht="20" customHeight="1" x14ac:dyDescent="0.15">
      <c r="A321" s="859"/>
      <c r="B321" s="183"/>
      <c r="C321" s="187" t="e">
        <f>VLOOKUP(B321,'AP Übersicht'!$A$8:$B$36,2,FALSE)</f>
        <v>#N/A</v>
      </c>
      <c r="D321" s="430"/>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6"/>
      <c r="AJ321" s="104">
        <f t="shared" si="22"/>
        <v>0</v>
      </c>
    </row>
    <row r="322" spans="1:36" s="82" customFormat="1" ht="20" customHeight="1" x14ac:dyDescent="0.15">
      <c r="A322" s="859"/>
      <c r="B322" s="183"/>
      <c r="C322" s="187" t="e">
        <f>VLOOKUP(B322,'AP Übersicht'!$A$8:$B$36,2,FALSE)</f>
        <v>#N/A</v>
      </c>
      <c r="D322" s="430"/>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6"/>
      <c r="AJ322" s="104">
        <f t="shared" si="22"/>
        <v>0</v>
      </c>
    </row>
    <row r="323" spans="1:36" s="82" customFormat="1" ht="20" customHeight="1" x14ac:dyDescent="0.15">
      <c r="A323" s="859"/>
      <c r="B323" s="183"/>
      <c r="C323" s="187" t="e">
        <f>VLOOKUP(B323,'AP Übersicht'!$A$8:$B$36,2,FALSE)</f>
        <v>#N/A</v>
      </c>
      <c r="D323" s="430"/>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6"/>
      <c r="AJ323" s="104">
        <f t="shared" si="22"/>
        <v>0</v>
      </c>
    </row>
    <row r="324" spans="1:36" s="82" customFormat="1" ht="20" customHeight="1" x14ac:dyDescent="0.15">
      <c r="A324" s="859"/>
      <c r="B324" s="183"/>
      <c r="C324" s="187" t="e">
        <f>VLOOKUP(B324,'AP Übersicht'!$A$8:$B$36,2,FALSE)</f>
        <v>#N/A</v>
      </c>
      <c r="D324" s="430"/>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6"/>
      <c r="AJ324" s="104">
        <f t="shared" si="22"/>
        <v>0</v>
      </c>
    </row>
    <row r="325" spans="1:36" s="82" customFormat="1" ht="20" customHeight="1" x14ac:dyDescent="0.15">
      <c r="A325" s="859"/>
      <c r="B325" s="183"/>
      <c r="C325" s="187" t="e">
        <f>VLOOKUP(B325,'AP Übersicht'!$A$8:$B$36,2,FALSE)</f>
        <v>#N/A</v>
      </c>
      <c r="D325" s="430"/>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6"/>
      <c r="AJ325" s="104">
        <f t="shared" si="22"/>
        <v>0</v>
      </c>
    </row>
    <row r="326" spans="1:36" s="82" customFormat="1" ht="20" customHeight="1" x14ac:dyDescent="0.15">
      <c r="A326" s="859"/>
      <c r="B326" s="183"/>
      <c r="C326" s="187" t="e">
        <f>VLOOKUP(B326,'AP Übersicht'!$A$8:$B$36,2,FALSE)</f>
        <v>#N/A</v>
      </c>
      <c r="D326" s="430"/>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6"/>
      <c r="AJ326" s="104">
        <f t="shared" si="22"/>
        <v>0</v>
      </c>
    </row>
    <row r="327" spans="1:36" s="82" customFormat="1" ht="20" customHeight="1" x14ac:dyDescent="0.15">
      <c r="A327" s="859"/>
      <c r="B327" s="183"/>
      <c r="C327" s="187" t="e">
        <f>VLOOKUP(B327,'AP Übersicht'!$A$8:$B$36,2,FALSE)</f>
        <v>#N/A</v>
      </c>
      <c r="D327" s="430"/>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6"/>
      <c r="AJ327" s="104">
        <f t="shared" si="22"/>
        <v>0</v>
      </c>
    </row>
    <row r="328" spans="1:36" s="82" customFormat="1" ht="20" customHeight="1" x14ac:dyDescent="0.15">
      <c r="A328" s="859"/>
      <c r="B328" s="183"/>
      <c r="C328" s="187" t="e">
        <f>VLOOKUP(B328,'AP Übersicht'!$A$8:$B$36,2,FALSE)</f>
        <v>#N/A</v>
      </c>
      <c r="D328" s="430"/>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6"/>
      <c r="AJ328" s="104">
        <f t="shared" si="22"/>
        <v>0</v>
      </c>
    </row>
    <row r="329" spans="1:36" s="82" customFormat="1" ht="20" customHeight="1" x14ac:dyDescent="0.15">
      <c r="A329" s="859"/>
      <c r="B329" s="183"/>
      <c r="C329" s="187" t="e">
        <f>VLOOKUP(B329,'AP Übersicht'!$A$8:$B$36,2,FALSE)</f>
        <v>#N/A</v>
      </c>
      <c r="D329" s="430"/>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6"/>
      <c r="AJ329" s="104">
        <f t="shared" si="22"/>
        <v>0</v>
      </c>
    </row>
    <row r="330" spans="1:36" s="82" customFormat="1" ht="20" customHeight="1" x14ac:dyDescent="0.15">
      <c r="A330" s="859"/>
      <c r="B330" s="183"/>
      <c r="C330" s="187" t="e">
        <f>VLOOKUP(B330,'AP Übersicht'!$A$8:$B$36,2,FALSE)</f>
        <v>#N/A</v>
      </c>
      <c r="D330" s="4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6"/>
      <c r="AJ330" s="104">
        <f t="shared" si="22"/>
        <v>0</v>
      </c>
    </row>
    <row r="331" spans="1:36" s="82" customFormat="1" ht="20" customHeight="1" thickBot="1" x14ac:dyDescent="0.2">
      <c r="A331" s="860"/>
      <c r="B331" s="184"/>
      <c r="C331" s="252" t="e">
        <f>VLOOKUP(B331,'AP Übersicht'!$A$8:$B$36,2,FALSE)</f>
        <v>#N/A</v>
      </c>
      <c r="D331" s="438"/>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8"/>
      <c r="AJ331" s="104">
        <f t="shared" si="22"/>
        <v>0</v>
      </c>
    </row>
    <row r="332" spans="1:36" s="82" customFormat="1" ht="36" customHeight="1" thickTop="1" thickBot="1" x14ac:dyDescent="0.2">
      <c r="A332" s="522"/>
      <c r="B332" s="185"/>
      <c r="C332" s="107" t="s">
        <v>149</v>
      </c>
      <c r="D332" s="437"/>
      <c r="E332" s="108">
        <f t="shared" ref="E332:AI332" si="23">SUM(E318:E331)</f>
        <v>0</v>
      </c>
      <c r="F332" s="108">
        <f t="shared" si="23"/>
        <v>0</v>
      </c>
      <c r="G332" s="108">
        <f t="shared" si="23"/>
        <v>0</v>
      </c>
      <c r="H332" s="108">
        <f t="shared" si="23"/>
        <v>0</v>
      </c>
      <c r="I332" s="108">
        <f t="shared" si="23"/>
        <v>0</v>
      </c>
      <c r="J332" s="108">
        <f t="shared" si="23"/>
        <v>0</v>
      </c>
      <c r="K332" s="108">
        <f t="shared" si="23"/>
        <v>0</v>
      </c>
      <c r="L332" s="108">
        <f t="shared" si="23"/>
        <v>0</v>
      </c>
      <c r="M332" s="108">
        <f t="shared" si="23"/>
        <v>0</v>
      </c>
      <c r="N332" s="108">
        <f t="shared" si="23"/>
        <v>0</v>
      </c>
      <c r="O332" s="108">
        <f t="shared" si="23"/>
        <v>0</v>
      </c>
      <c r="P332" s="108">
        <f t="shared" si="23"/>
        <v>0</v>
      </c>
      <c r="Q332" s="108">
        <f t="shared" si="23"/>
        <v>0</v>
      </c>
      <c r="R332" s="108">
        <f t="shared" si="23"/>
        <v>0</v>
      </c>
      <c r="S332" s="108">
        <f t="shared" si="23"/>
        <v>0</v>
      </c>
      <c r="T332" s="108">
        <f t="shared" si="23"/>
        <v>0</v>
      </c>
      <c r="U332" s="108">
        <f t="shared" si="23"/>
        <v>0</v>
      </c>
      <c r="V332" s="108">
        <f t="shared" si="23"/>
        <v>0</v>
      </c>
      <c r="W332" s="108">
        <f t="shared" si="23"/>
        <v>0</v>
      </c>
      <c r="X332" s="108">
        <f t="shared" si="23"/>
        <v>0</v>
      </c>
      <c r="Y332" s="108">
        <f t="shared" si="23"/>
        <v>0</v>
      </c>
      <c r="Z332" s="108">
        <f t="shared" si="23"/>
        <v>0</v>
      </c>
      <c r="AA332" s="108">
        <f t="shared" si="23"/>
        <v>0</v>
      </c>
      <c r="AB332" s="108">
        <f t="shared" si="23"/>
        <v>0</v>
      </c>
      <c r="AC332" s="108">
        <f t="shared" si="23"/>
        <v>0</v>
      </c>
      <c r="AD332" s="108">
        <f t="shared" si="23"/>
        <v>0</v>
      </c>
      <c r="AE332" s="108">
        <f t="shared" si="23"/>
        <v>0</v>
      </c>
      <c r="AF332" s="108">
        <f t="shared" si="23"/>
        <v>0</v>
      </c>
      <c r="AG332" s="108">
        <f t="shared" si="23"/>
        <v>0</v>
      </c>
      <c r="AH332" s="108">
        <f t="shared" si="23"/>
        <v>0</v>
      </c>
      <c r="AI332" s="108">
        <f t="shared" si="23"/>
        <v>0</v>
      </c>
      <c r="AJ332" s="106">
        <f>SUM(AJ320:AJ331)</f>
        <v>0</v>
      </c>
    </row>
    <row r="333" spans="1:36" s="82" customFormat="1" ht="20" customHeight="1" x14ac:dyDescent="0.15">
      <c r="A333" s="118" t="s">
        <v>150</v>
      </c>
      <c r="B333" s="99"/>
      <c r="C333" s="114" t="s">
        <v>164</v>
      </c>
      <c r="D333" s="430"/>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9"/>
      <c r="AJ333" s="110">
        <f>SUM(E333:AI333)</f>
        <v>0</v>
      </c>
    </row>
    <row r="334" spans="1:36" s="82" customFormat="1" ht="20" customHeight="1" x14ac:dyDescent="0.15">
      <c r="A334" s="861" t="s">
        <v>152</v>
      </c>
      <c r="B334" s="95"/>
      <c r="C334" s="115" t="s">
        <v>153</v>
      </c>
      <c r="D334" s="43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17">
        <f>SUM(D334:AI334)</f>
        <v>0</v>
      </c>
    </row>
    <row r="335" spans="1:36" s="82" customFormat="1" ht="20" customHeight="1" x14ac:dyDescent="0.15">
      <c r="A335" s="862"/>
      <c r="B335" s="95"/>
      <c r="C335" s="116" t="s">
        <v>154</v>
      </c>
      <c r="D335" s="430"/>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9"/>
      <c r="AJ335" s="111">
        <f>SUM(E335:AI335)</f>
        <v>0</v>
      </c>
    </row>
    <row r="336" spans="1:36" s="82" customFormat="1" ht="28" x14ac:dyDescent="0.15">
      <c r="A336" s="862"/>
      <c r="B336" s="95"/>
      <c r="C336" s="115" t="s">
        <v>155</v>
      </c>
      <c r="D336" s="430"/>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9"/>
      <c r="AJ336" s="111">
        <f>SUM(E336:AI336)</f>
        <v>0</v>
      </c>
    </row>
    <row r="337" spans="1:36" s="82" customFormat="1" ht="29" thickBot="1" x14ac:dyDescent="0.2">
      <c r="A337" s="863"/>
      <c r="B337" s="105"/>
      <c r="C337" s="119" t="s">
        <v>156</v>
      </c>
      <c r="D337" s="439"/>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c r="AI337" s="182"/>
      <c r="AJ337" s="112">
        <f>SUM(E337:AI337)</f>
        <v>0</v>
      </c>
    </row>
    <row r="338" spans="1:36" s="82" customFormat="1" x14ac:dyDescent="0.15">
      <c r="A338" s="123"/>
      <c r="B338" s="83"/>
      <c r="C338" s="83"/>
      <c r="D338" s="427"/>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124">
        <f>SUM(AJ332:AJ337)</f>
        <v>0</v>
      </c>
    </row>
    <row r="339" spans="1:36" s="82" customFormat="1" ht="18" customHeight="1" x14ac:dyDescent="0.15">
      <c r="A339" s="864" t="s">
        <v>159</v>
      </c>
      <c r="B339" s="865"/>
      <c r="C339" s="865"/>
      <c r="D339" s="865"/>
      <c r="E339" s="865"/>
      <c r="F339" s="865"/>
      <c r="G339" s="865"/>
      <c r="H339" s="865"/>
      <c r="I339" s="865"/>
      <c r="J339" s="865"/>
      <c r="K339" s="865"/>
      <c r="L339" s="865"/>
      <c r="M339" s="865"/>
      <c r="N339" s="90"/>
      <c r="O339" s="90"/>
      <c r="P339" s="90"/>
      <c r="Q339" s="90"/>
      <c r="R339" s="90"/>
      <c r="S339" s="90"/>
      <c r="T339" s="90"/>
      <c r="U339" s="90"/>
      <c r="V339" s="90"/>
      <c r="W339" s="90"/>
      <c r="X339" s="90"/>
      <c r="Y339" s="90"/>
      <c r="Z339" s="90"/>
      <c r="AA339" s="90"/>
      <c r="AB339" s="90"/>
      <c r="AC339" s="90"/>
      <c r="AD339" s="90"/>
      <c r="AE339" s="90"/>
      <c r="AF339" s="90"/>
      <c r="AG339" s="90"/>
      <c r="AH339" s="90"/>
      <c r="AI339" s="83"/>
      <c r="AJ339" s="125"/>
    </row>
    <row r="340" spans="1:36" s="82" customFormat="1" ht="18" customHeight="1" thickBot="1" x14ac:dyDescent="0.2">
      <c r="A340" s="866"/>
      <c r="B340" s="865"/>
      <c r="C340" s="865"/>
      <c r="D340" s="865"/>
      <c r="E340" s="865"/>
      <c r="F340" s="865"/>
      <c r="G340" s="865"/>
      <c r="H340" s="865"/>
      <c r="I340" s="865"/>
      <c r="J340" s="865"/>
      <c r="K340" s="865"/>
      <c r="L340" s="865"/>
      <c r="M340" s="865"/>
      <c r="N340" s="90"/>
      <c r="O340" s="90"/>
      <c r="P340" s="90"/>
      <c r="Q340" s="90"/>
      <c r="R340" s="90"/>
      <c r="S340" s="90"/>
      <c r="T340" s="90"/>
      <c r="U340" s="90"/>
      <c r="V340" s="90"/>
      <c r="W340" s="90"/>
      <c r="X340" s="90"/>
      <c r="Y340" s="90"/>
      <c r="Z340" s="90"/>
      <c r="AA340" s="90"/>
      <c r="AB340" s="90"/>
      <c r="AC340" s="90"/>
      <c r="AD340" s="90"/>
      <c r="AE340" s="90"/>
      <c r="AF340" s="90"/>
      <c r="AG340" s="90"/>
      <c r="AH340" s="90"/>
      <c r="AI340" s="83"/>
      <c r="AJ340" s="125"/>
    </row>
    <row r="341" spans="1:36" s="82" customFormat="1" ht="14" customHeight="1" x14ac:dyDescent="0.15">
      <c r="A341" s="866"/>
      <c r="B341" s="865"/>
      <c r="C341" s="865"/>
      <c r="D341" s="865"/>
      <c r="E341" s="865"/>
      <c r="F341" s="865"/>
      <c r="G341" s="865"/>
      <c r="H341" s="865"/>
      <c r="I341" s="865"/>
      <c r="J341" s="865"/>
      <c r="K341" s="865"/>
      <c r="L341" s="865"/>
      <c r="M341" s="865"/>
      <c r="N341" s="90"/>
      <c r="O341" s="90"/>
      <c r="P341" s="867" t="s">
        <v>160</v>
      </c>
      <c r="Q341" s="867"/>
      <c r="R341" s="867"/>
      <c r="S341" s="867"/>
      <c r="T341" s="867"/>
      <c r="U341" s="867"/>
      <c r="V341" s="867"/>
      <c r="W341" s="867"/>
      <c r="X341" s="867"/>
      <c r="Y341" s="867"/>
      <c r="Z341" s="867"/>
      <c r="AA341" s="867"/>
      <c r="AB341" s="867"/>
      <c r="AC341" s="867"/>
      <c r="AD341" s="867"/>
      <c r="AE341" s="867"/>
      <c r="AF341" s="867"/>
      <c r="AG341" s="867"/>
      <c r="AH341" s="867"/>
      <c r="AI341" s="867"/>
      <c r="AJ341" s="125"/>
    </row>
    <row r="342" spans="1:36" s="82" customFormat="1" ht="35.25" customHeight="1" x14ac:dyDescent="0.15">
      <c r="A342" s="864" t="s">
        <v>161</v>
      </c>
      <c r="B342" s="868"/>
      <c r="C342" s="868"/>
      <c r="D342" s="868"/>
      <c r="E342" s="868"/>
      <c r="F342" s="868"/>
      <c r="G342" s="868"/>
      <c r="H342" s="868"/>
      <c r="I342" s="868"/>
      <c r="J342" s="868"/>
      <c r="K342" s="868"/>
      <c r="L342" s="868"/>
      <c r="M342" s="868"/>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125"/>
    </row>
    <row r="343" spans="1:36" s="82" customFormat="1" ht="14" x14ac:dyDescent="0.15">
      <c r="A343" s="864"/>
      <c r="B343" s="868"/>
      <c r="C343" s="868"/>
      <c r="D343" s="868"/>
      <c r="E343" s="868"/>
      <c r="F343" s="868"/>
      <c r="G343" s="868"/>
      <c r="H343" s="868"/>
      <c r="I343" s="868"/>
      <c r="J343" s="868"/>
      <c r="K343" s="868"/>
      <c r="L343" s="868"/>
      <c r="M343" s="868"/>
      <c r="N343" s="83"/>
      <c r="O343" s="83"/>
      <c r="P343" s="867" t="s">
        <v>162</v>
      </c>
      <c r="Q343" s="867"/>
      <c r="R343" s="867"/>
      <c r="S343" s="867"/>
      <c r="T343" s="867"/>
      <c r="U343" s="867"/>
      <c r="V343" s="867"/>
      <c r="W343" s="867"/>
      <c r="X343" s="867"/>
      <c r="Y343" s="867"/>
      <c r="Z343" s="867"/>
      <c r="AA343" s="867"/>
      <c r="AB343" s="867"/>
      <c r="AC343" s="867"/>
      <c r="AD343" s="867"/>
      <c r="AE343" s="867"/>
      <c r="AF343" s="867"/>
      <c r="AG343" s="867"/>
      <c r="AH343" s="867"/>
      <c r="AI343" s="867"/>
      <c r="AJ343" s="125"/>
    </row>
    <row r="344" spans="1:36" s="82" customFormat="1" ht="14.5" customHeight="1" thickBot="1" x14ac:dyDescent="0.2">
      <c r="A344" s="126"/>
      <c r="B344" s="127"/>
      <c r="C344" s="127"/>
      <c r="D344" s="441"/>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8"/>
    </row>
    <row r="345" spans="1:36" x14ac:dyDescent="0.15">
      <c r="A345" s="82"/>
      <c r="B345" s="82"/>
      <c r="C345" s="82"/>
      <c r="D345" s="43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60" customFormat="1" ht="30" customHeight="1" x14ac:dyDescent="0.15">
      <c r="A346" s="423"/>
      <c r="B346" s="433"/>
      <c r="C346" s="433"/>
      <c r="D346" s="424"/>
      <c r="E346" s="425"/>
      <c r="F346" s="425"/>
      <c r="G346" s="425"/>
      <c r="H346" s="425"/>
      <c r="I346" s="425"/>
      <c r="J346" s="425"/>
      <c r="K346" s="425"/>
      <c r="L346" s="444"/>
      <c r="M346" s="426"/>
      <c r="N346" s="426"/>
      <c r="O346" s="426"/>
      <c r="P346" s="426"/>
      <c r="Q346" s="426"/>
      <c r="R346" s="426"/>
      <c r="S346" s="426"/>
      <c r="T346" s="426"/>
      <c r="U346" s="426"/>
      <c r="V346" s="891" t="s">
        <v>133</v>
      </c>
      <c r="W346" s="891"/>
      <c r="X346" s="891"/>
      <c r="Y346" s="891"/>
      <c r="Z346" s="892"/>
      <c r="AA346" s="875" t="str">
        <f>Nav!$C$6</f>
        <v>DS200424</v>
      </c>
      <c r="AB346" s="876"/>
      <c r="AC346" s="876"/>
      <c r="AD346" s="876"/>
      <c r="AE346" s="876"/>
      <c r="AF346" s="876"/>
      <c r="AG346" s="876"/>
      <c r="AH346" s="877"/>
      <c r="AI346" s="426"/>
      <c r="AJ346" s="432"/>
    </row>
    <row r="347" spans="1:36" s="60" customFormat="1" ht="18" customHeight="1" x14ac:dyDescent="0.15">
      <c r="A347" s="445"/>
      <c r="B347" s="446"/>
      <c r="C347" s="446"/>
      <c r="D347" s="447"/>
      <c r="E347" s="448"/>
      <c r="F347" s="448"/>
      <c r="G347" s="448"/>
      <c r="H347" s="448"/>
      <c r="I347" s="448"/>
      <c r="J347" s="448"/>
      <c r="K347" s="448"/>
      <c r="L347" s="449"/>
      <c r="AJ347" s="434"/>
    </row>
    <row r="348" spans="1:36" ht="23" x14ac:dyDescent="0.25">
      <c r="A348" s="445"/>
      <c r="B348" s="446"/>
      <c r="C348" s="446"/>
      <c r="D348" s="447"/>
      <c r="E348" s="448"/>
      <c r="F348" s="448"/>
      <c r="G348" s="448"/>
      <c r="H348" s="448"/>
      <c r="I348" s="448"/>
      <c r="J348" s="448"/>
      <c r="K348" s="448"/>
      <c r="L348" s="449"/>
      <c r="M348" s="443"/>
      <c r="N348" s="893" t="s">
        <v>134</v>
      </c>
      <c r="O348" s="894"/>
      <c r="P348" s="894"/>
      <c r="Q348" s="894"/>
      <c r="R348" s="894"/>
      <c r="S348" s="894"/>
      <c r="T348" s="894"/>
      <c r="U348" s="894"/>
      <c r="V348" s="894"/>
      <c r="W348" s="894"/>
      <c r="X348" s="894"/>
      <c r="Y348" s="894"/>
      <c r="Z348" s="894"/>
      <c r="AA348" s="894"/>
      <c r="AB348" s="894"/>
      <c r="AC348" s="894"/>
      <c r="AD348" s="894"/>
      <c r="AE348" s="894"/>
      <c r="AF348" s="894"/>
      <c r="AG348" s="894"/>
      <c r="AH348" s="894"/>
      <c r="AI348" s="894"/>
      <c r="AJ348" s="895"/>
    </row>
    <row r="349" spans="1:36" ht="16" x14ac:dyDescent="0.2">
      <c r="A349" s="445"/>
      <c r="B349" s="446"/>
      <c r="C349" s="446"/>
      <c r="D349" s="447"/>
      <c r="E349" s="448"/>
      <c r="F349" s="448"/>
      <c r="G349" s="448"/>
      <c r="H349" s="448"/>
      <c r="I349" s="448"/>
      <c r="J349" s="448"/>
      <c r="K349" s="448"/>
      <c r="L349" s="449"/>
      <c r="M349" s="442"/>
      <c r="N349" s="730" t="s">
        <v>165</v>
      </c>
      <c r="O349" s="731"/>
      <c r="P349" s="731"/>
      <c r="Q349" s="731"/>
      <c r="R349" s="731"/>
      <c r="S349" s="731"/>
      <c r="T349" s="731"/>
      <c r="U349" s="731"/>
      <c r="V349" s="731"/>
      <c r="W349" s="731"/>
      <c r="X349" s="731"/>
      <c r="Y349" s="731"/>
      <c r="Z349" s="731"/>
      <c r="AA349" s="731"/>
      <c r="AB349" s="731"/>
      <c r="AC349" s="731"/>
      <c r="AD349" s="731"/>
      <c r="AE349" s="731"/>
      <c r="AF349" s="731"/>
      <c r="AG349" s="731"/>
      <c r="AH349" s="731"/>
      <c r="AI349" s="731"/>
      <c r="AJ349" s="732"/>
    </row>
    <row r="350" spans="1:36" ht="18" customHeight="1" x14ac:dyDescent="0.15">
      <c r="A350" s="885" t="s">
        <v>136</v>
      </c>
      <c r="B350" s="886"/>
      <c r="C350" s="886"/>
      <c r="D350" s="886"/>
      <c r="E350" s="886"/>
      <c r="F350" s="886"/>
      <c r="G350" s="886"/>
      <c r="H350" s="886"/>
      <c r="I350" s="886"/>
      <c r="J350" s="886"/>
      <c r="K350" s="886"/>
      <c r="L350" s="887"/>
      <c r="N350" s="888" t="s">
        <v>137</v>
      </c>
      <c r="O350" s="889"/>
      <c r="P350" s="889"/>
      <c r="Q350" s="889"/>
      <c r="R350" s="889"/>
      <c r="S350" s="889"/>
      <c r="T350" s="889"/>
      <c r="U350" s="889"/>
      <c r="V350" s="889"/>
      <c r="W350" s="889"/>
      <c r="X350" s="889"/>
      <c r="Y350" s="889"/>
      <c r="Z350" s="889"/>
      <c r="AA350" s="889"/>
      <c r="AB350" s="889"/>
      <c r="AC350" s="889"/>
      <c r="AD350" s="889"/>
      <c r="AE350" s="889"/>
      <c r="AF350" s="889"/>
      <c r="AG350" s="889"/>
      <c r="AH350" s="889"/>
      <c r="AI350" s="889"/>
      <c r="AJ350" s="890"/>
    </row>
    <row r="351" spans="1:36" ht="26.25" customHeight="1" x14ac:dyDescent="0.15">
      <c r="A351" s="84" t="s">
        <v>138</v>
      </c>
      <c r="B351" s="60"/>
      <c r="C351" s="516"/>
      <c r="D351" s="516"/>
      <c r="E351" s="94"/>
      <c r="F351" s="94"/>
      <c r="G351" s="94"/>
      <c r="H351" s="94"/>
      <c r="I351" s="94"/>
      <c r="J351" s="94"/>
      <c r="K351" s="94"/>
      <c r="N351" s="869"/>
      <c r="O351" s="869"/>
      <c r="P351" s="869"/>
      <c r="Q351" s="869"/>
      <c r="R351" s="869"/>
      <c r="S351" s="869"/>
      <c r="AJ351" s="91"/>
    </row>
    <row r="352" spans="1:36" ht="30" customHeight="1" x14ac:dyDescent="0.15">
      <c r="A352" s="870" t="str">
        <f>Nav!$C$3</f>
        <v>Durchführbarkeitsstudie "BioInk"</v>
      </c>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c r="AF352" s="871"/>
      <c r="AG352" s="871"/>
      <c r="AH352" s="871"/>
      <c r="AI352" s="871"/>
      <c r="AJ352" s="872"/>
    </row>
    <row r="353" spans="1:36" ht="18" customHeight="1" x14ac:dyDescent="0.15">
      <c r="A353" s="85"/>
      <c r="AJ353" s="91"/>
    </row>
    <row r="354" spans="1:36" s="87" customFormat="1" ht="14" x14ac:dyDescent="0.15">
      <c r="A354" s="86" t="s">
        <v>139</v>
      </c>
      <c r="D354" s="428"/>
      <c r="F354" s="83"/>
      <c r="G354" s="83"/>
      <c r="H354" s="83"/>
      <c r="I354" s="83"/>
      <c r="J354" s="83"/>
      <c r="K354" s="83"/>
      <c r="L354" s="88"/>
      <c r="M354" s="87" t="s">
        <v>140</v>
      </c>
      <c r="AH354" s="83"/>
      <c r="AI354" s="83"/>
      <c r="AJ354" s="92"/>
    </row>
    <row r="355" spans="1:36" ht="27" customHeight="1" x14ac:dyDescent="0.15">
      <c r="A355" s="873" t="e">
        <f>A312+31</f>
        <v>#VALUE!</v>
      </c>
      <c r="B355" s="874"/>
      <c r="C355" s="874"/>
      <c r="D355" s="429"/>
      <c r="M355" s="875" t="str">
        <f>M312</f>
        <v>MA 5</v>
      </c>
      <c r="N355" s="876"/>
      <c r="O355" s="876"/>
      <c r="P355" s="876"/>
      <c r="Q355" s="876"/>
      <c r="R355" s="876"/>
      <c r="S355" s="876"/>
      <c r="T355" s="876"/>
      <c r="U355" s="876"/>
      <c r="V355" s="877"/>
      <c r="W355" s="89"/>
      <c r="X355" s="89"/>
      <c r="Y355" s="89"/>
      <c r="Z355" s="89"/>
      <c r="AA355" s="89"/>
      <c r="AB355" s="89"/>
      <c r="AC355" s="89"/>
      <c r="AD355" s="89"/>
      <c r="AE355" s="89"/>
      <c r="AF355" s="89"/>
      <c r="AG355" s="89"/>
      <c r="AJ355" s="93"/>
    </row>
    <row r="356" spans="1:36" x14ac:dyDescent="0.15">
      <c r="A356" s="85"/>
      <c r="AJ356" s="91"/>
    </row>
    <row r="357" spans="1:36" ht="30" customHeight="1" x14ac:dyDescent="0.15">
      <c r="A357" s="878" t="s">
        <v>141</v>
      </c>
      <c r="B357" s="879"/>
      <c r="C357" s="879"/>
      <c r="D357" s="879"/>
      <c r="E357" s="879"/>
      <c r="F357" s="879"/>
      <c r="G357" s="879"/>
      <c r="H357" s="879"/>
      <c r="I357" s="879"/>
      <c r="J357" s="879"/>
      <c r="K357" s="879"/>
      <c r="L357" s="879"/>
      <c r="M357" s="879"/>
      <c r="N357" s="879"/>
      <c r="O357" s="879"/>
      <c r="P357" s="879"/>
      <c r="Q357" s="879"/>
      <c r="R357" s="879"/>
      <c r="S357" s="879"/>
      <c r="T357" s="879"/>
      <c r="U357" s="879"/>
      <c r="V357" s="879"/>
      <c r="W357" s="879"/>
      <c r="X357" s="879"/>
      <c r="Y357" s="879"/>
      <c r="Z357" s="879"/>
      <c r="AA357" s="879"/>
      <c r="AB357" s="879"/>
      <c r="AC357" s="879"/>
      <c r="AD357" s="879"/>
      <c r="AE357" s="879"/>
      <c r="AF357" s="879"/>
      <c r="AG357" s="879"/>
      <c r="AH357" s="879"/>
      <c r="AI357" s="879"/>
      <c r="AJ357" s="880"/>
    </row>
    <row r="358" spans="1:36" ht="14" thickBot="1" x14ac:dyDescent="0.2">
      <c r="A358" s="85"/>
      <c r="AJ358" s="91"/>
    </row>
    <row r="359" spans="1:36" ht="25" customHeight="1" x14ac:dyDescent="0.15">
      <c r="A359" s="120"/>
      <c r="B359" s="121"/>
      <c r="C359" s="121"/>
      <c r="D359" s="440"/>
      <c r="E359" s="122" t="s">
        <v>143</v>
      </c>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856" t="s">
        <v>144</v>
      </c>
    </row>
    <row r="360" spans="1:36" ht="15" thickBot="1" x14ac:dyDescent="0.2">
      <c r="A360" s="96" t="s">
        <v>145</v>
      </c>
      <c r="B360" s="97"/>
      <c r="C360" s="97"/>
      <c r="D360" s="436" t="s">
        <v>250</v>
      </c>
      <c r="E360" s="98" t="e">
        <f>A355</f>
        <v>#VALUE!</v>
      </c>
      <c r="F360" s="98" t="e">
        <f>E360+1</f>
        <v>#VALUE!</v>
      </c>
      <c r="G360" s="98" t="e">
        <f t="shared" ref="G360:AI360" si="24">F360+1</f>
        <v>#VALUE!</v>
      </c>
      <c r="H360" s="98" t="e">
        <f t="shared" si="24"/>
        <v>#VALUE!</v>
      </c>
      <c r="I360" s="98" t="e">
        <f t="shared" si="24"/>
        <v>#VALUE!</v>
      </c>
      <c r="J360" s="98" t="e">
        <f t="shared" si="24"/>
        <v>#VALUE!</v>
      </c>
      <c r="K360" s="98" t="e">
        <f t="shared" si="24"/>
        <v>#VALUE!</v>
      </c>
      <c r="L360" s="98" t="e">
        <f t="shared" si="24"/>
        <v>#VALUE!</v>
      </c>
      <c r="M360" s="98" t="e">
        <f t="shared" si="24"/>
        <v>#VALUE!</v>
      </c>
      <c r="N360" s="98" t="e">
        <f t="shared" si="24"/>
        <v>#VALUE!</v>
      </c>
      <c r="O360" s="98" t="e">
        <f t="shared" si="24"/>
        <v>#VALUE!</v>
      </c>
      <c r="P360" s="98" t="e">
        <f t="shared" si="24"/>
        <v>#VALUE!</v>
      </c>
      <c r="Q360" s="98" t="e">
        <f t="shared" si="24"/>
        <v>#VALUE!</v>
      </c>
      <c r="R360" s="98" t="e">
        <f t="shared" si="24"/>
        <v>#VALUE!</v>
      </c>
      <c r="S360" s="98" t="e">
        <f t="shared" si="24"/>
        <v>#VALUE!</v>
      </c>
      <c r="T360" s="98" t="e">
        <f t="shared" si="24"/>
        <v>#VALUE!</v>
      </c>
      <c r="U360" s="98" t="e">
        <f t="shared" si="24"/>
        <v>#VALUE!</v>
      </c>
      <c r="V360" s="98" t="e">
        <f t="shared" si="24"/>
        <v>#VALUE!</v>
      </c>
      <c r="W360" s="98" t="e">
        <f t="shared" si="24"/>
        <v>#VALUE!</v>
      </c>
      <c r="X360" s="98" t="e">
        <f t="shared" si="24"/>
        <v>#VALUE!</v>
      </c>
      <c r="Y360" s="98" t="e">
        <f t="shared" si="24"/>
        <v>#VALUE!</v>
      </c>
      <c r="Z360" s="98" t="e">
        <f t="shared" si="24"/>
        <v>#VALUE!</v>
      </c>
      <c r="AA360" s="98" t="e">
        <f t="shared" si="24"/>
        <v>#VALUE!</v>
      </c>
      <c r="AB360" s="98" t="e">
        <f t="shared" si="24"/>
        <v>#VALUE!</v>
      </c>
      <c r="AC360" s="98" t="e">
        <f t="shared" si="24"/>
        <v>#VALUE!</v>
      </c>
      <c r="AD360" s="98" t="e">
        <f t="shared" si="24"/>
        <v>#VALUE!</v>
      </c>
      <c r="AE360" s="98" t="e">
        <f t="shared" si="24"/>
        <v>#VALUE!</v>
      </c>
      <c r="AF360" s="98" t="e">
        <f t="shared" si="24"/>
        <v>#VALUE!</v>
      </c>
      <c r="AG360" s="98" t="e">
        <f t="shared" si="24"/>
        <v>#VALUE!</v>
      </c>
      <c r="AH360" s="98" t="e">
        <f t="shared" si="24"/>
        <v>#VALUE!</v>
      </c>
      <c r="AI360" s="98" t="e">
        <f t="shared" si="24"/>
        <v>#VALUE!</v>
      </c>
      <c r="AJ360" s="857"/>
    </row>
    <row r="361" spans="1:36" s="82" customFormat="1" ht="21" customHeight="1" thickBot="1" x14ac:dyDescent="0.2">
      <c r="A361" s="100" t="s">
        <v>146</v>
      </c>
      <c r="B361" s="101" t="s">
        <v>109</v>
      </c>
      <c r="C361" s="102" t="s">
        <v>147</v>
      </c>
      <c r="D361" s="101"/>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03"/>
    </row>
    <row r="362" spans="1:36" s="82" customFormat="1" ht="20" customHeight="1" thickBot="1" x14ac:dyDescent="0.2">
      <c r="A362" s="858"/>
      <c r="B362" s="109" t="s">
        <v>66</v>
      </c>
      <c r="C362" s="186" t="s">
        <v>148</v>
      </c>
      <c r="D362" s="435"/>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04"/>
    </row>
    <row r="363" spans="1:36" s="82" customFormat="1" ht="20" customHeight="1" x14ac:dyDescent="0.15">
      <c r="A363" s="859"/>
      <c r="B363" s="183"/>
      <c r="C363" s="187" t="e">
        <f>VLOOKUP(B363,'AP Übersicht'!$A$8:$B$36,2,FALSE)</f>
        <v>#N/A</v>
      </c>
      <c r="D363" s="430"/>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04">
        <f t="shared" ref="AJ363:AJ374" si="25">SUM(E363:AI363)</f>
        <v>0</v>
      </c>
    </row>
    <row r="364" spans="1:36" s="82" customFormat="1" ht="20" customHeight="1" x14ac:dyDescent="0.15">
      <c r="A364" s="859"/>
      <c r="B364" s="183"/>
      <c r="C364" s="187" t="e">
        <f>VLOOKUP(B364,'AP Übersicht'!$A$8:$B$36,2,FALSE)</f>
        <v>#N/A</v>
      </c>
      <c r="D364" s="430"/>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6"/>
      <c r="AJ364" s="104">
        <f t="shared" si="25"/>
        <v>0</v>
      </c>
    </row>
    <row r="365" spans="1:36" s="82" customFormat="1" ht="20" customHeight="1" x14ac:dyDescent="0.15">
      <c r="A365" s="859"/>
      <c r="B365" s="183"/>
      <c r="C365" s="187" t="e">
        <f>VLOOKUP(B365,'AP Übersicht'!$A$8:$B$36,2,FALSE)</f>
        <v>#N/A</v>
      </c>
      <c r="D365" s="430"/>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6"/>
      <c r="AJ365" s="104">
        <f t="shared" si="25"/>
        <v>0</v>
      </c>
    </row>
    <row r="366" spans="1:36" s="82" customFormat="1" ht="20" customHeight="1" x14ac:dyDescent="0.15">
      <c r="A366" s="859"/>
      <c r="B366" s="183"/>
      <c r="C366" s="187" t="e">
        <f>VLOOKUP(B366,'AP Übersicht'!$A$8:$B$36,2,FALSE)</f>
        <v>#N/A</v>
      </c>
      <c r="D366" s="430"/>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6"/>
      <c r="AJ366" s="104">
        <f t="shared" si="25"/>
        <v>0</v>
      </c>
    </row>
    <row r="367" spans="1:36" s="82" customFormat="1" ht="20" customHeight="1" x14ac:dyDescent="0.15">
      <c r="A367" s="859"/>
      <c r="B367" s="183"/>
      <c r="C367" s="187" t="e">
        <f>VLOOKUP(B367,'AP Übersicht'!$A$8:$B$36,2,FALSE)</f>
        <v>#N/A</v>
      </c>
      <c r="D367" s="430"/>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6"/>
      <c r="AJ367" s="104">
        <f t="shared" si="25"/>
        <v>0</v>
      </c>
    </row>
    <row r="368" spans="1:36" s="82" customFormat="1" ht="20" customHeight="1" x14ac:dyDescent="0.15">
      <c r="A368" s="859"/>
      <c r="B368" s="183"/>
      <c r="C368" s="187" t="e">
        <f>VLOOKUP(B368,'AP Übersicht'!$A$8:$B$36,2,FALSE)</f>
        <v>#N/A</v>
      </c>
      <c r="D368" s="430"/>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6"/>
      <c r="AJ368" s="104">
        <f t="shared" si="25"/>
        <v>0</v>
      </c>
    </row>
    <row r="369" spans="1:36" s="82" customFormat="1" ht="20" customHeight="1" x14ac:dyDescent="0.15">
      <c r="A369" s="859"/>
      <c r="B369" s="183"/>
      <c r="C369" s="187" t="e">
        <f>VLOOKUP(B369,'AP Übersicht'!$A$8:$B$36,2,FALSE)</f>
        <v>#N/A</v>
      </c>
      <c r="D369" s="430"/>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6"/>
      <c r="AJ369" s="104">
        <f t="shared" si="25"/>
        <v>0</v>
      </c>
    </row>
    <row r="370" spans="1:36" s="82" customFormat="1" ht="20" customHeight="1" x14ac:dyDescent="0.15">
      <c r="A370" s="859"/>
      <c r="B370" s="183"/>
      <c r="C370" s="187" t="e">
        <f>VLOOKUP(B370,'AP Übersicht'!$A$8:$B$36,2,FALSE)</f>
        <v>#N/A</v>
      </c>
      <c r="D370" s="43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6"/>
      <c r="AJ370" s="104">
        <f t="shared" si="25"/>
        <v>0</v>
      </c>
    </row>
    <row r="371" spans="1:36" s="82" customFormat="1" ht="20" customHeight="1" x14ac:dyDescent="0.15">
      <c r="A371" s="859"/>
      <c r="B371" s="183"/>
      <c r="C371" s="187" t="e">
        <f>VLOOKUP(B371,'AP Übersicht'!$A$8:$B$36,2,FALSE)</f>
        <v>#N/A</v>
      </c>
      <c r="D371" s="430"/>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6"/>
      <c r="AJ371" s="104">
        <f t="shared" si="25"/>
        <v>0</v>
      </c>
    </row>
    <row r="372" spans="1:36" s="82" customFormat="1" ht="20" customHeight="1" x14ac:dyDescent="0.15">
      <c r="A372" s="859"/>
      <c r="B372" s="183"/>
      <c r="C372" s="187" t="e">
        <f>VLOOKUP(B372,'AP Übersicht'!$A$8:$B$36,2,FALSE)</f>
        <v>#N/A</v>
      </c>
      <c r="D372" s="430"/>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6"/>
      <c r="AJ372" s="104">
        <f t="shared" si="25"/>
        <v>0</v>
      </c>
    </row>
    <row r="373" spans="1:36" s="82" customFormat="1" ht="20" customHeight="1" x14ac:dyDescent="0.15">
      <c r="A373" s="859"/>
      <c r="B373" s="183"/>
      <c r="C373" s="187" t="e">
        <f>VLOOKUP(B373,'AP Übersicht'!$A$8:$B$36,2,FALSE)</f>
        <v>#N/A</v>
      </c>
      <c r="D373" s="430"/>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6"/>
      <c r="AJ373" s="104">
        <f t="shared" si="25"/>
        <v>0</v>
      </c>
    </row>
    <row r="374" spans="1:36" s="82" customFormat="1" ht="20" customHeight="1" thickBot="1" x14ac:dyDescent="0.2">
      <c r="A374" s="860"/>
      <c r="B374" s="184"/>
      <c r="C374" s="252" t="e">
        <f>VLOOKUP(B374,'AP Übersicht'!$A$8:$B$36,2,FALSE)</f>
        <v>#N/A</v>
      </c>
      <c r="D374" s="438"/>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8"/>
      <c r="AJ374" s="104">
        <f t="shared" si="25"/>
        <v>0</v>
      </c>
    </row>
    <row r="375" spans="1:36" s="82" customFormat="1" ht="36" customHeight="1" thickTop="1" thickBot="1" x14ac:dyDescent="0.2">
      <c r="A375" s="522"/>
      <c r="B375" s="185"/>
      <c r="C375" s="107" t="s">
        <v>149</v>
      </c>
      <c r="D375" s="437"/>
      <c r="E375" s="108">
        <f t="shared" ref="E375:AI375" si="26">SUM(E361:E374)</f>
        <v>0</v>
      </c>
      <c r="F375" s="108">
        <f t="shared" si="26"/>
        <v>0</v>
      </c>
      <c r="G375" s="108">
        <f t="shared" si="26"/>
        <v>0</v>
      </c>
      <c r="H375" s="108">
        <f t="shared" si="26"/>
        <v>0</v>
      </c>
      <c r="I375" s="108">
        <f t="shared" si="26"/>
        <v>0</v>
      </c>
      <c r="J375" s="108">
        <f t="shared" si="26"/>
        <v>0</v>
      </c>
      <c r="K375" s="108">
        <f t="shared" si="26"/>
        <v>0</v>
      </c>
      <c r="L375" s="108">
        <f t="shared" si="26"/>
        <v>0</v>
      </c>
      <c r="M375" s="108">
        <f t="shared" si="26"/>
        <v>0</v>
      </c>
      <c r="N375" s="108">
        <f t="shared" si="26"/>
        <v>0</v>
      </c>
      <c r="O375" s="108">
        <f t="shared" si="26"/>
        <v>0</v>
      </c>
      <c r="P375" s="108">
        <f t="shared" si="26"/>
        <v>0</v>
      </c>
      <c r="Q375" s="108">
        <f t="shared" si="26"/>
        <v>0</v>
      </c>
      <c r="R375" s="108">
        <f t="shared" si="26"/>
        <v>0</v>
      </c>
      <c r="S375" s="108">
        <f t="shared" si="26"/>
        <v>0</v>
      </c>
      <c r="T375" s="108">
        <f t="shared" si="26"/>
        <v>0</v>
      </c>
      <c r="U375" s="108">
        <f t="shared" si="26"/>
        <v>0</v>
      </c>
      <c r="V375" s="108">
        <f t="shared" si="26"/>
        <v>0</v>
      </c>
      <c r="W375" s="108">
        <f t="shared" si="26"/>
        <v>0</v>
      </c>
      <c r="X375" s="108">
        <f t="shared" si="26"/>
        <v>0</v>
      </c>
      <c r="Y375" s="108">
        <f t="shared" si="26"/>
        <v>0</v>
      </c>
      <c r="Z375" s="108">
        <f t="shared" si="26"/>
        <v>0</v>
      </c>
      <c r="AA375" s="108">
        <f t="shared" si="26"/>
        <v>0</v>
      </c>
      <c r="AB375" s="108">
        <f t="shared" si="26"/>
        <v>0</v>
      </c>
      <c r="AC375" s="108">
        <f t="shared" si="26"/>
        <v>0</v>
      </c>
      <c r="AD375" s="108">
        <f t="shared" si="26"/>
        <v>0</v>
      </c>
      <c r="AE375" s="108">
        <f t="shared" si="26"/>
        <v>0</v>
      </c>
      <c r="AF375" s="108">
        <f t="shared" si="26"/>
        <v>0</v>
      </c>
      <c r="AG375" s="108">
        <f t="shared" si="26"/>
        <v>0</v>
      </c>
      <c r="AH375" s="108">
        <f t="shared" si="26"/>
        <v>0</v>
      </c>
      <c r="AI375" s="108">
        <f t="shared" si="26"/>
        <v>0</v>
      </c>
      <c r="AJ375" s="106">
        <f>SUM(AJ363:AJ374)</f>
        <v>0</v>
      </c>
    </row>
    <row r="376" spans="1:36" s="82" customFormat="1" ht="20" customHeight="1" x14ac:dyDescent="0.15">
      <c r="A376" s="118" t="s">
        <v>150</v>
      </c>
      <c r="B376" s="99"/>
      <c r="C376" s="114" t="s">
        <v>164</v>
      </c>
      <c r="D376" s="430"/>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9"/>
      <c r="AJ376" s="110">
        <f>SUM(E376:AI376)</f>
        <v>0</v>
      </c>
    </row>
    <row r="377" spans="1:36" s="82" customFormat="1" ht="20" customHeight="1" x14ac:dyDescent="0.15">
      <c r="A377" s="861" t="s">
        <v>152</v>
      </c>
      <c r="B377" s="95"/>
      <c r="C377" s="115" t="s">
        <v>153</v>
      </c>
      <c r="D377" s="43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17">
        <f>SUM(D377:AI377)</f>
        <v>0</v>
      </c>
    </row>
    <row r="378" spans="1:36" s="82" customFormat="1" ht="20" customHeight="1" x14ac:dyDescent="0.15">
      <c r="A378" s="862"/>
      <c r="B378" s="95"/>
      <c r="C378" s="116" t="s">
        <v>154</v>
      </c>
      <c r="D378" s="430"/>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9"/>
      <c r="AJ378" s="111">
        <f>SUM(E378:AI378)</f>
        <v>0</v>
      </c>
    </row>
    <row r="379" spans="1:36" s="82" customFormat="1" ht="28" x14ac:dyDescent="0.15">
      <c r="A379" s="862"/>
      <c r="B379" s="95"/>
      <c r="C379" s="115" t="s">
        <v>155</v>
      </c>
      <c r="D379" s="430"/>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9"/>
      <c r="AJ379" s="111">
        <f>SUM(E379:AI379)</f>
        <v>0</v>
      </c>
    </row>
    <row r="380" spans="1:36" s="82" customFormat="1" ht="29" thickBot="1" x14ac:dyDescent="0.2">
      <c r="A380" s="863"/>
      <c r="B380" s="105"/>
      <c r="C380" s="119" t="s">
        <v>156</v>
      </c>
      <c r="D380" s="439"/>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2"/>
      <c r="AJ380" s="112">
        <f>SUM(E380:AI380)</f>
        <v>0</v>
      </c>
    </row>
    <row r="381" spans="1:36" s="82" customFormat="1" x14ac:dyDescent="0.15">
      <c r="A381" s="123"/>
      <c r="B381" s="83"/>
      <c r="C381" s="83"/>
      <c r="D381" s="427"/>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124">
        <f>SUM(AJ375:AJ380)</f>
        <v>0</v>
      </c>
    </row>
    <row r="382" spans="1:36" s="82" customFormat="1" ht="18" customHeight="1" x14ac:dyDescent="0.15">
      <c r="A382" s="864" t="s">
        <v>159</v>
      </c>
      <c r="B382" s="865"/>
      <c r="C382" s="865"/>
      <c r="D382" s="865"/>
      <c r="E382" s="865"/>
      <c r="F382" s="865"/>
      <c r="G382" s="865"/>
      <c r="H382" s="865"/>
      <c r="I382" s="865"/>
      <c r="J382" s="865"/>
      <c r="K382" s="865"/>
      <c r="L382" s="865"/>
      <c r="M382" s="865"/>
      <c r="N382" s="90"/>
      <c r="O382" s="90"/>
      <c r="P382" s="90"/>
      <c r="Q382" s="90"/>
      <c r="R382" s="90"/>
      <c r="S382" s="90"/>
      <c r="T382" s="90"/>
      <c r="U382" s="90"/>
      <c r="V382" s="90"/>
      <c r="W382" s="90"/>
      <c r="X382" s="90"/>
      <c r="Y382" s="90"/>
      <c r="Z382" s="90"/>
      <c r="AA382" s="90"/>
      <c r="AB382" s="90"/>
      <c r="AC382" s="90"/>
      <c r="AD382" s="90"/>
      <c r="AE382" s="90"/>
      <c r="AF382" s="90"/>
      <c r="AG382" s="90"/>
      <c r="AH382" s="90"/>
      <c r="AI382" s="83"/>
      <c r="AJ382" s="125"/>
    </row>
    <row r="383" spans="1:36" s="82" customFormat="1" ht="18" customHeight="1" thickBot="1" x14ac:dyDescent="0.2">
      <c r="A383" s="866"/>
      <c r="B383" s="865"/>
      <c r="C383" s="865"/>
      <c r="D383" s="865"/>
      <c r="E383" s="865"/>
      <c r="F383" s="865"/>
      <c r="G383" s="865"/>
      <c r="H383" s="865"/>
      <c r="I383" s="865"/>
      <c r="J383" s="865"/>
      <c r="K383" s="865"/>
      <c r="L383" s="865"/>
      <c r="M383" s="865"/>
      <c r="N383" s="90"/>
      <c r="O383" s="90"/>
      <c r="P383" s="90"/>
      <c r="Q383" s="90"/>
      <c r="R383" s="90"/>
      <c r="S383" s="90"/>
      <c r="T383" s="90"/>
      <c r="U383" s="90"/>
      <c r="V383" s="90"/>
      <c r="W383" s="90"/>
      <c r="X383" s="90"/>
      <c r="Y383" s="90"/>
      <c r="Z383" s="90"/>
      <c r="AA383" s="90"/>
      <c r="AB383" s="90"/>
      <c r="AC383" s="90"/>
      <c r="AD383" s="90"/>
      <c r="AE383" s="90"/>
      <c r="AF383" s="90"/>
      <c r="AG383" s="90"/>
      <c r="AH383" s="90"/>
      <c r="AI383" s="83"/>
      <c r="AJ383" s="125"/>
    </row>
    <row r="384" spans="1:36" s="82" customFormat="1" ht="14" customHeight="1" x14ac:dyDescent="0.15">
      <c r="A384" s="866"/>
      <c r="B384" s="865"/>
      <c r="C384" s="865"/>
      <c r="D384" s="865"/>
      <c r="E384" s="865"/>
      <c r="F384" s="865"/>
      <c r="G384" s="865"/>
      <c r="H384" s="865"/>
      <c r="I384" s="865"/>
      <c r="J384" s="865"/>
      <c r="K384" s="865"/>
      <c r="L384" s="865"/>
      <c r="M384" s="865"/>
      <c r="N384" s="90"/>
      <c r="O384" s="90"/>
      <c r="P384" s="867" t="s">
        <v>160</v>
      </c>
      <c r="Q384" s="867"/>
      <c r="R384" s="867"/>
      <c r="S384" s="867"/>
      <c r="T384" s="867"/>
      <c r="U384" s="867"/>
      <c r="V384" s="867"/>
      <c r="W384" s="867"/>
      <c r="X384" s="867"/>
      <c r="Y384" s="867"/>
      <c r="Z384" s="867"/>
      <c r="AA384" s="867"/>
      <c r="AB384" s="867"/>
      <c r="AC384" s="867"/>
      <c r="AD384" s="867"/>
      <c r="AE384" s="867"/>
      <c r="AF384" s="867"/>
      <c r="AG384" s="867"/>
      <c r="AH384" s="867"/>
      <c r="AI384" s="867"/>
      <c r="AJ384" s="125"/>
    </row>
    <row r="385" spans="1:36" s="82" customFormat="1" ht="35.25" customHeight="1" x14ac:dyDescent="0.15">
      <c r="A385" s="864" t="s">
        <v>161</v>
      </c>
      <c r="B385" s="868"/>
      <c r="C385" s="868"/>
      <c r="D385" s="868"/>
      <c r="E385" s="868"/>
      <c r="F385" s="868"/>
      <c r="G385" s="868"/>
      <c r="H385" s="868"/>
      <c r="I385" s="868"/>
      <c r="J385" s="868"/>
      <c r="K385" s="868"/>
      <c r="L385" s="868"/>
      <c r="M385" s="868"/>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125"/>
    </row>
    <row r="386" spans="1:36" s="82" customFormat="1" ht="14" x14ac:dyDescent="0.15">
      <c r="A386" s="864"/>
      <c r="B386" s="868"/>
      <c r="C386" s="868"/>
      <c r="D386" s="868"/>
      <c r="E386" s="868"/>
      <c r="F386" s="868"/>
      <c r="G386" s="868"/>
      <c r="H386" s="868"/>
      <c r="I386" s="868"/>
      <c r="J386" s="868"/>
      <c r="K386" s="868"/>
      <c r="L386" s="868"/>
      <c r="M386" s="868"/>
      <c r="N386" s="83"/>
      <c r="O386" s="83"/>
      <c r="P386" s="867" t="s">
        <v>162</v>
      </c>
      <c r="Q386" s="867"/>
      <c r="R386" s="867"/>
      <c r="S386" s="867"/>
      <c r="T386" s="867"/>
      <c r="U386" s="867"/>
      <c r="V386" s="867"/>
      <c r="W386" s="867"/>
      <c r="X386" s="867"/>
      <c r="Y386" s="867"/>
      <c r="Z386" s="867"/>
      <c r="AA386" s="867"/>
      <c r="AB386" s="867"/>
      <c r="AC386" s="867"/>
      <c r="AD386" s="867"/>
      <c r="AE386" s="867"/>
      <c r="AF386" s="867"/>
      <c r="AG386" s="867"/>
      <c r="AH386" s="867"/>
      <c r="AI386" s="867"/>
      <c r="AJ386" s="125"/>
    </row>
    <row r="387" spans="1:36" s="82" customFormat="1" ht="14.5" customHeight="1" thickBot="1" x14ac:dyDescent="0.2">
      <c r="A387" s="126"/>
      <c r="B387" s="127"/>
      <c r="C387" s="127"/>
      <c r="D387" s="441"/>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8"/>
    </row>
    <row r="388" spans="1:36" x14ac:dyDescent="0.15">
      <c r="A388" s="82"/>
      <c r="B388" s="82"/>
      <c r="C388" s="82"/>
      <c r="D388" s="43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60" customFormat="1" ht="30" customHeight="1" x14ac:dyDescent="0.15">
      <c r="A389" s="423"/>
      <c r="B389" s="433"/>
      <c r="C389" s="433"/>
      <c r="D389" s="424"/>
      <c r="E389" s="425"/>
      <c r="F389" s="425"/>
      <c r="G389" s="425"/>
      <c r="H389" s="425"/>
      <c r="I389" s="425"/>
      <c r="J389" s="425"/>
      <c r="K389" s="425"/>
      <c r="L389" s="444"/>
      <c r="M389" s="426"/>
      <c r="N389" s="426"/>
      <c r="O389" s="426"/>
      <c r="P389" s="426"/>
      <c r="Q389" s="426"/>
      <c r="R389" s="426"/>
      <c r="S389" s="426"/>
      <c r="T389" s="426"/>
      <c r="U389" s="426"/>
      <c r="V389" s="891" t="s">
        <v>133</v>
      </c>
      <c r="W389" s="891"/>
      <c r="X389" s="891"/>
      <c r="Y389" s="891"/>
      <c r="Z389" s="892"/>
      <c r="AA389" s="875" t="str">
        <f>Nav!$C$6</f>
        <v>DS200424</v>
      </c>
      <c r="AB389" s="876"/>
      <c r="AC389" s="876"/>
      <c r="AD389" s="876"/>
      <c r="AE389" s="876"/>
      <c r="AF389" s="876"/>
      <c r="AG389" s="876"/>
      <c r="AH389" s="877"/>
      <c r="AI389" s="426"/>
      <c r="AJ389" s="432"/>
    </row>
    <row r="390" spans="1:36" s="60" customFormat="1" ht="18" customHeight="1" x14ac:dyDescent="0.15">
      <c r="A390" s="445"/>
      <c r="B390" s="446"/>
      <c r="C390" s="446"/>
      <c r="D390" s="447"/>
      <c r="E390" s="448"/>
      <c r="F390" s="448"/>
      <c r="G390" s="448"/>
      <c r="H390" s="448"/>
      <c r="I390" s="448"/>
      <c r="J390" s="448"/>
      <c r="K390" s="448"/>
      <c r="L390" s="449"/>
      <c r="AJ390" s="434"/>
    </row>
    <row r="391" spans="1:36" ht="23" x14ac:dyDescent="0.25">
      <c r="A391" s="445"/>
      <c r="B391" s="446"/>
      <c r="C391" s="446"/>
      <c r="D391" s="447"/>
      <c r="E391" s="448"/>
      <c r="F391" s="448"/>
      <c r="G391" s="448"/>
      <c r="H391" s="448"/>
      <c r="I391" s="448"/>
      <c r="J391" s="448"/>
      <c r="K391" s="448"/>
      <c r="L391" s="449"/>
      <c r="M391" s="443"/>
      <c r="N391" s="893" t="s">
        <v>134</v>
      </c>
      <c r="O391" s="894"/>
      <c r="P391" s="894"/>
      <c r="Q391" s="894"/>
      <c r="R391" s="894"/>
      <c r="S391" s="894"/>
      <c r="T391" s="894"/>
      <c r="U391" s="894"/>
      <c r="V391" s="894"/>
      <c r="W391" s="894"/>
      <c r="X391" s="894"/>
      <c r="Y391" s="894"/>
      <c r="Z391" s="894"/>
      <c r="AA391" s="894"/>
      <c r="AB391" s="894"/>
      <c r="AC391" s="894"/>
      <c r="AD391" s="894"/>
      <c r="AE391" s="894"/>
      <c r="AF391" s="894"/>
      <c r="AG391" s="894"/>
      <c r="AH391" s="894"/>
      <c r="AI391" s="894"/>
      <c r="AJ391" s="895"/>
    </row>
    <row r="392" spans="1:36" ht="16" x14ac:dyDescent="0.2">
      <c r="A392" s="445"/>
      <c r="B392" s="446"/>
      <c r="C392" s="446"/>
      <c r="D392" s="447"/>
      <c r="E392" s="448"/>
      <c r="F392" s="448"/>
      <c r="G392" s="448"/>
      <c r="H392" s="448"/>
      <c r="I392" s="448"/>
      <c r="J392" s="448"/>
      <c r="K392" s="448"/>
      <c r="L392" s="449"/>
      <c r="M392" s="442"/>
      <c r="N392" s="730" t="s">
        <v>165</v>
      </c>
      <c r="O392" s="731"/>
      <c r="P392" s="731"/>
      <c r="Q392" s="731"/>
      <c r="R392" s="731"/>
      <c r="S392" s="731"/>
      <c r="T392" s="731"/>
      <c r="U392" s="731"/>
      <c r="V392" s="731"/>
      <c r="W392" s="731"/>
      <c r="X392" s="731"/>
      <c r="Y392" s="731"/>
      <c r="Z392" s="731"/>
      <c r="AA392" s="731"/>
      <c r="AB392" s="731"/>
      <c r="AC392" s="731"/>
      <c r="AD392" s="731"/>
      <c r="AE392" s="731"/>
      <c r="AF392" s="731"/>
      <c r="AG392" s="731"/>
      <c r="AH392" s="731"/>
      <c r="AI392" s="731"/>
      <c r="AJ392" s="732"/>
    </row>
    <row r="393" spans="1:36" ht="18" customHeight="1" x14ac:dyDescent="0.15">
      <c r="A393" s="885" t="s">
        <v>136</v>
      </c>
      <c r="B393" s="886"/>
      <c r="C393" s="886"/>
      <c r="D393" s="886"/>
      <c r="E393" s="886"/>
      <c r="F393" s="886"/>
      <c r="G393" s="886"/>
      <c r="H393" s="886"/>
      <c r="I393" s="886"/>
      <c r="J393" s="886"/>
      <c r="K393" s="886"/>
      <c r="L393" s="887"/>
      <c r="N393" s="888" t="s">
        <v>137</v>
      </c>
      <c r="O393" s="889"/>
      <c r="P393" s="889"/>
      <c r="Q393" s="889"/>
      <c r="R393" s="889"/>
      <c r="S393" s="889"/>
      <c r="T393" s="889"/>
      <c r="U393" s="889"/>
      <c r="V393" s="889"/>
      <c r="W393" s="889"/>
      <c r="X393" s="889"/>
      <c r="Y393" s="889"/>
      <c r="Z393" s="889"/>
      <c r="AA393" s="889"/>
      <c r="AB393" s="889"/>
      <c r="AC393" s="889"/>
      <c r="AD393" s="889"/>
      <c r="AE393" s="889"/>
      <c r="AF393" s="889"/>
      <c r="AG393" s="889"/>
      <c r="AH393" s="889"/>
      <c r="AI393" s="889"/>
      <c r="AJ393" s="890"/>
    </row>
    <row r="394" spans="1:36" ht="26.25" customHeight="1" x14ac:dyDescent="0.15">
      <c r="A394" s="84" t="s">
        <v>138</v>
      </c>
      <c r="B394" s="60"/>
      <c r="C394" s="516"/>
      <c r="D394" s="516"/>
      <c r="E394" s="94"/>
      <c r="F394" s="94"/>
      <c r="G394" s="94"/>
      <c r="H394" s="94"/>
      <c r="I394" s="94"/>
      <c r="J394" s="94"/>
      <c r="K394" s="94"/>
      <c r="N394" s="869"/>
      <c r="O394" s="869"/>
      <c r="P394" s="869"/>
      <c r="Q394" s="869"/>
      <c r="R394" s="869"/>
      <c r="S394" s="869"/>
      <c r="AJ394" s="91"/>
    </row>
    <row r="395" spans="1:36" ht="30" customHeight="1" x14ac:dyDescent="0.15">
      <c r="A395" s="870" t="str">
        <f>Nav!$C$3</f>
        <v>Durchführbarkeitsstudie "BioInk"</v>
      </c>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c r="AF395" s="871"/>
      <c r="AG395" s="871"/>
      <c r="AH395" s="871"/>
      <c r="AI395" s="871"/>
      <c r="AJ395" s="872"/>
    </row>
    <row r="396" spans="1:36" ht="18" customHeight="1" x14ac:dyDescent="0.15">
      <c r="A396" s="85"/>
      <c r="AJ396" s="91"/>
    </row>
    <row r="397" spans="1:36" s="87" customFormat="1" ht="14" x14ac:dyDescent="0.15">
      <c r="A397" s="86" t="s">
        <v>139</v>
      </c>
      <c r="D397" s="428"/>
      <c r="F397" s="83"/>
      <c r="G397" s="83"/>
      <c r="H397" s="83"/>
      <c r="I397" s="83"/>
      <c r="J397" s="83"/>
      <c r="K397" s="83"/>
      <c r="L397" s="88"/>
      <c r="M397" s="87" t="s">
        <v>140</v>
      </c>
      <c r="AH397" s="83"/>
      <c r="AI397" s="83"/>
      <c r="AJ397" s="92"/>
    </row>
    <row r="398" spans="1:36" ht="27" customHeight="1" x14ac:dyDescent="0.15">
      <c r="A398" s="873" t="e">
        <f>A355+30</f>
        <v>#VALUE!</v>
      </c>
      <c r="B398" s="874"/>
      <c r="C398" s="874"/>
      <c r="D398" s="429"/>
      <c r="M398" s="875" t="str">
        <f>M355</f>
        <v>MA 5</v>
      </c>
      <c r="N398" s="876"/>
      <c r="O398" s="876"/>
      <c r="P398" s="876"/>
      <c r="Q398" s="876"/>
      <c r="R398" s="876"/>
      <c r="S398" s="876"/>
      <c r="T398" s="876"/>
      <c r="U398" s="876"/>
      <c r="V398" s="877"/>
      <c r="W398" s="89"/>
      <c r="X398" s="89"/>
      <c r="Y398" s="89"/>
      <c r="Z398" s="89"/>
      <c r="AA398" s="89"/>
      <c r="AB398" s="89"/>
      <c r="AC398" s="89"/>
      <c r="AD398" s="89"/>
      <c r="AE398" s="89"/>
      <c r="AF398" s="89"/>
      <c r="AG398" s="89"/>
      <c r="AJ398" s="93"/>
    </row>
    <row r="399" spans="1:36" x14ac:dyDescent="0.15">
      <c r="A399" s="85"/>
      <c r="AJ399" s="91"/>
    </row>
    <row r="400" spans="1:36" ht="30" customHeight="1" x14ac:dyDescent="0.15">
      <c r="A400" s="878" t="s">
        <v>141</v>
      </c>
      <c r="B400" s="879"/>
      <c r="C400" s="879"/>
      <c r="D400" s="879"/>
      <c r="E400" s="879"/>
      <c r="F400" s="879"/>
      <c r="G400" s="879"/>
      <c r="H400" s="879"/>
      <c r="I400" s="879"/>
      <c r="J400" s="879"/>
      <c r="K400" s="879"/>
      <c r="L400" s="879"/>
      <c r="M400" s="879"/>
      <c r="N400" s="879"/>
      <c r="O400" s="879"/>
      <c r="P400" s="879"/>
      <c r="Q400" s="879"/>
      <c r="R400" s="879"/>
      <c r="S400" s="879"/>
      <c r="T400" s="879"/>
      <c r="U400" s="879"/>
      <c r="V400" s="879"/>
      <c r="W400" s="879"/>
      <c r="X400" s="879"/>
      <c r="Y400" s="879"/>
      <c r="Z400" s="879"/>
      <c r="AA400" s="879"/>
      <c r="AB400" s="879"/>
      <c r="AC400" s="879"/>
      <c r="AD400" s="879"/>
      <c r="AE400" s="879"/>
      <c r="AF400" s="879"/>
      <c r="AG400" s="879"/>
      <c r="AH400" s="879"/>
      <c r="AI400" s="879"/>
      <c r="AJ400" s="880"/>
    </row>
    <row r="401" spans="1:36" ht="14" thickBot="1" x14ac:dyDescent="0.2">
      <c r="A401" s="85"/>
      <c r="AJ401" s="91"/>
    </row>
    <row r="402" spans="1:36" ht="25" customHeight="1" x14ac:dyDescent="0.15">
      <c r="A402" s="120"/>
      <c r="B402" s="121"/>
      <c r="C402" s="121"/>
      <c r="D402" s="440"/>
      <c r="E402" s="122" t="s">
        <v>143</v>
      </c>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856" t="s">
        <v>144</v>
      </c>
    </row>
    <row r="403" spans="1:36" ht="15" thickBot="1" x14ac:dyDescent="0.2">
      <c r="A403" s="96" t="s">
        <v>145</v>
      </c>
      <c r="B403" s="97"/>
      <c r="C403" s="97"/>
      <c r="D403" s="436" t="s">
        <v>250</v>
      </c>
      <c r="E403" s="98" t="e">
        <f>A398</f>
        <v>#VALUE!</v>
      </c>
      <c r="F403" s="98" t="e">
        <f>E403+1</f>
        <v>#VALUE!</v>
      </c>
      <c r="G403" s="98" t="e">
        <f t="shared" ref="G403:AI403" si="27">F403+1</f>
        <v>#VALUE!</v>
      </c>
      <c r="H403" s="98" t="e">
        <f t="shared" si="27"/>
        <v>#VALUE!</v>
      </c>
      <c r="I403" s="98" t="e">
        <f t="shared" si="27"/>
        <v>#VALUE!</v>
      </c>
      <c r="J403" s="98" t="e">
        <f t="shared" si="27"/>
        <v>#VALUE!</v>
      </c>
      <c r="K403" s="98" t="e">
        <f t="shared" si="27"/>
        <v>#VALUE!</v>
      </c>
      <c r="L403" s="98" t="e">
        <f t="shared" si="27"/>
        <v>#VALUE!</v>
      </c>
      <c r="M403" s="98" t="e">
        <f t="shared" si="27"/>
        <v>#VALUE!</v>
      </c>
      <c r="N403" s="98" t="e">
        <f t="shared" si="27"/>
        <v>#VALUE!</v>
      </c>
      <c r="O403" s="98" t="e">
        <f t="shared" si="27"/>
        <v>#VALUE!</v>
      </c>
      <c r="P403" s="98" t="e">
        <f t="shared" si="27"/>
        <v>#VALUE!</v>
      </c>
      <c r="Q403" s="98" t="e">
        <f t="shared" si="27"/>
        <v>#VALUE!</v>
      </c>
      <c r="R403" s="98" t="e">
        <f t="shared" si="27"/>
        <v>#VALUE!</v>
      </c>
      <c r="S403" s="98" t="e">
        <f t="shared" si="27"/>
        <v>#VALUE!</v>
      </c>
      <c r="T403" s="98" t="e">
        <f t="shared" si="27"/>
        <v>#VALUE!</v>
      </c>
      <c r="U403" s="98" t="e">
        <f t="shared" si="27"/>
        <v>#VALUE!</v>
      </c>
      <c r="V403" s="98" t="e">
        <f t="shared" si="27"/>
        <v>#VALUE!</v>
      </c>
      <c r="W403" s="98" t="e">
        <f t="shared" si="27"/>
        <v>#VALUE!</v>
      </c>
      <c r="X403" s="98" t="e">
        <f t="shared" si="27"/>
        <v>#VALUE!</v>
      </c>
      <c r="Y403" s="98" t="e">
        <f t="shared" si="27"/>
        <v>#VALUE!</v>
      </c>
      <c r="Z403" s="98" t="e">
        <f t="shared" si="27"/>
        <v>#VALUE!</v>
      </c>
      <c r="AA403" s="98" t="e">
        <f t="shared" si="27"/>
        <v>#VALUE!</v>
      </c>
      <c r="AB403" s="98" t="e">
        <f t="shared" si="27"/>
        <v>#VALUE!</v>
      </c>
      <c r="AC403" s="98" t="e">
        <f t="shared" si="27"/>
        <v>#VALUE!</v>
      </c>
      <c r="AD403" s="98" t="e">
        <f t="shared" si="27"/>
        <v>#VALUE!</v>
      </c>
      <c r="AE403" s="98" t="e">
        <f t="shared" si="27"/>
        <v>#VALUE!</v>
      </c>
      <c r="AF403" s="98" t="e">
        <f t="shared" si="27"/>
        <v>#VALUE!</v>
      </c>
      <c r="AG403" s="98" t="e">
        <f t="shared" si="27"/>
        <v>#VALUE!</v>
      </c>
      <c r="AH403" s="98" t="e">
        <f t="shared" si="27"/>
        <v>#VALUE!</v>
      </c>
      <c r="AI403" s="98" t="e">
        <f t="shared" si="27"/>
        <v>#VALUE!</v>
      </c>
      <c r="AJ403" s="857"/>
    </row>
    <row r="404" spans="1:36" s="82" customFormat="1" ht="21" customHeight="1" thickBot="1" x14ac:dyDescent="0.2">
      <c r="A404" s="100" t="s">
        <v>146</v>
      </c>
      <c r="B404" s="101" t="s">
        <v>109</v>
      </c>
      <c r="C404" s="102" t="s">
        <v>147</v>
      </c>
      <c r="D404" s="101"/>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03"/>
    </row>
    <row r="405" spans="1:36" s="82" customFormat="1" ht="20" customHeight="1" thickBot="1" x14ac:dyDescent="0.2">
      <c r="A405" s="858"/>
      <c r="B405" s="109" t="s">
        <v>66</v>
      </c>
      <c r="C405" s="186" t="s">
        <v>148</v>
      </c>
      <c r="D405" s="435"/>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04"/>
    </row>
    <row r="406" spans="1:36" s="82" customFormat="1" ht="20" customHeight="1" x14ac:dyDescent="0.15">
      <c r="A406" s="859"/>
      <c r="B406" s="183"/>
      <c r="C406" s="187" t="e">
        <f>VLOOKUP(B406,'AP Übersicht'!$A$8:$B$36,2,FALSE)</f>
        <v>#N/A</v>
      </c>
      <c r="D406" s="430"/>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04">
        <f t="shared" ref="AJ406:AJ417" si="28">SUM(E406:AI406)</f>
        <v>0</v>
      </c>
    </row>
    <row r="407" spans="1:36" s="82" customFormat="1" ht="20" customHeight="1" x14ac:dyDescent="0.15">
      <c r="A407" s="859"/>
      <c r="B407" s="183"/>
      <c r="C407" s="187" t="e">
        <f>VLOOKUP(B407,'AP Übersicht'!$A$8:$B$36,2,FALSE)</f>
        <v>#N/A</v>
      </c>
      <c r="D407" s="430"/>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6"/>
      <c r="AJ407" s="104">
        <f t="shared" si="28"/>
        <v>0</v>
      </c>
    </row>
    <row r="408" spans="1:36" s="82" customFormat="1" ht="20" customHeight="1" x14ac:dyDescent="0.15">
      <c r="A408" s="859"/>
      <c r="B408" s="183"/>
      <c r="C408" s="187" t="e">
        <f>VLOOKUP(B408,'AP Übersicht'!$A$8:$B$36,2,FALSE)</f>
        <v>#N/A</v>
      </c>
      <c r="D408" s="430"/>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6"/>
      <c r="AJ408" s="104">
        <f t="shared" si="28"/>
        <v>0</v>
      </c>
    </row>
    <row r="409" spans="1:36" s="82" customFormat="1" ht="20" customHeight="1" x14ac:dyDescent="0.15">
      <c r="A409" s="859"/>
      <c r="B409" s="183"/>
      <c r="C409" s="187" t="e">
        <f>VLOOKUP(B409,'AP Übersicht'!$A$8:$B$36,2,FALSE)</f>
        <v>#N/A</v>
      </c>
      <c r="D409" s="430"/>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6"/>
      <c r="AJ409" s="104">
        <f t="shared" si="28"/>
        <v>0</v>
      </c>
    </row>
    <row r="410" spans="1:36" s="82" customFormat="1" ht="20" customHeight="1" x14ac:dyDescent="0.15">
      <c r="A410" s="859"/>
      <c r="B410" s="183"/>
      <c r="C410" s="187" t="e">
        <f>VLOOKUP(B410,'AP Übersicht'!$A$8:$B$36,2,FALSE)</f>
        <v>#N/A</v>
      </c>
      <c r="D410" s="430"/>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6"/>
      <c r="AJ410" s="104">
        <f t="shared" si="28"/>
        <v>0</v>
      </c>
    </row>
    <row r="411" spans="1:36" s="82" customFormat="1" ht="20" customHeight="1" x14ac:dyDescent="0.15">
      <c r="A411" s="859"/>
      <c r="B411" s="183"/>
      <c r="C411" s="187" t="e">
        <f>VLOOKUP(B411,'AP Übersicht'!$A$8:$B$36,2,FALSE)</f>
        <v>#N/A</v>
      </c>
      <c r="D411" s="430"/>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6"/>
      <c r="AJ411" s="104">
        <f t="shared" si="28"/>
        <v>0</v>
      </c>
    </row>
    <row r="412" spans="1:36" s="82" customFormat="1" ht="20" customHeight="1" x14ac:dyDescent="0.15">
      <c r="A412" s="859"/>
      <c r="B412" s="183"/>
      <c r="C412" s="187" t="e">
        <f>VLOOKUP(B412,'AP Übersicht'!$A$8:$B$36,2,FALSE)</f>
        <v>#N/A</v>
      </c>
      <c r="D412" s="430"/>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6"/>
      <c r="AJ412" s="104">
        <f t="shared" si="28"/>
        <v>0</v>
      </c>
    </row>
    <row r="413" spans="1:36" s="82" customFormat="1" ht="20" customHeight="1" x14ac:dyDescent="0.15">
      <c r="A413" s="859"/>
      <c r="B413" s="183"/>
      <c r="C413" s="187" t="e">
        <f>VLOOKUP(B413,'AP Übersicht'!$A$8:$B$36,2,FALSE)</f>
        <v>#N/A</v>
      </c>
      <c r="D413" s="430"/>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6"/>
      <c r="AJ413" s="104">
        <f t="shared" si="28"/>
        <v>0</v>
      </c>
    </row>
    <row r="414" spans="1:36" s="82" customFormat="1" ht="20" customHeight="1" x14ac:dyDescent="0.15">
      <c r="A414" s="859"/>
      <c r="B414" s="183"/>
      <c r="C414" s="187" t="e">
        <f>VLOOKUP(B414,'AP Übersicht'!$A$8:$B$36,2,FALSE)</f>
        <v>#N/A</v>
      </c>
      <c r="D414" s="430"/>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6"/>
      <c r="AJ414" s="104">
        <f t="shared" si="28"/>
        <v>0</v>
      </c>
    </row>
    <row r="415" spans="1:36" s="82" customFormat="1" ht="20" customHeight="1" x14ac:dyDescent="0.15">
      <c r="A415" s="859"/>
      <c r="B415" s="183"/>
      <c r="C415" s="187" t="e">
        <f>VLOOKUP(B415,'AP Übersicht'!$A$8:$B$36,2,FALSE)</f>
        <v>#N/A</v>
      </c>
      <c r="D415" s="430"/>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6"/>
      <c r="AJ415" s="104">
        <f t="shared" si="28"/>
        <v>0</v>
      </c>
    </row>
    <row r="416" spans="1:36" s="82" customFormat="1" ht="20" customHeight="1" x14ac:dyDescent="0.15">
      <c r="A416" s="859"/>
      <c r="B416" s="183"/>
      <c r="C416" s="187" t="e">
        <f>VLOOKUP(B416,'AP Übersicht'!$A$8:$B$36,2,FALSE)</f>
        <v>#N/A</v>
      </c>
      <c r="D416" s="430"/>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6"/>
      <c r="AJ416" s="104">
        <f t="shared" si="28"/>
        <v>0</v>
      </c>
    </row>
    <row r="417" spans="1:36" s="82" customFormat="1" ht="20" customHeight="1" thickBot="1" x14ac:dyDescent="0.2">
      <c r="A417" s="860"/>
      <c r="B417" s="184"/>
      <c r="C417" s="252" t="e">
        <f>VLOOKUP(B417,'AP Übersicht'!$A$8:$B$36,2,FALSE)</f>
        <v>#N/A</v>
      </c>
      <c r="D417" s="438"/>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8"/>
      <c r="AJ417" s="104">
        <f t="shared" si="28"/>
        <v>0</v>
      </c>
    </row>
    <row r="418" spans="1:36" s="82" customFormat="1" ht="36" customHeight="1" thickTop="1" thickBot="1" x14ac:dyDescent="0.2">
      <c r="A418" s="522"/>
      <c r="B418" s="185"/>
      <c r="C418" s="107" t="s">
        <v>149</v>
      </c>
      <c r="D418" s="437"/>
      <c r="E418" s="108">
        <f t="shared" ref="E418:AI418" si="29">SUM(E404:E417)</f>
        <v>0</v>
      </c>
      <c r="F418" s="108">
        <f t="shared" si="29"/>
        <v>0</v>
      </c>
      <c r="G418" s="108">
        <f t="shared" si="29"/>
        <v>0</v>
      </c>
      <c r="H418" s="108">
        <f t="shared" si="29"/>
        <v>0</v>
      </c>
      <c r="I418" s="108">
        <f t="shared" si="29"/>
        <v>0</v>
      </c>
      <c r="J418" s="108">
        <f t="shared" si="29"/>
        <v>0</v>
      </c>
      <c r="K418" s="108">
        <f t="shared" si="29"/>
        <v>0</v>
      </c>
      <c r="L418" s="108">
        <f t="shared" si="29"/>
        <v>0</v>
      </c>
      <c r="M418" s="108">
        <f t="shared" si="29"/>
        <v>0</v>
      </c>
      <c r="N418" s="108">
        <f t="shared" si="29"/>
        <v>0</v>
      </c>
      <c r="O418" s="108">
        <f t="shared" si="29"/>
        <v>0</v>
      </c>
      <c r="P418" s="108">
        <f t="shared" si="29"/>
        <v>0</v>
      </c>
      <c r="Q418" s="108">
        <f t="shared" si="29"/>
        <v>0</v>
      </c>
      <c r="R418" s="108">
        <f t="shared" si="29"/>
        <v>0</v>
      </c>
      <c r="S418" s="108">
        <f t="shared" si="29"/>
        <v>0</v>
      </c>
      <c r="T418" s="108">
        <f t="shared" si="29"/>
        <v>0</v>
      </c>
      <c r="U418" s="108">
        <f t="shared" si="29"/>
        <v>0</v>
      </c>
      <c r="V418" s="108">
        <f t="shared" si="29"/>
        <v>0</v>
      </c>
      <c r="W418" s="108">
        <f t="shared" si="29"/>
        <v>0</v>
      </c>
      <c r="X418" s="108">
        <f t="shared" si="29"/>
        <v>0</v>
      </c>
      <c r="Y418" s="108">
        <f t="shared" si="29"/>
        <v>0</v>
      </c>
      <c r="Z418" s="108">
        <f t="shared" si="29"/>
        <v>0</v>
      </c>
      <c r="AA418" s="108">
        <f t="shared" si="29"/>
        <v>0</v>
      </c>
      <c r="AB418" s="108">
        <f t="shared" si="29"/>
        <v>0</v>
      </c>
      <c r="AC418" s="108">
        <f t="shared" si="29"/>
        <v>0</v>
      </c>
      <c r="AD418" s="108">
        <f t="shared" si="29"/>
        <v>0</v>
      </c>
      <c r="AE418" s="108">
        <f t="shared" si="29"/>
        <v>0</v>
      </c>
      <c r="AF418" s="108">
        <f t="shared" si="29"/>
        <v>0</v>
      </c>
      <c r="AG418" s="108">
        <f t="shared" si="29"/>
        <v>0</v>
      </c>
      <c r="AH418" s="108">
        <f t="shared" si="29"/>
        <v>0</v>
      </c>
      <c r="AI418" s="108">
        <f t="shared" si="29"/>
        <v>0</v>
      </c>
      <c r="AJ418" s="106">
        <f>SUM(AJ406:AJ417)</f>
        <v>0</v>
      </c>
    </row>
    <row r="419" spans="1:36" s="82" customFormat="1" ht="20" customHeight="1" x14ac:dyDescent="0.15">
      <c r="A419" s="118" t="s">
        <v>150</v>
      </c>
      <c r="B419" s="99"/>
      <c r="C419" s="114" t="s">
        <v>164</v>
      </c>
      <c r="D419" s="430"/>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9"/>
      <c r="AJ419" s="110">
        <f>SUM(E419:AI419)</f>
        <v>0</v>
      </c>
    </row>
    <row r="420" spans="1:36" s="82" customFormat="1" ht="20" customHeight="1" x14ac:dyDescent="0.15">
      <c r="A420" s="861" t="s">
        <v>152</v>
      </c>
      <c r="B420" s="95"/>
      <c r="C420" s="115" t="s">
        <v>153</v>
      </c>
      <c r="D420" s="43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17">
        <f>SUM(D420:AI420)</f>
        <v>0</v>
      </c>
    </row>
    <row r="421" spans="1:36" s="82" customFormat="1" ht="20" customHeight="1" x14ac:dyDescent="0.15">
      <c r="A421" s="862"/>
      <c r="B421" s="95"/>
      <c r="C421" s="116" t="s">
        <v>154</v>
      </c>
      <c r="D421" s="430"/>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9"/>
      <c r="AJ421" s="111">
        <f>SUM(E421:AI421)</f>
        <v>0</v>
      </c>
    </row>
    <row r="422" spans="1:36" s="82" customFormat="1" ht="28" x14ac:dyDescent="0.15">
      <c r="A422" s="862"/>
      <c r="B422" s="95"/>
      <c r="C422" s="115" t="s">
        <v>155</v>
      </c>
      <c r="D422" s="430"/>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9"/>
      <c r="AJ422" s="111">
        <f>SUM(E422:AI422)</f>
        <v>0</v>
      </c>
    </row>
    <row r="423" spans="1:36" s="82" customFormat="1" ht="29" thickBot="1" x14ac:dyDescent="0.2">
      <c r="A423" s="863"/>
      <c r="B423" s="105"/>
      <c r="C423" s="119" t="s">
        <v>156</v>
      </c>
      <c r="D423" s="439"/>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2"/>
      <c r="AJ423" s="112">
        <f>SUM(E423:AI423)</f>
        <v>0</v>
      </c>
    </row>
    <row r="424" spans="1:36" s="82" customFormat="1" x14ac:dyDescent="0.15">
      <c r="A424" s="123"/>
      <c r="B424" s="83"/>
      <c r="C424" s="83"/>
      <c r="D424" s="427"/>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124">
        <f>SUM(AJ418:AJ423)</f>
        <v>0</v>
      </c>
    </row>
    <row r="425" spans="1:36" s="82" customFormat="1" ht="18" customHeight="1" x14ac:dyDescent="0.15">
      <c r="A425" s="864" t="s">
        <v>159</v>
      </c>
      <c r="B425" s="865"/>
      <c r="C425" s="865"/>
      <c r="D425" s="865"/>
      <c r="E425" s="865"/>
      <c r="F425" s="865"/>
      <c r="G425" s="865"/>
      <c r="H425" s="865"/>
      <c r="I425" s="865"/>
      <c r="J425" s="865"/>
      <c r="K425" s="865"/>
      <c r="L425" s="865"/>
      <c r="M425" s="865"/>
      <c r="N425" s="90"/>
      <c r="O425" s="90"/>
      <c r="P425" s="90"/>
      <c r="Q425" s="90"/>
      <c r="R425" s="90"/>
      <c r="S425" s="90"/>
      <c r="T425" s="90"/>
      <c r="U425" s="90"/>
      <c r="V425" s="90"/>
      <c r="W425" s="90"/>
      <c r="X425" s="90"/>
      <c r="Y425" s="90"/>
      <c r="Z425" s="90"/>
      <c r="AA425" s="90"/>
      <c r="AB425" s="90"/>
      <c r="AC425" s="90"/>
      <c r="AD425" s="90"/>
      <c r="AE425" s="90"/>
      <c r="AF425" s="90"/>
      <c r="AG425" s="90"/>
      <c r="AH425" s="90"/>
      <c r="AI425" s="83"/>
      <c r="AJ425" s="125"/>
    </row>
    <row r="426" spans="1:36" s="82" customFormat="1" ht="18" customHeight="1" thickBot="1" x14ac:dyDescent="0.2">
      <c r="A426" s="866"/>
      <c r="B426" s="865"/>
      <c r="C426" s="865"/>
      <c r="D426" s="865"/>
      <c r="E426" s="865"/>
      <c r="F426" s="865"/>
      <c r="G426" s="865"/>
      <c r="H426" s="865"/>
      <c r="I426" s="865"/>
      <c r="J426" s="865"/>
      <c r="K426" s="865"/>
      <c r="L426" s="865"/>
      <c r="M426" s="865"/>
      <c r="N426" s="90"/>
      <c r="O426" s="90"/>
      <c r="P426" s="90"/>
      <c r="Q426" s="90"/>
      <c r="R426" s="90"/>
      <c r="S426" s="90"/>
      <c r="T426" s="90"/>
      <c r="U426" s="90"/>
      <c r="V426" s="90"/>
      <c r="W426" s="90"/>
      <c r="X426" s="90"/>
      <c r="Y426" s="90"/>
      <c r="Z426" s="90"/>
      <c r="AA426" s="90"/>
      <c r="AB426" s="90"/>
      <c r="AC426" s="90"/>
      <c r="AD426" s="90"/>
      <c r="AE426" s="90"/>
      <c r="AF426" s="90"/>
      <c r="AG426" s="90"/>
      <c r="AH426" s="90"/>
      <c r="AI426" s="83"/>
      <c r="AJ426" s="125"/>
    </row>
    <row r="427" spans="1:36" s="82" customFormat="1" ht="14" customHeight="1" x14ac:dyDescent="0.15">
      <c r="A427" s="866"/>
      <c r="B427" s="865"/>
      <c r="C427" s="865"/>
      <c r="D427" s="865"/>
      <c r="E427" s="865"/>
      <c r="F427" s="865"/>
      <c r="G427" s="865"/>
      <c r="H427" s="865"/>
      <c r="I427" s="865"/>
      <c r="J427" s="865"/>
      <c r="K427" s="865"/>
      <c r="L427" s="865"/>
      <c r="M427" s="865"/>
      <c r="N427" s="90"/>
      <c r="O427" s="90"/>
      <c r="P427" s="867" t="s">
        <v>160</v>
      </c>
      <c r="Q427" s="867"/>
      <c r="R427" s="867"/>
      <c r="S427" s="867"/>
      <c r="T427" s="867"/>
      <c r="U427" s="867"/>
      <c r="V427" s="867"/>
      <c r="W427" s="867"/>
      <c r="X427" s="867"/>
      <c r="Y427" s="867"/>
      <c r="Z427" s="867"/>
      <c r="AA427" s="867"/>
      <c r="AB427" s="867"/>
      <c r="AC427" s="867"/>
      <c r="AD427" s="867"/>
      <c r="AE427" s="867"/>
      <c r="AF427" s="867"/>
      <c r="AG427" s="867"/>
      <c r="AH427" s="867"/>
      <c r="AI427" s="867"/>
      <c r="AJ427" s="125"/>
    </row>
    <row r="428" spans="1:36" s="82" customFormat="1" ht="35.25" customHeight="1" x14ac:dyDescent="0.15">
      <c r="A428" s="864" t="s">
        <v>161</v>
      </c>
      <c r="B428" s="868"/>
      <c r="C428" s="868"/>
      <c r="D428" s="868"/>
      <c r="E428" s="868"/>
      <c r="F428" s="868"/>
      <c r="G428" s="868"/>
      <c r="H428" s="868"/>
      <c r="I428" s="868"/>
      <c r="J428" s="868"/>
      <c r="K428" s="868"/>
      <c r="L428" s="868"/>
      <c r="M428" s="868"/>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125"/>
    </row>
    <row r="429" spans="1:36" s="82" customFormat="1" ht="14" x14ac:dyDescent="0.15">
      <c r="A429" s="864"/>
      <c r="B429" s="868"/>
      <c r="C429" s="868"/>
      <c r="D429" s="868"/>
      <c r="E429" s="868"/>
      <c r="F429" s="868"/>
      <c r="G429" s="868"/>
      <c r="H429" s="868"/>
      <c r="I429" s="868"/>
      <c r="J429" s="868"/>
      <c r="K429" s="868"/>
      <c r="L429" s="868"/>
      <c r="M429" s="868"/>
      <c r="N429" s="83"/>
      <c r="O429" s="83"/>
      <c r="P429" s="867" t="s">
        <v>162</v>
      </c>
      <c r="Q429" s="867"/>
      <c r="R429" s="867"/>
      <c r="S429" s="867"/>
      <c r="T429" s="867"/>
      <c r="U429" s="867"/>
      <c r="V429" s="867"/>
      <c r="W429" s="867"/>
      <c r="X429" s="867"/>
      <c r="Y429" s="867"/>
      <c r="Z429" s="867"/>
      <c r="AA429" s="867"/>
      <c r="AB429" s="867"/>
      <c r="AC429" s="867"/>
      <c r="AD429" s="867"/>
      <c r="AE429" s="867"/>
      <c r="AF429" s="867"/>
      <c r="AG429" s="867"/>
      <c r="AH429" s="867"/>
      <c r="AI429" s="867"/>
      <c r="AJ429" s="125"/>
    </row>
    <row r="430" spans="1:36" s="82" customFormat="1" ht="14.5" customHeight="1" thickBot="1" x14ac:dyDescent="0.2">
      <c r="A430" s="126"/>
      <c r="B430" s="127"/>
      <c r="C430" s="127"/>
      <c r="D430" s="441"/>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8"/>
    </row>
    <row r="431" spans="1:36" x14ac:dyDescent="0.15">
      <c r="A431" s="82"/>
      <c r="B431" s="82"/>
      <c r="C431" s="82"/>
      <c r="D431" s="43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60" customFormat="1" ht="30" customHeight="1" x14ac:dyDescent="0.15">
      <c r="A432" s="423"/>
      <c r="B432" s="433"/>
      <c r="C432" s="433"/>
      <c r="D432" s="424"/>
      <c r="E432" s="425"/>
      <c r="F432" s="425"/>
      <c r="G432" s="425"/>
      <c r="H432" s="425"/>
      <c r="I432" s="425"/>
      <c r="J432" s="425"/>
      <c r="K432" s="425"/>
      <c r="L432" s="444"/>
      <c r="M432" s="426"/>
      <c r="N432" s="426"/>
      <c r="O432" s="426"/>
      <c r="P432" s="426"/>
      <c r="Q432" s="426"/>
      <c r="R432" s="426"/>
      <c r="S432" s="426"/>
      <c r="T432" s="426"/>
      <c r="U432" s="426"/>
      <c r="V432" s="891" t="s">
        <v>133</v>
      </c>
      <c r="W432" s="891"/>
      <c r="X432" s="891"/>
      <c r="Y432" s="891"/>
      <c r="Z432" s="892"/>
      <c r="AA432" s="875" t="str">
        <f>Nav!$C$6</f>
        <v>DS200424</v>
      </c>
      <c r="AB432" s="876"/>
      <c r="AC432" s="876"/>
      <c r="AD432" s="876"/>
      <c r="AE432" s="876"/>
      <c r="AF432" s="876"/>
      <c r="AG432" s="876"/>
      <c r="AH432" s="877"/>
      <c r="AI432" s="426"/>
      <c r="AJ432" s="432"/>
    </row>
    <row r="433" spans="1:36" s="60" customFormat="1" ht="18" customHeight="1" x14ac:dyDescent="0.15">
      <c r="A433" s="445"/>
      <c r="B433" s="446"/>
      <c r="C433" s="446"/>
      <c r="D433" s="447"/>
      <c r="E433" s="448"/>
      <c r="F433" s="448"/>
      <c r="G433" s="448"/>
      <c r="H433" s="448"/>
      <c r="I433" s="448"/>
      <c r="J433" s="448"/>
      <c r="K433" s="448"/>
      <c r="L433" s="449"/>
      <c r="AJ433" s="434"/>
    </row>
    <row r="434" spans="1:36" ht="23" x14ac:dyDescent="0.25">
      <c r="A434" s="445"/>
      <c r="B434" s="446"/>
      <c r="C434" s="446"/>
      <c r="D434" s="447"/>
      <c r="E434" s="448"/>
      <c r="F434" s="448"/>
      <c r="G434" s="448"/>
      <c r="H434" s="448"/>
      <c r="I434" s="448"/>
      <c r="J434" s="448"/>
      <c r="K434" s="448"/>
      <c r="L434" s="449"/>
      <c r="M434" s="443"/>
      <c r="N434" s="893" t="s">
        <v>134</v>
      </c>
      <c r="O434" s="894"/>
      <c r="P434" s="894"/>
      <c r="Q434" s="894"/>
      <c r="R434" s="894"/>
      <c r="S434" s="894"/>
      <c r="T434" s="894"/>
      <c r="U434" s="894"/>
      <c r="V434" s="894"/>
      <c r="W434" s="894"/>
      <c r="X434" s="894"/>
      <c r="Y434" s="894"/>
      <c r="Z434" s="894"/>
      <c r="AA434" s="894"/>
      <c r="AB434" s="894"/>
      <c r="AC434" s="894"/>
      <c r="AD434" s="894"/>
      <c r="AE434" s="894"/>
      <c r="AF434" s="894"/>
      <c r="AG434" s="894"/>
      <c r="AH434" s="894"/>
      <c r="AI434" s="894"/>
      <c r="AJ434" s="895"/>
    </row>
    <row r="435" spans="1:36" ht="16" x14ac:dyDescent="0.2">
      <c r="A435" s="445"/>
      <c r="B435" s="446"/>
      <c r="C435" s="446"/>
      <c r="D435" s="447"/>
      <c r="E435" s="448"/>
      <c r="F435" s="448"/>
      <c r="G435" s="448"/>
      <c r="H435" s="448"/>
      <c r="I435" s="448"/>
      <c r="J435" s="448"/>
      <c r="K435" s="448"/>
      <c r="L435" s="449"/>
      <c r="M435" s="442"/>
      <c r="N435" s="730" t="s">
        <v>165</v>
      </c>
      <c r="O435" s="731"/>
      <c r="P435" s="731"/>
      <c r="Q435" s="731"/>
      <c r="R435" s="731"/>
      <c r="S435" s="731"/>
      <c r="T435" s="731"/>
      <c r="U435" s="731"/>
      <c r="V435" s="731"/>
      <c r="W435" s="731"/>
      <c r="X435" s="731"/>
      <c r="Y435" s="731"/>
      <c r="Z435" s="731"/>
      <c r="AA435" s="731"/>
      <c r="AB435" s="731"/>
      <c r="AC435" s="731"/>
      <c r="AD435" s="731"/>
      <c r="AE435" s="731"/>
      <c r="AF435" s="731"/>
      <c r="AG435" s="731"/>
      <c r="AH435" s="731"/>
      <c r="AI435" s="731"/>
      <c r="AJ435" s="732"/>
    </row>
    <row r="436" spans="1:36" ht="18" customHeight="1" x14ac:dyDescent="0.15">
      <c r="A436" s="885" t="s">
        <v>136</v>
      </c>
      <c r="B436" s="886"/>
      <c r="C436" s="886"/>
      <c r="D436" s="886"/>
      <c r="E436" s="886"/>
      <c r="F436" s="886"/>
      <c r="G436" s="886"/>
      <c r="H436" s="886"/>
      <c r="I436" s="886"/>
      <c r="J436" s="886"/>
      <c r="K436" s="886"/>
      <c r="L436" s="887"/>
      <c r="N436" s="888" t="s">
        <v>137</v>
      </c>
      <c r="O436" s="889"/>
      <c r="P436" s="889"/>
      <c r="Q436" s="889"/>
      <c r="R436" s="889"/>
      <c r="S436" s="889"/>
      <c r="T436" s="889"/>
      <c r="U436" s="889"/>
      <c r="V436" s="889"/>
      <c r="W436" s="889"/>
      <c r="X436" s="889"/>
      <c r="Y436" s="889"/>
      <c r="Z436" s="889"/>
      <c r="AA436" s="889"/>
      <c r="AB436" s="889"/>
      <c r="AC436" s="889"/>
      <c r="AD436" s="889"/>
      <c r="AE436" s="889"/>
      <c r="AF436" s="889"/>
      <c r="AG436" s="889"/>
      <c r="AH436" s="889"/>
      <c r="AI436" s="889"/>
      <c r="AJ436" s="890"/>
    </row>
    <row r="437" spans="1:36" ht="26.25" customHeight="1" x14ac:dyDescent="0.15">
      <c r="A437" s="84" t="s">
        <v>138</v>
      </c>
      <c r="B437" s="60"/>
      <c r="C437" s="516"/>
      <c r="D437" s="516"/>
      <c r="E437" s="94"/>
      <c r="F437" s="94"/>
      <c r="G437" s="94"/>
      <c r="H437" s="94"/>
      <c r="I437" s="94"/>
      <c r="J437" s="94"/>
      <c r="K437" s="94"/>
      <c r="N437" s="869"/>
      <c r="O437" s="869"/>
      <c r="P437" s="869"/>
      <c r="Q437" s="869"/>
      <c r="R437" s="869"/>
      <c r="S437" s="869"/>
      <c r="AJ437" s="91"/>
    </row>
    <row r="438" spans="1:36" ht="30" customHeight="1" x14ac:dyDescent="0.15">
      <c r="A438" s="870" t="str">
        <f>Nav!$C$3</f>
        <v>Durchführbarkeitsstudie "BioInk"</v>
      </c>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2"/>
    </row>
    <row r="439" spans="1:36" ht="18" customHeight="1" x14ac:dyDescent="0.15">
      <c r="A439" s="85"/>
      <c r="AJ439" s="91"/>
    </row>
    <row r="440" spans="1:36" s="87" customFormat="1" ht="14" x14ac:dyDescent="0.15">
      <c r="A440" s="86" t="s">
        <v>139</v>
      </c>
      <c r="D440" s="428"/>
      <c r="F440" s="83"/>
      <c r="G440" s="83"/>
      <c r="H440" s="83"/>
      <c r="I440" s="83"/>
      <c r="J440" s="83"/>
      <c r="K440" s="83"/>
      <c r="L440" s="88"/>
      <c r="M440" s="87" t="s">
        <v>140</v>
      </c>
      <c r="AH440" s="83"/>
      <c r="AI440" s="83"/>
      <c r="AJ440" s="92"/>
    </row>
    <row r="441" spans="1:36" ht="27" customHeight="1" x14ac:dyDescent="0.15">
      <c r="A441" s="873" t="e">
        <f>A398+31</f>
        <v>#VALUE!</v>
      </c>
      <c r="B441" s="874"/>
      <c r="C441" s="874"/>
      <c r="D441" s="429"/>
      <c r="M441" s="875" t="str">
        <f>M398</f>
        <v>MA 5</v>
      </c>
      <c r="N441" s="876"/>
      <c r="O441" s="876"/>
      <c r="P441" s="876"/>
      <c r="Q441" s="876"/>
      <c r="R441" s="876"/>
      <c r="S441" s="876"/>
      <c r="T441" s="876"/>
      <c r="U441" s="876"/>
      <c r="V441" s="877"/>
      <c r="W441" s="89"/>
      <c r="X441" s="89"/>
      <c r="Y441" s="89"/>
      <c r="Z441" s="89"/>
      <c r="AA441" s="89"/>
      <c r="AB441" s="89"/>
      <c r="AC441" s="89"/>
      <c r="AD441" s="89"/>
      <c r="AE441" s="89"/>
      <c r="AF441" s="89"/>
      <c r="AG441" s="89"/>
      <c r="AJ441" s="93"/>
    </row>
    <row r="442" spans="1:36" x14ac:dyDescent="0.15">
      <c r="A442" s="85"/>
      <c r="AJ442" s="91"/>
    </row>
    <row r="443" spans="1:36" ht="30" customHeight="1" x14ac:dyDescent="0.15">
      <c r="A443" s="878" t="s">
        <v>141</v>
      </c>
      <c r="B443" s="879"/>
      <c r="C443" s="879"/>
      <c r="D443" s="879"/>
      <c r="E443" s="879"/>
      <c r="F443" s="879"/>
      <c r="G443" s="879"/>
      <c r="H443" s="879"/>
      <c r="I443" s="879"/>
      <c r="J443" s="879"/>
      <c r="K443" s="879"/>
      <c r="L443" s="879"/>
      <c r="M443" s="879"/>
      <c r="N443" s="879"/>
      <c r="O443" s="879"/>
      <c r="P443" s="879"/>
      <c r="Q443" s="879"/>
      <c r="R443" s="879"/>
      <c r="S443" s="879"/>
      <c r="T443" s="879"/>
      <c r="U443" s="879"/>
      <c r="V443" s="879"/>
      <c r="W443" s="879"/>
      <c r="X443" s="879"/>
      <c r="Y443" s="879"/>
      <c r="Z443" s="879"/>
      <c r="AA443" s="879"/>
      <c r="AB443" s="879"/>
      <c r="AC443" s="879"/>
      <c r="AD443" s="879"/>
      <c r="AE443" s="879"/>
      <c r="AF443" s="879"/>
      <c r="AG443" s="879"/>
      <c r="AH443" s="879"/>
      <c r="AI443" s="879"/>
      <c r="AJ443" s="880"/>
    </row>
    <row r="444" spans="1:36" ht="14" thickBot="1" x14ac:dyDescent="0.2">
      <c r="A444" s="85"/>
      <c r="AJ444" s="91"/>
    </row>
    <row r="445" spans="1:36" ht="25" customHeight="1" x14ac:dyDescent="0.15">
      <c r="A445" s="120"/>
      <c r="B445" s="121"/>
      <c r="C445" s="121"/>
      <c r="D445" s="440"/>
      <c r="E445" s="122" t="s">
        <v>143</v>
      </c>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856" t="s">
        <v>144</v>
      </c>
    </row>
    <row r="446" spans="1:36" ht="15" thickBot="1" x14ac:dyDescent="0.2">
      <c r="A446" s="96" t="s">
        <v>145</v>
      </c>
      <c r="B446" s="97"/>
      <c r="C446" s="97"/>
      <c r="D446" s="436" t="s">
        <v>250</v>
      </c>
      <c r="E446" s="98" t="e">
        <f>A441</f>
        <v>#VALUE!</v>
      </c>
      <c r="F446" s="98" t="e">
        <f>E446+1</f>
        <v>#VALUE!</v>
      </c>
      <c r="G446" s="98" t="e">
        <f t="shared" ref="G446:AI446" si="30">F446+1</f>
        <v>#VALUE!</v>
      </c>
      <c r="H446" s="98" t="e">
        <f t="shared" si="30"/>
        <v>#VALUE!</v>
      </c>
      <c r="I446" s="98" t="e">
        <f t="shared" si="30"/>
        <v>#VALUE!</v>
      </c>
      <c r="J446" s="98" t="e">
        <f t="shared" si="30"/>
        <v>#VALUE!</v>
      </c>
      <c r="K446" s="98" t="e">
        <f t="shared" si="30"/>
        <v>#VALUE!</v>
      </c>
      <c r="L446" s="98" t="e">
        <f t="shared" si="30"/>
        <v>#VALUE!</v>
      </c>
      <c r="M446" s="98" t="e">
        <f t="shared" si="30"/>
        <v>#VALUE!</v>
      </c>
      <c r="N446" s="98" t="e">
        <f t="shared" si="30"/>
        <v>#VALUE!</v>
      </c>
      <c r="O446" s="98" t="e">
        <f t="shared" si="30"/>
        <v>#VALUE!</v>
      </c>
      <c r="P446" s="98" t="e">
        <f t="shared" si="30"/>
        <v>#VALUE!</v>
      </c>
      <c r="Q446" s="98" t="e">
        <f t="shared" si="30"/>
        <v>#VALUE!</v>
      </c>
      <c r="R446" s="98" t="e">
        <f t="shared" si="30"/>
        <v>#VALUE!</v>
      </c>
      <c r="S446" s="98" t="e">
        <f t="shared" si="30"/>
        <v>#VALUE!</v>
      </c>
      <c r="T446" s="98" t="e">
        <f t="shared" si="30"/>
        <v>#VALUE!</v>
      </c>
      <c r="U446" s="98" t="e">
        <f t="shared" si="30"/>
        <v>#VALUE!</v>
      </c>
      <c r="V446" s="98" t="e">
        <f t="shared" si="30"/>
        <v>#VALUE!</v>
      </c>
      <c r="W446" s="98" t="e">
        <f t="shared" si="30"/>
        <v>#VALUE!</v>
      </c>
      <c r="X446" s="98" t="e">
        <f t="shared" si="30"/>
        <v>#VALUE!</v>
      </c>
      <c r="Y446" s="98" t="e">
        <f t="shared" si="30"/>
        <v>#VALUE!</v>
      </c>
      <c r="Z446" s="98" t="e">
        <f t="shared" si="30"/>
        <v>#VALUE!</v>
      </c>
      <c r="AA446" s="98" t="e">
        <f t="shared" si="30"/>
        <v>#VALUE!</v>
      </c>
      <c r="AB446" s="98" t="e">
        <f t="shared" si="30"/>
        <v>#VALUE!</v>
      </c>
      <c r="AC446" s="98" t="e">
        <f t="shared" si="30"/>
        <v>#VALUE!</v>
      </c>
      <c r="AD446" s="98" t="e">
        <f t="shared" si="30"/>
        <v>#VALUE!</v>
      </c>
      <c r="AE446" s="98" t="e">
        <f t="shared" si="30"/>
        <v>#VALUE!</v>
      </c>
      <c r="AF446" s="98" t="e">
        <f t="shared" si="30"/>
        <v>#VALUE!</v>
      </c>
      <c r="AG446" s="98" t="e">
        <f t="shared" si="30"/>
        <v>#VALUE!</v>
      </c>
      <c r="AH446" s="98" t="e">
        <f t="shared" si="30"/>
        <v>#VALUE!</v>
      </c>
      <c r="AI446" s="98" t="e">
        <f t="shared" si="30"/>
        <v>#VALUE!</v>
      </c>
      <c r="AJ446" s="857"/>
    </row>
    <row r="447" spans="1:36" s="82" customFormat="1" ht="21" customHeight="1" thickBot="1" x14ac:dyDescent="0.2">
      <c r="A447" s="100" t="s">
        <v>146</v>
      </c>
      <c r="B447" s="101" t="s">
        <v>109</v>
      </c>
      <c r="C447" s="102" t="s">
        <v>147</v>
      </c>
      <c r="D447" s="101"/>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03"/>
    </row>
    <row r="448" spans="1:36" s="82" customFormat="1" ht="20" customHeight="1" thickBot="1" x14ac:dyDescent="0.2">
      <c r="A448" s="858"/>
      <c r="B448" s="109" t="s">
        <v>66</v>
      </c>
      <c r="C448" s="186" t="s">
        <v>148</v>
      </c>
      <c r="D448" s="435"/>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04"/>
    </row>
    <row r="449" spans="1:36" s="82" customFormat="1" ht="20" customHeight="1" x14ac:dyDescent="0.15">
      <c r="A449" s="859"/>
      <c r="B449" s="183"/>
      <c r="C449" s="187" t="e">
        <f>VLOOKUP(B449,'AP Übersicht'!$A$8:$B$36,2,FALSE)</f>
        <v>#N/A</v>
      </c>
      <c r="D449" s="430"/>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04">
        <f t="shared" ref="AJ449:AJ460" si="31">SUM(E449:AI449)</f>
        <v>0</v>
      </c>
    </row>
    <row r="450" spans="1:36" s="82" customFormat="1" ht="20" customHeight="1" x14ac:dyDescent="0.15">
      <c r="A450" s="859"/>
      <c r="B450" s="183"/>
      <c r="C450" s="187" t="e">
        <f>VLOOKUP(B450,'AP Übersicht'!$A$8:$B$36,2,FALSE)</f>
        <v>#N/A</v>
      </c>
      <c r="D450" s="430"/>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6"/>
      <c r="AJ450" s="104">
        <f t="shared" si="31"/>
        <v>0</v>
      </c>
    </row>
    <row r="451" spans="1:36" s="82" customFormat="1" ht="20" customHeight="1" x14ac:dyDescent="0.15">
      <c r="A451" s="859"/>
      <c r="B451" s="183"/>
      <c r="C451" s="187" t="e">
        <f>VLOOKUP(B451,'AP Übersicht'!$A$8:$B$36,2,FALSE)</f>
        <v>#N/A</v>
      </c>
      <c r="D451" s="430"/>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6"/>
      <c r="AJ451" s="104">
        <f t="shared" si="31"/>
        <v>0</v>
      </c>
    </row>
    <row r="452" spans="1:36" s="82" customFormat="1" ht="20" customHeight="1" x14ac:dyDescent="0.15">
      <c r="A452" s="859"/>
      <c r="B452" s="183"/>
      <c r="C452" s="187" t="e">
        <f>VLOOKUP(B452,'AP Übersicht'!$A$8:$B$36,2,FALSE)</f>
        <v>#N/A</v>
      </c>
      <c r="D452" s="430"/>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6"/>
      <c r="AJ452" s="104">
        <f t="shared" si="31"/>
        <v>0</v>
      </c>
    </row>
    <row r="453" spans="1:36" s="82" customFormat="1" ht="20" customHeight="1" x14ac:dyDescent="0.15">
      <c r="A453" s="859"/>
      <c r="B453" s="183"/>
      <c r="C453" s="187" t="e">
        <f>VLOOKUP(B453,'AP Übersicht'!$A$8:$B$36,2,FALSE)</f>
        <v>#N/A</v>
      </c>
      <c r="D453" s="430"/>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6"/>
      <c r="AJ453" s="104">
        <f t="shared" si="31"/>
        <v>0</v>
      </c>
    </row>
    <row r="454" spans="1:36" s="82" customFormat="1" ht="20" customHeight="1" x14ac:dyDescent="0.15">
      <c r="A454" s="859"/>
      <c r="B454" s="183"/>
      <c r="C454" s="187" t="e">
        <f>VLOOKUP(B454,'AP Übersicht'!$A$8:$B$36,2,FALSE)</f>
        <v>#N/A</v>
      </c>
      <c r="D454" s="430"/>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6"/>
      <c r="AJ454" s="104">
        <f t="shared" si="31"/>
        <v>0</v>
      </c>
    </row>
    <row r="455" spans="1:36" s="82" customFormat="1" ht="20" customHeight="1" x14ac:dyDescent="0.15">
      <c r="A455" s="859"/>
      <c r="B455" s="183"/>
      <c r="C455" s="187" t="e">
        <f>VLOOKUP(B455,'AP Übersicht'!$A$8:$B$36,2,FALSE)</f>
        <v>#N/A</v>
      </c>
      <c r="D455" s="430"/>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6"/>
      <c r="AJ455" s="104">
        <f t="shared" si="31"/>
        <v>0</v>
      </c>
    </row>
    <row r="456" spans="1:36" s="82" customFormat="1" ht="20" customHeight="1" x14ac:dyDescent="0.15">
      <c r="A456" s="859"/>
      <c r="B456" s="183"/>
      <c r="C456" s="187" t="e">
        <f>VLOOKUP(B456,'AP Übersicht'!$A$8:$B$36,2,FALSE)</f>
        <v>#N/A</v>
      </c>
      <c r="D456" s="430"/>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6"/>
      <c r="AJ456" s="104">
        <f t="shared" si="31"/>
        <v>0</v>
      </c>
    </row>
    <row r="457" spans="1:36" s="82" customFormat="1" ht="20" customHeight="1" x14ac:dyDescent="0.15">
      <c r="A457" s="859"/>
      <c r="B457" s="183"/>
      <c r="C457" s="187" t="e">
        <f>VLOOKUP(B457,'AP Übersicht'!$A$8:$B$36,2,FALSE)</f>
        <v>#N/A</v>
      </c>
      <c r="D457" s="430"/>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6"/>
      <c r="AJ457" s="104">
        <f t="shared" si="31"/>
        <v>0</v>
      </c>
    </row>
    <row r="458" spans="1:36" s="82" customFormat="1" ht="20" customHeight="1" x14ac:dyDescent="0.15">
      <c r="A458" s="859"/>
      <c r="B458" s="183"/>
      <c r="C458" s="187" t="e">
        <f>VLOOKUP(B458,'AP Übersicht'!$A$8:$B$36,2,FALSE)</f>
        <v>#N/A</v>
      </c>
      <c r="D458" s="430"/>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6"/>
      <c r="AJ458" s="104">
        <f t="shared" si="31"/>
        <v>0</v>
      </c>
    </row>
    <row r="459" spans="1:36" s="82" customFormat="1" ht="20" customHeight="1" x14ac:dyDescent="0.15">
      <c r="A459" s="859"/>
      <c r="B459" s="183"/>
      <c r="C459" s="187" t="e">
        <f>VLOOKUP(B459,'AP Übersicht'!$A$8:$B$36,2,FALSE)</f>
        <v>#N/A</v>
      </c>
      <c r="D459" s="430"/>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6"/>
      <c r="AJ459" s="104">
        <f t="shared" si="31"/>
        <v>0</v>
      </c>
    </row>
    <row r="460" spans="1:36" s="82" customFormat="1" ht="20" customHeight="1" thickBot="1" x14ac:dyDescent="0.2">
      <c r="A460" s="860"/>
      <c r="B460" s="184"/>
      <c r="C460" s="252" t="e">
        <f>VLOOKUP(B460,'AP Übersicht'!$A$8:$B$36,2,FALSE)</f>
        <v>#N/A</v>
      </c>
      <c r="D460" s="438"/>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8"/>
      <c r="AJ460" s="104">
        <f t="shared" si="31"/>
        <v>0</v>
      </c>
    </row>
    <row r="461" spans="1:36" s="82" customFormat="1" ht="36" customHeight="1" thickTop="1" thickBot="1" x14ac:dyDescent="0.2">
      <c r="A461" s="522"/>
      <c r="B461" s="185"/>
      <c r="C461" s="107" t="s">
        <v>149</v>
      </c>
      <c r="D461" s="437"/>
      <c r="E461" s="108">
        <f t="shared" ref="E461:AI461" si="32">SUM(E447:E460)</f>
        <v>0</v>
      </c>
      <c r="F461" s="108">
        <f t="shared" si="32"/>
        <v>0</v>
      </c>
      <c r="G461" s="108">
        <f t="shared" si="32"/>
        <v>0</v>
      </c>
      <c r="H461" s="108">
        <f t="shared" si="32"/>
        <v>0</v>
      </c>
      <c r="I461" s="108">
        <f t="shared" si="32"/>
        <v>0</v>
      </c>
      <c r="J461" s="108">
        <f t="shared" si="32"/>
        <v>0</v>
      </c>
      <c r="K461" s="108">
        <f t="shared" si="32"/>
        <v>0</v>
      </c>
      <c r="L461" s="108">
        <f t="shared" si="32"/>
        <v>0</v>
      </c>
      <c r="M461" s="108">
        <f t="shared" si="32"/>
        <v>0</v>
      </c>
      <c r="N461" s="108">
        <f t="shared" si="32"/>
        <v>0</v>
      </c>
      <c r="O461" s="108">
        <f t="shared" si="32"/>
        <v>0</v>
      </c>
      <c r="P461" s="108">
        <f t="shared" si="32"/>
        <v>0</v>
      </c>
      <c r="Q461" s="108">
        <f t="shared" si="32"/>
        <v>0</v>
      </c>
      <c r="R461" s="108">
        <f t="shared" si="32"/>
        <v>0</v>
      </c>
      <c r="S461" s="108">
        <f t="shared" si="32"/>
        <v>0</v>
      </c>
      <c r="T461" s="108">
        <f t="shared" si="32"/>
        <v>0</v>
      </c>
      <c r="U461" s="108">
        <f t="shared" si="32"/>
        <v>0</v>
      </c>
      <c r="V461" s="108">
        <f t="shared" si="32"/>
        <v>0</v>
      </c>
      <c r="W461" s="108">
        <f t="shared" si="32"/>
        <v>0</v>
      </c>
      <c r="X461" s="108">
        <f t="shared" si="32"/>
        <v>0</v>
      </c>
      <c r="Y461" s="108">
        <f t="shared" si="32"/>
        <v>0</v>
      </c>
      <c r="Z461" s="108">
        <f t="shared" si="32"/>
        <v>0</v>
      </c>
      <c r="AA461" s="108">
        <f t="shared" si="32"/>
        <v>0</v>
      </c>
      <c r="AB461" s="108">
        <f t="shared" si="32"/>
        <v>0</v>
      </c>
      <c r="AC461" s="108">
        <f t="shared" si="32"/>
        <v>0</v>
      </c>
      <c r="AD461" s="108">
        <f t="shared" si="32"/>
        <v>0</v>
      </c>
      <c r="AE461" s="108">
        <f t="shared" si="32"/>
        <v>0</v>
      </c>
      <c r="AF461" s="108">
        <f t="shared" si="32"/>
        <v>0</v>
      </c>
      <c r="AG461" s="108">
        <f t="shared" si="32"/>
        <v>0</v>
      </c>
      <c r="AH461" s="108">
        <f t="shared" si="32"/>
        <v>0</v>
      </c>
      <c r="AI461" s="108">
        <f t="shared" si="32"/>
        <v>0</v>
      </c>
      <c r="AJ461" s="106">
        <f>SUM(AJ447:AJ460)</f>
        <v>0</v>
      </c>
    </row>
    <row r="462" spans="1:36" s="82" customFormat="1" ht="20" customHeight="1" x14ac:dyDescent="0.15">
      <c r="A462" s="118" t="s">
        <v>150</v>
      </c>
      <c r="B462" s="99"/>
      <c r="C462" s="114" t="s">
        <v>164</v>
      </c>
      <c r="D462" s="430"/>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9"/>
      <c r="AJ462" s="110">
        <f>SUM(E462:AI462)</f>
        <v>0</v>
      </c>
    </row>
    <row r="463" spans="1:36" s="82" customFormat="1" ht="20" customHeight="1" x14ac:dyDescent="0.15">
      <c r="A463" s="861" t="s">
        <v>152</v>
      </c>
      <c r="B463" s="95"/>
      <c r="C463" s="115" t="s">
        <v>153</v>
      </c>
      <c r="D463" s="43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17">
        <f>SUM(D463:AI463)</f>
        <v>0</v>
      </c>
    </row>
    <row r="464" spans="1:36" s="82" customFormat="1" ht="20" customHeight="1" x14ac:dyDescent="0.15">
      <c r="A464" s="862"/>
      <c r="B464" s="95"/>
      <c r="C464" s="116" t="s">
        <v>154</v>
      </c>
      <c r="D464" s="430"/>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9"/>
      <c r="AJ464" s="111">
        <f>SUM(E464:AI464)</f>
        <v>0</v>
      </c>
    </row>
    <row r="465" spans="1:36" s="82" customFormat="1" ht="28" x14ac:dyDescent="0.15">
      <c r="A465" s="862"/>
      <c r="B465" s="95"/>
      <c r="C465" s="115" t="s">
        <v>155</v>
      </c>
      <c r="D465" s="430"/>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9"/>
      <c r="AJ465" s="111">
        <f>SUM(E465:AI465)</f>
        <v>0</v>
      </c>
    </row>
    <row r="466" spans="1:36" s="82" customFormat="1" ht="29" thickBot="1" x14ac:dyDescent="0.2">
      <c r="A466" s="863"/>
      <c r="B466" s="105"/>
      <c r="C466" s="119" t="s">
        <v>156</v>
      </c>
      <c r="D466" s="439"/>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c r="AI466" s="182"/>
      <c r="AJ466" s="112">
        <f>SUM(E466:AI466)</f>
        <v>0</v>
      </c>
    </row>
    <row r="467" spans="1:36" s="82" customFormat="1" x14ac:dyDescent="0.15">
      <c r="A467" s="123"/>
      <c r="B467" s="83"/>
      <c r="C467" s="83"/>
      <c r="D467" s="427"/>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124">
        <f>SUM(AJ461:AJ466)</f>
        <v>0</v>
      </c>
    </row>
    <row r="468" spans="1:36" s="82" customFormat="1" ht="18" customHeight="1" x14ac:dyDescent="0.15">
      <c r="A468" s="864" t="s">
        <v>159</v>
      </c>
      <c r="B468" s="865"/>
      <c r="C468" s="865"/>
      <c r="D468" s="865"/>
      <c r="E468" s="865"/>
      <c r="F468" s="865"/>
      <c r="G468" s="865"/>
      <c r="H468" s="865"/>
      <c r="I468" s="865"/>
      <c r="J468" s="865"/>
      <c r="K468" s="865"/>
      <c r="L468" s="865"/>
      <c r="M468" s="865"/>
      <c r="N468" s="90"/>
      <c r="O468" s="90"/>
      <c r="P468" s="90"/>
      <c r="Q468" s="90"/>
      <c r="R468" s="90"/>
      <c r="S468" s="90"/>
      <c r="T468" s="90"/>
      <c r="U468" s="90"/>
      <c r="V468" s="90"/>
      <c r="W468" s="90"/>
      <c r="X468" s="90"/>
      <c r="Y468" s="90"/>
      <c r="Z468" s="90"/>
      <c r="AA468" s="90"/>
      <c r="AB468" s="90"/>
      <c r="AC468" s="90"/>
      <c r="AD468" s="90"/>
      <c r="AE468" s="90"/>
      <c r="AF468" s="90"/>
      <c r="AG468" s="90"/>
      <c r="AH468" s="90"/>
      <c r="AI468" s="83"/>
      <c r="AJ468" s="125"/>
    </row>
    <row r="469" spans="1:36" s="82" customFormat="1" ht="18" customHeight="1" thickBot="1" x14ac:dyDescent="0.2">
      <c r="A469" s="866"/>
      <c r="B469" s="865"/>
      <c r="C469" s="865"/>
      <c r="D469" s="865"/>
      <c r="E469" s="865"/>
      <c r="F469" s="865"/>
      <c r="G469" s="865"/>
      <c r="H469" s="865"/>
      <c r="I469" s="865"/>
      <c r="J469" s="865"/>
      <c r="K469" s="865"/>
      <c r="L469" s="865"/>
      <c r="M469" s="865"/>
      <c r="N469" s="90"/>
      <c r="O469" s="90"/>
      <c r="P469" s="90"/>
      <c r="Q469" s="90"/>
      <c r="R469" s="90"/>
      <c r="S469" s="90"/>
      <c r="T469" s="90"/>
      <c r="U469" s="90"/>
      <c r="V469" s="90"/>
      <c r="W469" s="90"/>
      <c r="X469" s="90"/>
      <c r="Y469" s="90"/>
      <c r="Z469" s="90"/>
      <c r="AA469" s="90"/>
      <c r="AB469" s="90"/>
      <c r="AC469" s="90"/>
      <c r="AD469" s="90"/>
      <c r="AE469" s="90"/>
      <c r="AF469" s="90"/>
      <c r="AG469" s="90"/>
      <c r="AH469" s="90"/>
      <c r="AI469" s="83"/>
      <c r="AJ469" s="125"/>
    </row>
    <row r="470" spans="1:36" s="82" customFormat="1" ht="14" customHeight="1" x14ac:dyDescent="0.15">
      <c r="A470" s="866"/>
      <c r="B470" s="865"/>
      <c r="C470" s="865"/>
      <c r="D470" s="865"/>
      <c r="E470" s="865"/>
      <c r="F470" s="865"/>
      <c r="G470" s="865"/>
      <c r="H470" s="865"/>
      <c r="I470" s="865"/>
      <c r="J470" s="865"/>
      <c r="K470" s="865"/>
      <c r="L470" s="865"/>
      <c r="M470" s="865"/>
      <c r="N470" s="90"/>
      <c r="O470" s="90"/>
      <c r="P470" s="867" t="s">
        <v>160</v>
      </c>
      <c r="Q470" s="867"/>
      <c r="R470" s="867"/>
      <c r="S470" s="867"/>
      <c r="T470" s="867"/>
      <c r="U470" s="867"/>
      <c r="V470" s="867"/>
      <c r="W470" s="867"/>
      <c r="X470" s="867"/>
      <c r="Y470" s="867"/>
      <c r="Z470" s="867"/>
      <c r="AA470" s="867"/>
      <c r="AB470" s="867"/>
      <c r="AC470" s="867"/>
      <c r="AD470" s="867"/>
      <c r="AE470" s="867"/>
      <c r="AF470" s="867"/>
      <c r="AG470" s="867"/>
      <c r="AH470" s="867"/>
      <c r="AI470" s="867"/>
      <c r="AJ470" s="125"/>
    </row>
    <row r="471" spans="1:36" s="82" customFormat="1" ht="35.25" customHeight="1" x14ac:dyDescent="0.15">
      <c r="A471" s="864" t="s">
        <v>161</v>
      </c>
      <c r="B471" s="868"/>
      <c r="C471" s="868"/>
      <c r="D471" s="868"/>
      <c r="E471" s="868"/>
      <c r="F471" s="868"/>
      <c r="G471" s="868"/>
      <c r="H471" s="868"/>
      <c r="I471" s="868"/>
      <c r="J471" s="868"/>
      <c r="K471" s="868"/>
      <c r="L471" s="868"/>
      <c r="M471" s="868"/>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125"/>
    </row>
    <row r="472" spans="1:36" s="82" customFormat="1" ht="14" x14ac:dyDescent="0.15">
      <c r="A472" s="864"/>
      <c r="B472" s="868"/>
      <c r="C472" s="868"/>
      <c r="D472" s="868"/>
      <c r="E472" s="868"/>
      <c r="F472" s="868"/>
      <c r="G472" s="868"/>
      <c r="H472" s="868"/>
      <c r="I472" s="868"/>
      <c r="J472" s="868"/>
      <c r="K472" s="868"/>
      <c r="L472" s="868"/>
      <c r="M472" s="868"/>
      <c r="N472" s="83"/>
      <c r="O472" s="83"/>
      <c r="P472" s="867" t="s">
        <v>162</v>
      </c>
      <c r="Q472" s="867"/>
      <c r="R472" s="867"/>
      <c r="S472" s="867"/>
      <c r="T472" s="867"/>
      <c r="U472" s="867"/>
      <c r="V472" s="867"/>
      <c r="W472" s="867"/>
      <c r="X472" s="867"/>
      <c r="Y472" s="867"/>
      <c r="Z472" s="867"/>
      <c r="AA472" s="867"/>
      <c r="AB472" s="867"/>
      <c r="AC472" s="867"/>
      <c r="AD472" s="867"/>
      <c r="AE472" s="867"/>
      <c r="AF472" s="867"/>
      <c r="AG472" s="867"/>
      <c r="AH472" s="867"/>
      <c r="AI472" s="867"/>
      <c r="AJ472" s="125"/>
    </row>
    <row r="473" spans="1:36" s="82" customFormat="1" ht="14.5" customHeight="1" thickBot="1" x14ac:dyDescent="0.2">
      <c r="A473" s="126"/>
      <c r="B473" s="127"/>
      <c r="C473" s="127"/>
      <c r="D473" s="441"/>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8"/>
    </row>
    <row r="474" spans="1:36" x14ac:dyDescent="0.15">
      <c r="A474" s="82"/>
      <c r="B474" s="82"/>
      <c r="C474" s="82"/>
      <c r="D474" s="43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60" customFormat="1" ht="30" customHeight="1" x14ac:dyDescent="0.15">
      <c r="A475" s="423"/>
      <c r="B475" s="433"/>
      <c r="C475" s="433"/>
      <c r="D475" s="424"/>
      <c r="E475" s="425"/>
      <c r="F475" s="425"/>
      <c r="G475" s="425"/>
      <c r="H475" s="425"/>
      <c r="I475" s="425"/>
      <c r="J475" s="425"/>
      <c r="K475" s="425"/>
      <c r="L475" s="444"/>
      <c r="M475" s="426"/>
      <c r="N475" s="426"/>
      <c r="O475" s="426"/>
      <c r="P475" s="426"/>
      <c r="Q475" s="426"/>
      <c r="R475" s="426"/>
      <c r="S475" s="426"/>
      <c r="T475" s="426"/>
      <c r="U475" s="426"/>
      <c r="V475" s="891" t="s">
        <v>133</v>
      </c>
      <c r="W475" s="891"/>
      <c r="X475" s="891"/>
      <c r="Y475" s="891"/>
      <c r="Z475" s="892"/>
      <c r="AA475" s="875" t="str">
        <f>Nav!$C$6</f>
        <v>DS200424</v>
      </c>
      <c r="AB475" s="876"/>
      <c r="AC475" s="876"/>
      <c r="AD475" s="876"/>
      <c r="AE475" s="876"/>
      <c r="AF475" s="876"/>
      <c r="AG475" s="876"/>
      <c r="AH475" s="877"/>
      <c r="AI475" s="426"/>
      <c r="AJ475" s="432"/>
    </row>
    <row r="476" spans="1:36" s="60" customFormat="1" ht="18" customHeight="1" x14ac:dyDescent="0.15">
      <c r="A476" s="445"/>
      <c r="B476" s="446"/>
      <c r="C476" s="446"/>
      <c r="D476" s="447"/>
      <c r="E476" s="448"/>
      <c r="F476" s="448"/>
      <c r="G476" s="448"/>
      <c r="H476" s="448"/>
      <c r="I476" s="448"/>
      <c r="J476" s="448"/>
      <c r="K476" s="448"/>
      <c r="L476" s="449"/>
      <c r="AJ476" s="434"/>
    </row>
    <row r="477" spans="1:36" ht="23" x14ac:dyDescent="0.25">
      <c r="A477" s="445"/>
      <c r="B477" s="446"/>
      <c r="C477" s="446"/>
      <c r="D477" s="447"/>
      <c r="E477" s="448"/>
      <c r="F477" s="448"/>
      <c r="G477" s="448"/>
      <c r="H477" s="448"/>
      <c r="I477" s="448"/>
      <c r="J477" s="448"/>
      <c r="K477" s="448"/>
      <c r="L477" s="449"/>
      <c r="M477" s="443"/>
      <c r="N477" s="893" t="s">
        <v>134</v>
      </c>
      <c r="O477" s="894"/>
      <c r="P477" s="894"/>
      <c r="Q477" s="894"/>
      <c r="R477" s="894"/>
      <c r="S477" s="894"/>
      <c r="T477" s="894"/>
      <c r="U477" s="894"/>
      <c r="V477" s="894"/>
      <c r="W477" s="894"/>
      <c r="X477" s="894"/>
      <c r="Y477" s="894"/>
      <c r="Z477" s="894"/>
      <c r="AA477" s="894"/>
      <c r="AB477" s="894"/>
      <c r="AC477" s="894"/>
      <c r="AD477" s="894"/>
      <c r="AE477" s="894"/>
      <c r="AF477" s="894"/>
      <c r="AG477" s="894"/>
      <c r="AH477" s="894"/>
      <c r="AI477" s="894"/>
      <c r="AJ477" s="895"/>
    </row>
    <row r="478" spans="1:36" ht="16" x14ac:dyDescent="0.2">
      <c r="A478" s="445"/>
      <c r="B478" s="446"/>
      <c r="C478" s="446"/>
      <c r="D478" s="447"/>
      <c r="E478" s="448"/>
      <c r="F478" s="448"/>
      <c r="G478" s="448"/>
      <c r="H478" s="448"/>
      <c r="I478" s="448"/>
      <c r="J478" s="448"/>
      <c r="K478" s="448"/>
      <c r="L478" s="449"/>
      <c r="M478" s="442"/>
      <c r="N478" s="730" t="s">
        <v>165</v>
      </c>
      <c r="O478" s="731"/>
      <c r="P478" s="731"/>
      <c r="Q478" s="731"/>
      <c r="R478" s="731"/>
      <c r="S478" s="731"/>
      <c r="T478" s="731"/>
      <c r="U478" s="731"/>
      <c r="V478" s="731"/>
      <c r="W478" s="731"/>
      <c r="X478" s="731"/>
      <c r="Y478" s="731"/>
      <c r="Z478" s="731"/>
      <c r="AA478" s="731"/>
      <c r="AB478" s="731"/>
      <c r="AC478" s="731"/>
      <c r="AD478" s="731"/>
      <c r="AE478" s="731"/>
      <c r="AF478" s="731"/>
      <c r="AG478" s="731"/>
      <c r="AH478" s="731"/>
      <c r="AI478" s="731"/>
      <c r="AJ478" s="732"/>
    </row>
    <row r="479" spans="1:36" ht="18" customHeight="1" x14ac:dyDescent="0.15">
      <c r="A479" s="885" t="s">
        <v>136</v>
      </c>
      <c r="B479" s="886"/>
      <c r="C479" s="886"/>
      <c r="D479" s="886"/>
      <c r="E479" s="886"/>
      <c r="F479" s="886"/>
      <c r="G479" s="886"/>
      <c r="H479" s="886"/>
      <c r="I479" s="886"/>
      <c r="J479" s="886"/>
      <c r="K479" s="886"/>
      <c r="L479" s="887"/>
      <c r="N479" s="888" t="s">
        <v>137</v>
      </c>
      <c r="O479" s="889"/>
      <c r="P479" s="889"/>
      <c r="Q479" s="889"/>
      <c r="R479" s="889"/>
      <c r="S479" s="889"/>
      <c r="T479" s="889"/>
      <c r="U479" s="889"/>
      <c r="V479" s="889"/>
      <c r="W479" s="889"/>
      <c r="X479" s="889"/>
      <c r="Y479" s="889"/>
      <c r="Z479" s="889"/>
      <c r="AA479" s="889"/>
      <c r="AB479" s="889"/>
      <c r="AC479" s="889"/>
      <c r="AD479" s="889"/>
      <c r="AE479" s="889"/>
      <c r="AF479" s="889"/>
      <c r="AG479" s="889"/>
      <c r="AH479" s="889"/>
      <c r="AI479" s="889"/>
      <c r="AJ479" s="890"/>
    </row>
    <row r="480" spans="1:36" ht="26.25" customHeight="1" x14ac:dyDescent="0.15">
      <c r="A480" s="84" t="s">
        <v>138</v>
      </c>
      <c r="B480" s="60"/>
      <c r="C480" s="516"/>
      <c r="D480" s="516"/>
      <c r="E480" s="94"/>
      <c r="F480" s="94"/>
      <c r="G480" s="94"/>
      <c r="H480" s="94"/>
      <c r="I480" s="94"/>
      <c r="J480" s="94"/>
      <c r="K480" s="94"/>
      <c r="N480" s="869"/>
      <c r="O480" s="869"/>
      <c r="P480" s="869"/>
      <c r="Q480" s="869"/>
      <c r="R480" s="869"/>
      <c r="S480" s="869"/>
      <c r="AJ480" s="91"/>
    </row>
    <row r="481" spans="1:36" ht="30" customHeight="1" x14ac:dyDescent="0.15">
      <c r="A481" s="870" t="str">
        <f>Nav!$C$3</f>
        <v>Durchführbarkeitsstudie "BioInk"</v>
      </c>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c r="AF481" s="871"/>
      <c r="AG481" s="871"/>
      <c r="AH481" s="871"/>
      <c r="AI481" s="871"/>
      <c r="AJ481" s="872"/>
    </row>
    <row r="482" spans="1:36" ht="18" customHeight="1" x14ac:dyDescent="0.15">
      <c r="A482" s="85"/>
      <c r="AJ482" s="91"/>
    </row>
    <row r="483" spans="1:36" s="87" customFormat="1" ht="14" x14ac:dyDescent="0.15">
      <c r="A483" s="86" t="s">
        <v>139</v>
      </c>
      <c r="D483" s="428"/>
      <c r="F483" s="83"/>
      <c r="G483" s="83"/>
      <c r="H483" s="83"/>
      <c r="I483" s="83"/>
      <c r="J483" s="83"/>
      <c r="K483" s="83"/>
      <c r="L483" s="88"/>
      <c r="M483" s="87" t="s">
        <v>140</v>
      </c>
      <c r="AH483" s="83"/>
      <c r="AI483" s="83"/>
      <c r="AJ483" s="92"/>
    </row>
    <row r="484" spans="1:36" ht="27" customHeight="1" x14ac:dyDescent="0.15">
      <c r="A484" s="873" t="e">
        <f>A441+30</f>
        <v>#VALUE!</v>
      </c>
      <c r="B484" s="874"/>
      <c r="C484" s="874"/>
      <c r="D484" s="429"/>
      <c r="M484" s="875" t="str">
        <f>M441</f>
        <v>MA 5</v>
      </c>
      <c r="N484" s="876"/>
      <c r="O484" s="876"/>
      <c r="P484" s="876"/>
      <c r="Q484" s="876"/>
      <c r="R484" s="876"/>
      <c r="S484" s="876"/>
      <c r="T484" s="876"/>
      <c r="U484" s="876"/>
      <c r="V484" s="877"/>
      <c r="W484" s="89"/>
      <c r="X484" s="89"/>
      <c r="Y484" s="89"/>
      <c r="Z484" s="89"/>
      <c r="AA484" s="89"/>
      <c r="AB484" s="89"/>
      <c r="AC484" s="89"/>
      <c r="AD484" s="89"/>
      <c r="AE484" s="89"/>
      <c r="AF484" s="89"/>
      <c r="AG484" s="89"/>
      <c r="AJ484" s="93"/>
    </row>
    <row r="485" spans="1:36" x14ac:dyDescent="0.15">
      <c r="A485" s="85"/>
      <c r="AJ485" s="91"/>
    </row>
    <row r="486" spans="1:36" ht="30" customHeight="1" x14ac:dyDescent="0.15">
      <c r="A486" s="878" t="s">
        <v>141</v>
      </c>
      <c r="B486" s="879"/>
      <c r="C486" s="879"/>
      <c r="D486" s="879"/>
      <c r="E486" s="879"/>
      <c r="F486" s="879"/>
      <c r="G486" s="879"/>
      <c r="H486" s="879"/>
      <c r="I486" s="879"/>
      <c r="J486" s="879"/>
      <c r="K486" s="879"/>
      <c r="L486" s="879"/>
      <c r="M486" s="879"/>
      <c r="N486" s="879"/>
      <c r="O486" s="879"/>
      <c r="P486" s="879"/>
      <c r="Q486" s="879"/>
      <c r="R486" s="879"/>
      <c r="S486" s="879"/>
      <c r="T486" s="879"/>
      <c r="U486" s="879"/>
      <c r="V486" s="879"/>
      <c r="W486" s="879"/>
      <c r="X486" s="879"/>
      <c r="Y486" s="879"/>
      <c r="Z486" s="879"/>
      <c r="AA486" s="879"/>
      <c r="AB486" s="879"/>
      <c r="AC486" s="879"/>
      <c r="AD486" s="879"/>
      <c r="AE486" s="879"/>
      <c r="AF486" s="879"/>
      <c r="AG486" s="879"/>
      <c r="AH486" s="879"/>
      <c r="AI486" s="879"/>
      <c r="AJ486" s="880"/>
    </row>
    <row r="487" spans="1:36" ht="14" thickBot="1" x14ac:dyDescent="0.2">
      <c r="A487" s="85"/>
      <c r="AJ487" s="91"/>
    </row>
    <row r="488" spans="1:36" ht="25" customHeight="1" x14ac:dyDescent="0.15">
      <c r="A488" s="120"/>
      <c r="B488" s="121"/>
      <c r="C488" s="121"/>
      <c r="D488" s="440"/>
      <c r="E488" s="122" t="s">
        <v>143</v>
      </c>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856" t="s">
        <v>144</v>
      </c>
    </row>
    <row r="489" spans="1:36" ht="15" thickBot="1" x14ac:dyDescent="0.2">
      <c r="A489" s="96" t="s">
        <v>145</v>
      </c>
      <c r="B489" s="97"/>
      <c r="C489" s="97"/>
      <c r="D489" s="436" t="s">
        <v>250</v>
      </c>
      <c r="E489" s="98" t="e">
        <f>A484</f>
        <v>#VALUE!</v>
      </c>
      <c r="F489" s="98" t="e">
        <f>E489+1</f>
        <v>#VALUE!</v>
      </c>
      <c r="G489" s="98" t="e">
        <f t="shared" ref="G489:AI489" si="33">F489+1</f>
        <v>#VALUE!</v>
      </c>
      <c r="H489" s="98" t="e">
        <f t="shared" si="33"/>
        <v>#VALUE!</v>
      </c>
      <c r="I489" s="98" t="e">
        <f t="shared" si="33"/>
        <v>#VALUE!</v>
      </c>
      <c r="J489" s="98" t="e">
        <f t="shared" si="33"/>
        <v>#VALUE!</v>
      </c>
      <c r="K489" s="98" t="e">
        <f t="shared" si="33"/>
        <v>#VALUE!</v>
      </c>
      <c r="L489" s="98" t="e">
        <f t="shared" si="33"/>
        <v>#VALUE!</v>
      </c>
      <c r="M489" s="98" t="e">
        <f t="shared" si="33"/>
        <v>#VALUE!</v>
      </c>
      <c r="N489" s="98" t="e">
        <f t="shared" si="33"/>
        <v>#VALUE!</v>
      </c>
      <c r="O489" s="98" t="e">
        <f t="shared" si="33"/>
        <v>#VALUE!</v>
      </c>
      <c r="P489" s="98" t="e">
        <f t="shared" si="33"/>
        <v>#VALUE!</v>
      </c>
      <c r="Q489" s="98" t="e">
        <f t="shared" si="33"/>
        <v>#VALUE!</v>
      </c>
      <c r="R489" s="98" t="e">
        <f t="shared" si="33"/>
        <v>#VALUE!</v>
      </c>
      <c r="S489" s="98" t="e">
        <f t="shared" si="33"/>
        <v>#VALUE!</v>
      </c>
      <c r="T489" s="98" t="e">
        <f t="shared" si="33"/>
        <v>#VALUE!</v>
      </c>
      <c r="U489" s="98" t="e">
        <f t="shared" si="33"/>
        <v>#VALUE!</v>
      </c>
      <c r="V489" s="98" t="e">
        <f t="shared" si="33"/>
        <v>#VALUE!</v>
      </c>
      <c r="W489" s="98" t="e">
        <f t="shared" si="33"/>
        <v>#VALUE!</v>
      </c>
      <c r="X489" s="98" t="e">
        <f t="shared" si="33"/>
        <v>#VALUE!</v>
      </c>
      <c r="Y489" s="98" t="e">
        <f t="shared" si="33"/>
        <v>#VALUE!</v>
      </c>
      <c r="Z489" s="98" t="e">
        <f t="shared" si="33"/>
        <v>#VALUE!</v>
      </c>
      <c r="AA489" s="98" t="e">
        <f t="shared" si="33"/>
        <v>#VALUE!</v>
      </c>
      <c r="AB489" s="98" t="e">
        <f t="shared" si="33"/>
        <v>#VALUE!</v>
      </c>
      <c r="AC489" s="98" t="e">
        <f t="shared" si="33"/>
        <v>#VALUE!</v>
      </c>
      <c r="AD489" s="98" t="e">
        <f t="shared" si="33"/>
        <v>#VALUE!</v>
      </c>
      <c r="AE489" s="98" t="e">
        <f t="shared" si="33"/>
        <v>#VALUE!</v>
      </c>
      <c r="AF489" s="98" t="e">
        <f t="shared" si="33"/>
        <v>#VALUE!</v>
      </c>
      <c r="AG489" s="98" t="e">
        <f t="shared" si="33"/>
        <v>#VALUE!</v>
      </c>
      <c r="AH489" s="98" t="e">
        <f t="shared" si="33"/>
        <v>#VALUE!</v>
      </c>
      <c r="AI489" s="98" t="e">
        <f t="shared" si="33"/>
        <v>#VALUE!</v>
      </c>
      <c r="AJ489" s="857"/>
    </row>
    <row r="490" spans="1:36" s="82" customFormat="1" ht="21" customHeight="1" thickBot="1" x14ac:dyDescent="0.2">
      <c r="A490" s="100" t="s">
        <v>146</v>
      </c>
      <c r="B490" s="101" t="s">
        <v>109</v>
      </c>
      <c r="C490" s="102" t="s">
        <v>147</v>
      </c>
      <c r="D490" s="101"/>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03"/>
    </row>
    <row r="491" spans="1:36" s="82" customFormat="1" ht="20" customHeight="1" thickBot="1" x14ac:dyDescent="0.2">
      <c r="A491" s="858"/>
      <c r="B491" s="109" t="s">
        <v>66</v>
      </c>
      <c r="C491" s="186" t="s">
        <v>148</v>
      </c>
      <c r="D491" s="435"/>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04"/>
    </row>
    <row r="492" spans="1:36" s="82" customFormat="1" ht="20" customHeight="1" x14ac:dyDescent="0.15">
      <c r="A492" s="859"/>
      <c r="B492" s="183"/>
      <c r="C492" s="187" t="e">
        <f>VLOOKUP(B492,'AP Übersicht'!$A$8:$B$36,2,FALSE)</f>
        <v>#N/A</v>
      </c>
      <c r="D492" s="430"/>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04">
        <f t="shared" ref="AJ492:AJ503" si="34">SUM(E492:AI492)</f>
        <v>0</v>
      </c>
    </row>
    <row r="493" spans="1:36" s="82" customFormat="1" ht="20" customHeight="1" x14ac:dyDescent="0.15">
      <c r="A493" s="859"/>
      <c r="B493" s="183"/>
      <c r="C493" s="187" t="e">
        <f>VLOOKUP(B493,'AP Übersicht'!$A$8:$B$36,2,FALSE)</f>
        <v>#N/A</v>
      </c>
      <c r="D493" s="430"/>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6"/>
      <c r="AJ493" s="104">
        <f t="shared" si="34"/>
        <v>0</v>
      </c>
    </row>
    <row r="494" spans="1:36" s="82" customFormat="1" ht="20" customHeight="1" x14ac:dyDescent="0.15">
      <c r="A494" s="859"/>
      <c r="B494" s="183"/>
      <c r="C494" s="187" t="e">
        <f>VLOOKUP(B494,'AP Übersicht'!$A$8:$B$36,2,FALSE)</f>
        <v>#N/A</v>
      </c>
      <c r="D494" s="430"/>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6"/>
      <c r="AJ494" s="104">
        <f t="shared" si="34"/>
        <v>0</v>
      </c>
    </row>
    <row r="495" spans="1:36" s="82" customFormat="1" ht="20" customHeight="1" x14ac:dyDescent="0.15">
      <c r="A495" s="859"/>
      <c r="B495" s="183"/>
      <c r="C495" s="187" t="e">
        <f>VLOOKUP(B495,'AP Übersicht'!$A$8:$B$36,2,FALSE)</f>
        <v>#N/A</v>
      </c>
      <c r="D495" s="430"/>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6"/>
      <c r="AJ495" s="104">
        <f t="shared" si="34"/>
        <v>0</v>
      </c>
    </row>
    <row r="496" spans="1:36" s="82" customFormat="1" ht="20" customHeight="1" x14ac:dyDescent="0.15">
      <c r="A496" s="859"/>
      <c r="B496" s="183"/>
      <c r="C496" s="187" t="e">
        <f>VLOOKUP(B496,'AP Übersicht'!$A$8:$B$36,2,FALSE)</f>
        <v>#N/A</v>
      </c>
      <c r="D496" s="430"/>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6"/>
      <c r="AJ496" s="104">
        <f t="shared" si="34"/>
        <v>0</v>
      </c>
    </row>
    <row r="497" spans="1:36" s="82" customFormat="1" ht="20" customHeight="1" x14ac:dyDescent="0.15">
      <c r="A497" s="859"/>
      <c r="B497" s="183"/>
      <c r="C497" s="187" t="e">
        <f>VLOOKUP(B497,'AP Übersicht'!$A$8:$B$36,2,FALSE)</f>
        <v>#N/A</v>
      </c>
      <c r="D497" s="430"/>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6"/>
      <c r="AJ497" s="104">
        <f t="shared" si="34"/>
        <v>0</v>
      </c>
    </row>
    <row r="498" spans="1:36" s="82" customFormat="1" ht="20" customHeight="1" x14ac:dyDescent="0.15">
      <c r="A498" s="859"/>
      <c r="B498" s="183"/>
      <c r="C498" s="187" t="e">
        <f>VLOOKUP(B498,'AP Übersicht'!$A$8:$B$36,2,FALSE)</f>
        <v>#N/A</v>
      </c>
      <c r="D498" s="430"/>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6"/>
      <c r="AJ498" s="104">
        <f t="shared" si="34"/>
        <v>0</v>
      </c>
    </row>
    <row r="499" spans="1:36" s="82" customFormat="1" ht="20" customHeight="1" x14ac:dyDescent="0.15">
      <c r="A499" s="859"/>
      <c r="B499" s="183"/>
      <c r="C499" s="187" t="e">
        <f>VLOOKUP(B499,'AP Übersicht'!$A$8:$B$36,2,FALSE)</f>
        <v>#N/A</v>
      </c>
      <c r="D499" s="430"/>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6"/>
      <c r="AJ499" s="104">
        <f t="shared" si="34"/>
        <v>0</v>
      </c>
    </row>
    <row r="500" spans="1:36" s="82" customFormat="1" ht="20" customHeight="1" x14ac:dyDescent="0.15">
      <c r="A500" s="859"/>
      <c r="B500" s="183"/>
      <c r="C500" s="187" t="e">
        <f>VLOOKUP(B500,'AP Übersicht'!$A$8:$B$36,2,FALSE)</f>
        <v>#N/A</v>
      </c>
      <c r="D500" s="430"/>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6"/>
      <c r="AJ500" s="104">
        <f t="shared" si="34"/>
        <v>0</v>
      </c>
    </row>
    <row r="501" spans="1:36" s="82" customFormat="1" ht="20" customHeight="1" x14ac:dyDescent="0.15">
      <c r="A501" s="859"/>
      <c r="B501" s="183"/>
      <c r="C501" s="187" t="e">
        <f>VLOOKUP(B501,'AP Übersicht'!$A$8:$B$36,2,FALSE)</f>
        <v>#N/A</v>
      </c>
      <c r="D501" s="430"/>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6"/>
      <c r="AJ501" s="104">
        <f t="shared" si="34"/>
        <v>0</v>
      </c>
    </row>
    <row r="502" spans="1:36" s="82" customFormat="1" ht="20" customHeight="1" x14ac:dyDescent="0.15">
      <c r="A502" s="859"/>
      <c r="B502" s="183"/>
      <c r="C502" s="187" t="e">
        <f>VLOOKUP(B502,'AP Übersicht'!$A$8:$B$36,2,FALSE)</f>
        <v>#N/A</v>
      </c>
      <c r="D502" s="430"/>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6"/>
      <c r="AJ502" s="104">
        <f t="shared" si="34"/>
        <v>0</v>
      </c>
    </row>
    <row r="503" spans="1:36" s="82" customFormat="1" ht="20" customHeight="1" thickBot="1" x14ac:dyDescent="0.2">
      <c r="A503" s="860"/>
      <c r="B503" s="184"/>
      <c r="C503" s="252" t="e">
        <f>VLOOKUP(B503,'AP Übersicht'!$A$8:$B$36,2,FALSE)</f>
        <v>#N/A</v>
      </c>
      <c r="D503" s="438"/>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8"/>
      <c r="AJ503" s="104">
        <f t="shared" si="34"/>
        <v>0</v>
      </c>
    </row>
    <row r="504" spans="1:36" s="82" customFormat="1" ht="36" customHeight="1" thickTop="1" thickBot="1" x14ac:dyDescent="0.2">
      <c r="A504" s="522"/>
      <c r="B504" s="185"/>
      <c r="C504" s="107" t="s">
        <v>149</v>
      </c>
      <c r="D504" s="437"/>
      <c r="E504" s="108">
        <f t="shared" ref="E504:AI504" si="35">SUM(E490:E503)</f>
        <v>0</v>
      </c>
      <c r="F504" s="108">
        <f t="shared" si="35"/>
        <v>0</v>
      </c>
      <c r="G504" s="108">
        <f t="shared" si="35"/>
        <v>0</v>
      </c>
      <c r="H504" s="108">
        <f t="shared" si="35"/>
        <v>0</v>
      </c>
      <c r="I504" s="108">
        <f t="shared" si="35"/>
        <v>0</v>
      </c>
      <c r="J504" s="108">
        <f t="shared" si="35"/>
        <v>0</v>
      </c>
      <c r="K504" s="108">
        <f t="shared" si="35"/>
        <v>0</v>
      </c>
      <c r="L504" s="108">
        <f t="shared" si="35"/>
        <v>0</v>
      </c>
      <c r="M504" s="108">
        <f t="shared" si="35"/>
        <v>0</v>
      </c>
      <c r="N504" s="108">
        <f t="shared" si="35"/>
        <v>0</v>
      </c>
      <c r="O504" s="108">
        <f t="shared" si="35"/>
        <v>0</v>
      </c>
      <c r="P504" s="108">
        <f t="shared" si="35"/>
        <v>0</v>
      </c>
      <c r="Q504" s="108">
        <f t="shared" si="35"/>
        <v>0</v>
      </c>
      <c r="R504" s="108">
        <f t="shared" si="35"/>
        <v>0</v>
      </c>
      <c r="S504" s="108">
        <f t="shared" si="35"/>
        <v>0</v>
      </c>
      <c r="T504" s="108">
        <f t="shared" si="35"/>
        <v>0</v>
      </c>
      <c r="U504" s="108">
        <f t="shared" si="35"/>
        <v>0</v>
      </c>
      <c r="V504" s="108">
        <f t="shared" si="35"/>
        <v>0</v>
      </c>
      <c r="W504" s="108">
        <f t="shared" si="35"/>
        <v>0</v>
      </c>
      <c r="X504" s="108">
        <f t="shared" si="35"/>
        <v>0</v>
      </c>
      <c r="Y504" s="108">
        <f t="shared" si="35"/>
        <v>0</v>
      </c>
      <c r="Z504" s="108">
        <f t="shared" si="35"/>
        <v>0</v>
      </c>
      <c r="AA504" s="108">
        <f t="shared" si="35"/>
        <v>0</v>
      </c>
      <c r="AB504" s="108">
        <f t="shared" si="35"/>
        <v>0</v>
      </c>
      <c r="AC504" s="108">
        <f t="shared" si="35"/>
        <v>0</v>
      </c>
      <c r="AD504" s="108">
        <f t="shared" si="35"/>
        <v>0</v>
      </c>
      <c r="AE504" s="108">
        <f t="shared" si="35"/>
        <v>0</v>
      </c>
      <c r="AF504" s="108">
        <f t="shared" si="35"/>
        <v>0</v>
      </c>
      <c r="AG504" s="108">
        <f t="shared" si="35"/>
        <v>0</v>
      </c>
      <c r="AH504" s="108">
        <f t="shared" si="35"/>
        <v>0</v>
      </c>
      <c r="AI504" s="108">
        <f t="shared" si="35"/>
        <v>0</v>
      </c>
      <c r="AJ504" s="106">
        <f>SUM(AJ492:AJ503)</f>
        <v>0</v>
      </c>
    </row>
    <row r="505" spans="1:36" s="82" customFormat="1" ht="20" customHeight="1" x14ac:dyDescent="0.15">
      <c r="A505" s="118" t="s">
        <v>150</v>
      </c>
      <c r="B505" s="99"/>
      <c r="C505" s="114" t="s">
        <v>164</v>
      </c>
      <c r="D505" s="430"/>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9"/>
      <c r="AJ505" s="110">
        <f>SUM(E505:AI505)</f>
        <v>0</v>
      </c>
    </row>
    <row r="506" spans="1:36" s="82" customFormat="1" ht="20" customHeight="1" x14ac:dyDescent="0.15">
      <c r="A506" s="861" t="s">
        <v>152</v>
      </c>
      <c r="B506" s="95"/>
      <c r="C506" s="115" t="s">
        <v>153</v>
      </c>
      <c r="D506" s="43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17">
        <f>SUM(D506:AI506)</f>
        <v>0</v>
      </c>
    </row>
    <row r="507" spans="1:36" s="82" customFormat="1" ht="20" customHeight="1" x14ac:dyDescent="0.15">
      <c r="A507" s="862"/>
      <c r="B507" s="95"/>
      <c r="C507" s="116" t="s">
        <v>154</v>
      </c>
      <c r="D507" s="430"/>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9"/>
      <c r="AJ507" s="111">
        <f>SUM(E507:AI507)</f>
        <v>0</v>
      </c>
    </row>
    <row r="508" spans="1:36" s="82" customFormat="1" ht="28" x14ac:dyDescent="0.15">
      <c r="A508" s="862"/>
      <c r="B508" s="95"/>
      <c r="C508" s="115" t="s">
        <v>155</v>
      </c>
      <c r="D508" s="430"/>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9"/>
      <c r="AJ508" s="111">
        <f>SUM(E508:AI508)</f>
        <v>0</v>
      </c>
    </row>
    <row r="509" spans="1:36" s="82" customFormat="1" ht="29" thickBot="1" x14ac:dyDescent="0.2">
      <c r="A509" s="863"/>
      <c r="B509" s="105"/>
      <c r="C509" s="119" t="s">
        <v>156</v>
      </c>
      <c r="D509" s="439"/>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c r="AI509" s="182"/>
      <c r="AJ509" s="112">
        <f>SUM(E509:AI509)</f>
        <v>0</v>
      </c>
    </row>
    <row r="510" spans="1:36" s="82" customFormat="1" x14ac:dyDescent="0.15">
      <c r="A510" s="123"/>
      <c r="B510" s="83"/>
      <c r="C510" s="83"/>
      <c r="D510" s="427"/>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124">
        <f>SUM(AJ504:AJ509)</f>
        <v>0</v>
      </c>
    </row>
    <row r="511" spans="1:36" s="82" customFormat="1" ht="18" customHeight="1" x14ac:dyDescent="0.15">
      <c r="A511" s="864" t="s">
        <v>159</v>
      </c>
      <c r="B511" s="865"/>
      <c r="C511" s="865"/>
      <c r="D511" s="865"/>
      <c r="E511" s="865"/>
      <c r="F511" s="865"/>
      <c r="G511" s="865"/>
      <c r="H511" s="865"/>
      <c r="I511" s="865"/>
      <c r="J511" s="865"/>
      <c r="K511" s="865"/>
      <c r="L511" s="865"/>
      <c r="M511" s="865"/>
      <c r="N511" s="90"/>
      <c r="O511" s="90"/>
      <c r="P511" s="90"/>
      <c r="Q511" s="90"/>
      <c r="R511" s="90"/>
      <c r="S511" s="90"/>
      <c r="T511" s="90"/>
      <c r="U511" s="90"/>
      <c r="V511" s="90"/>
      <c r="W511" s="90"/>
      <c r="X511" s="90"/>
      <c r="Y511" s="90"/>
      <c r="Z511" s="90"/>
      <c r="AA511" s="90"/>
      <c r="AB511" s="90"/>
      <c r="AC511" s="90"/>
      <c r="AD511" s="90"/>
      <c r="AE511" s="90"/>
      <c r="AF511" s="90"/>
      <c r="AG511" s="90"/>
      <c r="AH511" s="90"/>
      <c r="AI511" s="83"/>
      <c r="AJ511" s="125"/>
    </row>
    <row r="512" spans="1:36" s="82" customFormat="1" ht="18" customHeight="1" thickBot="1" x14ac:dyDescent="0.2">
      <c r="A512" s="866"/>
      <c r="B512" s="865"/>
      <c r="C512" s="865"/>
      <c r="D512" s="865"/>
      <c r="E512" s="865"/>
      <c r="F512" s="865"/>
      <c r="G512" s="865"/>
      <c r="H512" s="865"/>
      <c r="I512" s="865"/>
      <c r="J512" s="865"/>
      <c r="K512" s="865"/>
      <c r="L512" s="865"/>
      <c r="M512" s="865"/>
      <c r="N512" s="90"/>
      <c r="O512" s="90"/>
      <c r="P512" s="90"/>
      <c r="Q512" s="90"/>
      <c r="R512" s="90"/>
      <c r="S512" s="90"/>
      <c r="T512" s="90"/>
      <c r="U512" s="90"/>
      <c r="V512" s="90"/>
      <c r="W512" s="90"/>
      <c r="X512" s="90"/>
      <c r="Y512" s="90"/>
      <c r="Z512" s="90"/>
      <c r="AA512" s="90"/>
      <c r="AB512" s="90"/>
      <c r="AC512" s="90"/>
      <c r="AD512" s="90"/>
      <c r="AE512" s="90"/>
      <c r="AF512" s="90"/>
      <c r="AG512" s="90"/>
      <c r="AH512" s="90"/>
      <c r="AI512" s="83"/>
      <c r="AJ512" s="125"/>
    </row>
    <row r="513" spans="1:36" s="82" customFormat="1" ht="14" customHeight="1" x14ac:dyDescent="0.15">
      <c r="A513" s="866"/>
      <c r="B513" s="865"/>
      <c r="C513" s="865"/>
      <c r="D513" s="865"/>
      <c r="E513" s="865"/>
      <c r="F513" s="865"/>
      <c r="G513" s="865"/>
      <c r="H513" s="865"/>
      <c r="I513" s="865"/>
      <c r="J513" s="865"/>
      <c r="K513" s="865"/>
      <c r="L513" s="865"/>
      <c r="M513" s="865"/>
      <c r="N513" s="90"/>
      <c r="O513" s="90"/>
      <c r="P513" s="867" t="s">
        <v>160</v>
      </c>
      <c r="Q513" s="867"/>
      <c r="R513" s="867"/>
      <c r="S513" s="867"/>
      <c r="T513" s="867"/>
      <c r="U513" s="867"/>
      <c r="V513" s="867"/>
      <c r="W513" s="867"/>
      <c r="X513" s="867"/>
      <c r="Y513" s="867"/>
      <c r="Z513" s="867"/>
      <c r="AA513" s="867"/>
      <c r="AB513" s="867"/>
      <c r="AC513" s="867"/>
      <c r="AD513" s="867"/>
      <c r="AE513" s="867"/>
      <c r="AF513" s="867"/>
      <c r="AG513" s="867"/>
      <c r="AH513" s="867"/>
      <c r="AI513" s="867"/>
      <c r="AJ513" s="125"/>
    </row>
    <row r="514" spans="1:36" s="82" customFormat="1" ht="35.25" customHeight="1" x14ac:dyDescent="0.15">
      <c r="A514" s="864" t="s">
        <v>161</v>
      </c>
      <c r="B514" s="868"/>
      <c r="C514" s="868"/>
      <c r="D514" s="868"/>
      <c r="E514" s="868"/>
      <c r="F514" s="868"/>
      <c r="G514" s="868"/>
      <c r="H514" s="868"/>
      <c r="I514" s="868"/>
      <c r="J514" s="868"/>
      <c r="K514" s="868"/>
      <c r="L514" s="868"/>
      <c r="M514" s="868"/>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125"/>
    </row>
    <row r="515" spans="1:36" s="82" customFormat="1" ht="14" x14ac:dyDescent="0.15">
      <c r="A515" s="864"/>
      <c r="B515" s="868"/>
      <c r="C515" s="868"/>
      <c r="D515" s="868"/>
      <c r="E515" s="868"/>
      <c r="F515" s="868"/>
      <c r="G515" s="868"/>
      <c r="H515" s="868"/>
      <c r="I515" s="868"/>
      <c r="J515" s="868"/>
      <c r="K515" s="868"/>
      <c r="L515" s="868"/>
      <c r="M515" s="868"/>
      <c r="N515" s="83"/>
      <c r="O515" s="83"/>
      <c r="P515" s="867" t="s">
        <v>162</v>
      </c>
      <c r="Q515" s="867"/>
      <c r="R515" s="867"/>
      <c r="S515" s="867"/>
      <c r="T515" s="867"/>
      <c r="U515" s="867"/>
      <c r="V515" s="867"/>
      <c r="W515" s="867"/>
      <c r="X515" s="867"/>
      <c r="Y515" s="867"/>
      <c r="Z515" s="867"/>
      <c r="AA515" s="867"/>
      <c r="AB515" s="867"/>
      <c r="AC515" s="867"/>
      <c r="AD515" s="867"/>
      <c r="AE515" s="867"/>
      <c r="AF515" s="867"/>
      <c r="AG515" s="867"/>
      <c r="AH515" s="867"/>
      <c r="AI515" s="867"/>
      <c r="AJ515" s="125"/>
    </row>
    <row r="516" spans="1:36" s="82" customFormat="1" ht="14.5" customHeight="1" thickBot="1" x14ac:dyDescent="0.2">
      <c r="A516" s="126"/>
      <c r="B516" s="127"/>
      <c r="C516" s="127"/>
      <c r="D516" s="441"/>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8"/>
    </row>
  </sheetData>
  <mergeCells count="216">
    <mergeCell ref="N47:AJ47"/>
    <mergeCell ref="N48:AJ48"/>
    <mergeCell ref="A49:L49"/>
    <mergeCell ref="P83:AI83"/>
    <mergeCell ref="A84:M85"/>
    <mergeCell ref="P85:AI85"/>
    <mergeCell ref="V2:Z2"/>
    <mergeCell ref="AA2:AH2"/>
    <mergeCell ref="N4:AJ4"/>
    <mergeCell ref="N5:AJ5"/>
    <mergeCell ref="A6:L6"/>
    <mergeCell ref="N6:AJ6"/>
    <mergeCell ref="A56:AJ56"/>
    <mergeCell ref="N7:S7"/>
    <mergeCell ref="A8:AJ8"/>
    <mergeCell ref="A11:C11"/>
    <mergeCell ref="M11:V11"/>
    <mergeCell ref="A13:AJ13"/>
    <mergeCell ref="AJ15:AJ16"/>
    <mergeCell ref="A18:A30"/>
    <mergeCell ref="A33:A36"/>
    <mergeCell ref="A38:M40"/>
    <mergeCell ref="P40:AI40"/>
    <mergeCell ref="A41:M42"/>
    <mergeCell ref="P42:AI42"/>
    <mergeCell ref="V45:Z45"/>
    <mergeCell ref="AA45:AH45"/>
    <mergeCell ref="A170:M171"/>
    <mergeCell ref="N179:S179"/>
    <mergeCell ref="A180:AJ180"/>
    <mergeCell ref="N49:AJ49"/>
    <mergeCell ref="N50:S50"/>
    <mergeCell ref="A51:AJ51"/>
    <mergeCell ref="A54:C54"/>
    <mergeCell ref="M54:V54"/>
    <mergeCell ref="N133:AJ133"/>
    <mergeCell ref="N134:AJ134"/>
    <mergeCell ref="A135:L135"/>
    <mergeCell ref="N135:AJ135"/>
    <mergeCell ref="N90:AJ90"/>
    <mergeCell ref="N91:AJ91"/>
    <mergeCell ref="A92:L92"/>
    <mergeCell ref="N92:AJ92"/>
    <mergeCell ref="N93:S93"/>
    <mergeCell ref="A94:AJ94"/>
    <mergeCell ref="A97:C97"/>
    <mergeCell ref="M97:V97"/>
    <mergeCell ref="AJ58:AJ59"/>
    <mergeCell ref="A61:A73"/>
    <mergeCell ref="A76:A79"/>
    <mergeCell ref="A81:M83"/>
    <mergeCell ref="N136:S136"/>
    <mergeCell ref="A137:AJ137"/>
    <mergeCell ref="A140:C140"/>
    <mergeCell ref="M140:V140"/>
    <mergeCell ref="A142:AJ142"/>
    <mergeCell ref="AJ144:AJ145"/>
    <mergeCell ref="V88:Z88"/>
    <mergeCell ref="AA88:AH88"/>
    <mergeCell ref="A99:AJ99"/>
    <mergeCell ref="AJ101:AJ102"/>
    <mergeCell ref="A104:A116"/>
    <mergeCell ref="A119:A122"/>
    <mergeCell ref="A124:M126"/>
    <mergeCell ref="P126:AI126"/>
    <mergeCell ref="A127:M128"/>
    <mergeCell ref="P128:AI128"/>
    <mergeCell ref="A147:A159"/>
    <mergeCell ref="A162:A165"/>
    <mergeCell ref="A167:M169"/>
    <mergeCell ref="P169:AI169"/>
    <mergeCell ref="AJ230:AJ231"/>
    <mergeCell ref="A233:A245"/>
    <mergeCell ref="A248:A251"/>
    <mergeCell ref="A253:M255"/>
    <mergeCell ref="P255:AI255"/>
    <mergeCell ref="A256:M257"/>
    <mergeCell ref="P257:AI257"/>
    <mergeCell ref="A183:C183"/>
    <mergeCell ref="M183:V183"/>
    <mergeCell ref="A185:AJ185"/>
    <mergeCell ref="AJ187:AJ188"/>
    <mergeCell ref="A190:A202"/>
    <mergeCell ref="A205:A208"/>
    <mergeCell ref="N219:AJ219"/>
    <mergeCell ref="N220:AJ220"/>
    <mergeCell ref="A221:L221"/>
    <mergeCell ref="N221:AJ221"/>
    <mergeCell ref="N222:S222"/>
    <mergeCell ref="A223:AJ223"/>
    <mergeCell ref="A226:C226"/>
    <mergeCell ref="M226:V226"/>
    <mergeCell ref="A228:AJ228"/>
    <mergeCell ref="A377:A380"/>
    <mergeCell ref="A382:M384"/>
    <mergeCell ref="P384:AI384"/>
    <mergeCell ref="A385:M386"/>
    <mergeCell ref="P386:AI386"/>
    <mergeCell ref="N351:S351"/>
    <mergeCell ref="A352:AJ352"/>
    <mergeCell ref="A312:C312"/>
    <mergeCell ref="M312:V312"/>
    <mergeCell ref="A314:AJ314"/>
    <mergeCell ref="AJ316:AJ317"/>
    <mergeCell ref="A319:A331"/>
    <mergeCell ref="A334:A337"/>
    <mergeCell ref="A339:M341"/>
    <mergeCell ref="P341:AI341"/>
    <mergeCell ref="A342:M343"/>
    <mergeCell ref="P343:AI343"/>
    <mergeCell ref="V346:Z346"/>
    <mergeCell ref="A357:AJ357"/>
    <mergeCell ref="AJ359:AJ360"/>
    <mergeCell ref="A362:A374"/>
    <mergeCell ref="A400:AJ400"/>
    <mergeCell ref="AJ402:AJ403"/>
    <mergeCell ref="A405:A417"/>
    <mergeCell ref="V389:Z389"/>
    <mergeCell ref="AA389:AH389"/>
    <mergeCell ref="N391:AJ391"/>
    <mergeCell ref="N392:AJ392"/>
    <mergeCell ref="A393:L393"/>
    <mergeCell ref="N393:AJ393"/>
    <mergeCell ref="N394:S394"/>
    <mergeCell ref="A395:AJ395"/>
    <mergeCell ref="A398:C398"/>
    <mergeCell ref="M398:V398"/>
    <mergeCell ref="AJ488:AJ489"/>
    <mergeCell ref="A491:A503"/>
    <mergeCell ref="A506:A509"/>
    <mergeCell ref="A511:M513"/>
    <mergeCell ref="P513:AI513"/>
    <mergeCell ref="A514:M515"/>
    <mergeCell ref="P515:AI515"/>
    <mergeCell ref="A463:A466"/>
    <mergeCell ref="A468:M470"/>
    <mergeCell ref="P470:AI470"/>
    <mergeCell ref="A471:M472"/>
    <mergeCell ref="P472:AI472"/>
    <mergeCell ref="V475:Z475"/>
    <mergeCell ref="AA475:AH475"/>
    <mergeCell ref="N477:AJ477"/>
    <mergeCell ref="N478:AJ478"/>
    <mergeCell ref="A479:L479"/>
    <mergeCell ref="N479:AJ479"/>
    <mergeCell ref="N480:S480"/>
    <mergeCell ref="A481:AJ481"/>
    <mergeCell ref="A484:C484"/>
    <mergeCell ref="M484:V484"/>
    <mergeCell ref="A486:AJ486"/>
    <mergeCell ref="A271:AJ271"/>
    <mergeCell ref="AJ273:AJ274"/>
    <mergeCell ref="A276:A288"/>
    <mergeCell ref="A291:A294"/>
    <mergeCell ref="A296:M298"/>
    <mergeCell ref="P298:AI298"/>
    <mergeCell ref="A299:M300"/>
    <mergeCell ref="V131:Z131"/>
    <mergeCell ref="AA131:AH131"/>
    <mergeCell ref="P171:AI171"/>
    <mergeCell ref="V174:Z174"/>
    <mergeCell ref="AA174:AH174"/>
    <mergeCell ref="N176:AJ176"/>
    <mergeCell ref="N177:AJ177"/>
    <mergeCell ref="A178:L178"/>
    <mergeCell ref="N178:AJ178"/>
    <mergeCell ref="A264:L264"/>
    <mergeCell ref="N264:AJ264"/>
    <mergeCell ref="A210:M212"/>
    <mergeCell ref="P212:AI212"/>
    <mergeCell ref="A213:M214"/>
    <mergeCell ref="P214:AI214"/>
    <mergeCell ref="V217:Z217"/>
    <mergeCell ref="AA217:AH217"/>
    <mergeCell ref="V260:Z260"/>
    <mergeCell ref="AA260:AH260"/>
    <mergeCell ref="N262:AJ262"/>
    <mergeCell ref="N263:AJ263"/>
    <mergeCell ref="A307:L307"/>
    <mergeCell ref="N307:AJ307"/>
    <mergeCell ref="N308:S308"/>
    <mergeCell ref="A309:AJ309"/>
    <mergeCell ref="A355:C355"/>
    <mergeCell ref="M355:V355"/>
    <mergeCell ref="AA346:AH346"/>
    <mergeCell ref="N348:AJ348"/>
    <mergeCell ref="N349:AJ349"/>
    <mergeCell ref="A350:L350"/>
    <mergeCell ref="N350:AJ350"/>
    <mergeCell ref="P300:AI300"/>
    <mergeCell ref="V303:Z303"/>
    <mergeCell ref="AA303:AH303"/>
    <mergeCell ref="N305:AJ305"/>
    <mergeCell ref="N306:AJ306"/>
    <mergeCell ref="N265:S265"/>
    <mergeCell ref="A266:AJ266"/>
    <mergeCell ref="A269:C269"/>
    <mergeCell ref="M269:V269"/>
    <mergeCell ref="A420:A423"/>
    <mergeCell ref="A425:M427"/>
    <mergeCell ref="P427:AI427"/>
    <mergeCell ref="A428:M429"/>
    <mergeCell ref="P429:AI429"/>
    <mergeCell ref="V432:Z432"/>
    <mergeCell ref="AA432:AH432"/>
    <mergeCell ref="N434:AJ434"/>
    <mergeCell ref="N435:AJ435"/>
    <mergeCell ref="A436:L436"/>
    <mergeCell ref="N436:AJ436"/>
    <mergeCell ref="N437:S437"/>
    <mergeCell ref="A438:AJ438"/>
    <mergeCell ref="A441:C441"/>
    <mergeCell ref="M441:V441"/>
    <mergeCell ref="A443:AJ443"/>
    <mergeCell ref="AJ445:AJ446"/>
    <mergeCell ref="A448:A460"/>
  </mergeCells>
  <conditionalFormatting sqref="C19:C30">
    <cfRule type="expression" dxfId="175" priority="80">
      <formula>ISERROR(C19)</formula>
    </cfRule>
  </conditionalFormatting>
  <conditionalFormatting sqref="C62:C73">
    <cfRule type="expression" dxfId="174" priority="73">
      <formula>ISERROR(C62)</formula>
    </cfRule>
  </conditionalFormatting>
  <conditionalFormatting sqref="C105:C116">
    <cfRule type="expression" dxfId="173" priority="66">
      <formula>ISERROR(C105)</formula>
    </cfRule>
  </conditionalFormatting>
  <conditionalFormatting sqref="C148:C159">
    <cfRule type="expression" dxfId="172" priority="59">
      <formula>ISERROR(C148)</formula>
    </cfRule>
  </conditionalFormatting>
  <conditionalFormatting sqref="C191:C202">
    <cfRule type="expression" dxfId="171" priority="52">
      <formula>ISERROR(C191)</formula>
    </cfRule>
  </conditionalFormatting>
  <conditionalFormatting sqref="C234:C245">
    <cfRule type="expression" dxfId="170" priority="45">
      <formula>ISERROR(C234)</formula>
    </cfRule>
  </conditionalFormatting>
  <conditionalFormatting sqref="C277:C288">
    <cfRule type="expression" dxfId="169" priority="38">
      <formula>ISERROR(C277)</formula>
    </cfRule>
  </conditionalFormatting>
  <conditionalFormatting sqref="C320:C331">
    <cfRule type="expression" dxfId="168" priority="31">
      <formula>ISERROR(C320)</formula>
    </cfRule>
  </conditionalFormatting>
  <conditionalFormatting sqref="C363:C374">
    <cfRule type="expression" dxfId="167" priority="24">
      <formula>ISERROR(C363)</formula>
    </cfRule>
  </conditionalFormatting>
  <conditionalFormatting sqref="C406:C417">
    <cfRule type="expression" dxfId="166" priority="17">
      <formula>ISERROR(C406)</formula>
    </cfRule>
  </conditionalFormatting>
  <conditionalFormatting sqref="C449:C460">
    <cfRule type="expression" dxfId="165" priority="10">
      <formula>ISERROR(C449)</formula>
    </cfRule>
  </conditionalFormatting>
  <conditionalFormatting sqref="C492:C503">
    <cfRule type="expression" dxfId="164" priority="3">
      <formula>ISERROR(C492)</formula>
    </cfRule>
  </conditionalFormatting>
  <conditionalFormatting sqref="E16:AI16">
    <cfRule type="expression" dxfId="163" priority="82">
      <formula>WEEKDAY(E16,2)&gt;5</formula>
    </cfRule>
  </conditionalFormatting>
  <conditionalFormatting sqref="E59:AI59">
    <cfRule type="expression" dxfId="162" priority="75">
      <formula>WEEKDAY(E59,2)&gt;5</formula>
    </cfRule>
  </conditionalFormatting>
  <conditionalFormatting sqref="E102:AI102">
    <cfRule type="expression" dxfId="161" priority="68">
      <formula>WEEKDAY(E102,2)&gt;5</formula>
    </cfRule>
  </conditionalFormatting>
  <conditionalFormatting sqref="E145:AI145">
    <cfRule type="expression" dxfId="160" priority="61">
      <formula>WEEKDAY(E145,2)&gt;5</formula>
    </cfRule>
  </conditionalFormatting>
  <conditionalFormatting sqref="E188:AI188">
    <cfRule type="expression" dxfId="159" priority="54">
      <formula>WEEKDAY(E188,2)&gt;5</formula>
    </cfRule>
  </conditionalFormatting>
  <conditionalFormatting sqref="E231:AI231">
    <cfRule type="expression" dxfId="158" priority="47">
      <formula>WEEKDAY(E231,2)&gt;5</formula>
    </cfRule>
  </conditionalFormatting>
  <conditionalFormatting sqref="E274:AI274">
    <cfRule type="expression" dxfId="157" priority="40">
      <formula>WEEKDAY(E274,2)&gt;5</formula>
    </cfRule>
  </conditionalFormatting>
  <conditionalFormatting sqref="E317:AI317">
    <cfRule type="expression" dxfId="156" priority="33">
      <formula>WEEKDAY(E317,2)&gt;5</formula>
    </cfRule>
  </conditionalFormatting>
  <conditionalFormatting sqref="E360:AI360">
    <cfRule type="expression" dxfId="155" priority="26">
      <formula>WEEKDAY(E360,2)&gt;5</formula>
    </cfRule>
  </conditionalFormatting>
  <conditionalFormatting sqref="E403:AI403">
    <cfRule type="expression" dxfId="154" priority="19">
      <formula>WEEKDAY(E403,2)&gt;5</formula>
    </cfRule>
  </conditionalFormatting>
  <conditionalFormatting sqref="E446:AI446">
    <cfRule type="expression" dxfId="153" priority="12">
      <formula>WEEKDAY(E446,2)&gt;5</formula>
    </cfRule>
  </conditionalFormatting>
  <conditionalFormatting sqref="E489:AI489">
    <cfRule type="expression" dxfId="152" priority="5">
      <formula>WEEKDAY(E489,2)&gt;5</formula>
    </cfRule>
  </conditionalFormatting>
  <conditionalFormatting sqref="AJ17:AJ30">
    <cfRule type="cellIs" dxfId="151" priority="84" operator="greaterThan">
      <formula>143</formula>
    </cfRule>
  </conditionalFormatting>
  <conditionalFormatting sqref="AJ60:AJ73">
    <cfRule type="cellIs" dxfId="150" priority="77" operator="greaterThan">
      <formula>143</formula>
    </cfRule>
  </conditionalFormatting>
  <conditionalFormatting sqref="AJ103:AJ116">
    <cfRule type="cellIs" dxfId="149" priority="70" operator="greaterThan">
      <formula>143</formula>
    </cfRule>
  </conditionalFormatting>
  <conditionalFormatting sqref="AJ146:AJ159">
    <cfRule type="cellIs" dxfId="148" priority="63" operator="greaterThan">
      <formula>143</formula>
    </cfRule>
  </conditionalFormatting>
  <conditionalFormatting sqref="AJ189:AJ202">
    <cfRule type="cellIs" dxfId="147" priority="56" operator="greaterThan">
      <formula>143</formula>
    </cfRule>
  </conditionalFormatting>
  <conditionalFormatting sqref="AJ232:AJ245">
    <cfRule type="cellIs" dxfId="146" priority="49" operator="greaterThan">
      <formula>143</formula>
    </cfRule>
  </conditionalFormatting>
  <conditionalFormatting sqref="AJ275:AJ288">
    <cfRule type="cellIs" dxfId="145" priority="42" operator="greaterThan">
      <formula>143</formula>
    </cfRule>
  </conditionalFormatting>
  <conditionalFormatting sqref="AJ318:AJ331">
    <cfRule type="cellIs" dxfId="144" priority="35" operator="greaterThan">
      <formula>143</formula>
    </cfRule>
  </conditionalFormatting>
  <conditionalFormatting sqref="AJ361:AJ374">
    <cfRule type="cellIs" dxfId="143" priority="28" operator="greaterThan">
      <formula>143</formula>
    </cfRule>
  </conditionalFormatting>
  <conditionalFormatting sqref="AJ404:AJ417">
    <cfRule type="cellIs" dxfId="142" priority="21" operator="greaterThan">
      <formula>143</formula>
    </cfRule>
  </conditionalFormatting>
  <conditionalFormatting sqref="AJ447:AJ460">
    <cfRule type="cellIs" dxfId="141" priority="14" operator="greaterThan">
      <formula>143</formula>
    </cfRule>
  </conditionalFormatting>
  <conditionalFormatting sqref="AJ490:AJ503">
    <cfRule type="cellIs" dxfId="140" priority="7" operator="greaterThan">
      <formula>143</formula>
    </cfRule>
  </conditionalFormatting>
  <conditionalFormatting sqref="AK15:AK34">
    <cfRule type="expression" dxfId="139" priority="78">
      <formula>ISERROR(AK15)</formula>
    </cfRule>
  </conditionalFormatting>
  <conditionalFormatting sqref="AK58:AK77">
    <cfRule type="expression" dxfId="138" priority="71">
      <formula>ISERROR(AK58)</formula>
    </cfRule>
  </conditionalFormatting>
  <conditionalFormatting sqref="AK101:AK120">
    <cfRule type="expression" dxfId="137" priority="64">
      <formula>ISERROR(AK101)</formula>
    </cfRule>
  </conditionalFormatting>
  <conditionalFormatting sqref="AK144:AK163">
    <cfRule type="expression" dxfId="136" priority="57">
      <formula>ISERROR(AK144)</formula>
    </cfRule>
  </conditionalFormatting>
  <conditionalFormatting sqref="AK187:AK206">
    <cfRule type="expression" dxfId="135" priority="50">
      <formula>ISERROR(AK187)</formula>
    </cfRule>
  </conditionalFormatting>
  <conditionalFormatting sqref="AK230:AK249">
    <cfRule type="expression" dxfId="134" priority="43">
      <formula>ISERROR(AK230)</formula>
    </cfRule>
  </conditionalFormatting>
  <conditionalFormatting sqref="AK273:AK292">
    <cfRule type="expression" dxfId="133" priority="36">
      <formula>ISERROR(AK273)</formula>
    </cfRule>
  </conditionalFormatting>
  <conditionalFormatting sqref="AK316:AK335">
    <cfRule type="expression" dxfId="132" priority="29">
      <formula>ISERROR(AK316)</formula>
    </cfRule>
  </conditionalFormatting>
  <conditionalFormatting sqref="AK359:AK378">
    <cfRule type="expression" dxfId="131" priority="22">
      <formula>ISERROR(AK359)</formula>
    </cfRule>
  </conditionalFormatting>
  <conditionalFormatting sqref="AK402:AK421">
    <cfRule type="expression" dxfId="130" priority="15">
      <formula>ISERROR(AK402)</formula>
    </cfRule>
  </conditionalFormatting>
  <conditionalFormatting sqref="AK445:AK464">
    <cfRule type="expression" dxfId="129" priority="8">
      <formula>ISERROR(AK445)</formula>
    </cfRule>
  </conditionalFormatting>
  <conditionalFormatting sqref="AK488:AK507">
    <cfRule type="expression" dxfId="128" priority="1">
      <formula>ISERROR(AK488)</formula>
    </cfRule>
  </conditionalFormatting>
  <printOptions horizontalCentered="1"/>
  <pageMargins left="0.23622047244094488" right="0.23622047244094488" top="0.19685039370078741" bottom="0.15748031496062992" header="0" footer="0"/>
  <pageSetup paperSize="9" scale="63" fitToHeight="0" orientation="landscape" r:id="rId1"/>
  <headerFooter alignWithMargins="0"/>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284A9-C4F7-4696-9CAF-B3DD302FDEFE}">
  <sheetPr codeName="Tabelle31">
    <tabColor theme="5" tint="0.59999389629810485"/>
    <pageSetUpPr fitToPage="1"/>
  </sheetPr>
  <dimension ref="A1:U48"/>
  <sheetViews>
    <sheetView showWhiteSpace="0" topLeftCell="A3" zoomScaleNormal="100" zoomScaleSheetLayoutView="100" workbookViewId="0">
      <selection activeCell="J13" sqref="J13"/>
    </sheetView>
  </sheetViews>
  <sheetFormatPr baseColWidth="10" defaultColWidth="7" defaultRowHeight="13" x14ac:dyDescent="0.15"/>
  <cols>
    <col min="1" max="1" width="30.5" style="56" customWidth="1"/>
    <col min="2" max="13" width="7" style="56" customWidth="1"/>
    <col min="14" max="14" width="7.6640625" style="56" customWidth="1"/>
    <col min="15" max="15" width="2" style="56" customWidth="1"/>
    <col min="16" max="16" width="11.6640625" style="83" customWidth="1"/>
    <col min="17" max="17" width="12.1640625" style="83" customWidth="1"/>
    <col min="18" max="18" width="10.33203125" style="83" bestFit="1" customWidth="1"/>
    <col min="19" max="19" width="11.6640625" style="64" bestFit="1" customWidth="1"/>
    <col min="20" max="20" width="11.6640625" style="56" customWidth="1"/>
    <col min="21" max="16384" width="7" style="56"/>
  </cols>
  <sheetData>
    <row r="1" spans="1:21" ht="21" customHeight="1" x14ac:dyDescent="0.15">
      <c r="A1" s="129" t="s">
        <v>166</v>
      </c>
      <c r="P1" s="130" t="s">
        <v>167</v>
      </c>
      <c r="Q1" s="131" t="str">
        <f>Nav!$C$6</f>
        <v>DS200424</v>
      </c>
    </row>
    <row r="2" spans="1:21" ht="21" customHeight="1" x14ac:dyDescent="0.15">
      <c r="A2" s="132" t="s">
        <v>168</v>
      </c>
      <c r="M2" s="133"/>
      <c r="N2" s="134"/>
      <c r="P2" s="130" t="s">
        <v>169</v>
      </c>
      <c r="Q2" s="265">
        <f>Nav!H16</f>
        <v>45047</v>
      </c>
    </row>
    <row r="3" spans="1:21" ht="13.5" customHeight="1" x14ac:dyDescent="0.15">
      <c r="D3" s="135"/>
      <c r="E3" s="136"/>
      <c r="F3" s="136"/>
      <c r="G3" s="136"/>
      <c r="H3" s="136"/>
      <c r="I3" s="136"/>
      <c r="J3" s="136"/>
      <c r="K3" s="136"/>
      <c r="L3" s="136"/>
    </row>
    <row r="4" spans="1:21" s="134" customFormat="1" ht="18" customHeight="1" thickBot="1" x14ac:dyDescent="0.2">
      <c r="A4" s="137"/>
      <c r="B4" s="137"/>
      <c r="D4" s="138"/>
      <c r="E4" s="139"/>
      <c r="F4" s="140"/>
      <c r="G4" s="141"/>
      <c r="H4" s="139"/>
      <c r="I4" s="140"/>
      <c r="J4" s="140"/>
      <c r="K4" s="142"/>
      <c r="L4" s="143"/>
      <c r="M4" s="136"/>
      <c r="R4" s="68"/>
      <c r="S4" s="68" t="s">
        <v>170</v>
      </c>
    </row>
    <row r="5" spans="1:21" ht="17.25" customHeight="1" thickBot="1" x14ac:dyDescent="0.2">
      <c r="K5" s="144"/>
      <c r="N5" s="145"/>
      <c r="O5" s="59"/>
      <c r="P5" s="146" t="s">
        <v>171</v>
      </c>
      <c r="Q5" s="260">
        <f>'Planung Personal'!$U$9</f>
        <v>40</v>
      </c>
      <c r="R5" s="147">
        <f>'Planung Personal'!$V$9</f>
        <v>2080</v>
      </c>
      <c r="S5" s="254">
        <f>R5/12</f>
        <v>173.33333333333334</v>
      </c>
    </row>
    <row r="6" spans="1:21" ht="16" x14ac:dyDescent="0.15">
      <c r="A6" s="148" t="str">
        <f>'Planung Personal'!$B$9</f>
        <v>Tippl, Mario</v>
      </c>
      <c r="B6" s="149" t="s">
        <v>173</v>
      </c>
      <c r="C6" s="149" t="s">
        <v>174</v>
      </c>
      <c r="D6" s="149" t="s">
        <v>175</v>
      </c>
      <c r="E6" s="149" t="s">
        <v>100</v>
      </c>
      <c r="F6" s="149" t="s">
        <v>176</v>
      </c>
      <c r="G6" s="149" t="s">
        <v>102</v>
      </c>
      <c r="H6" s="149" t="s">
        <v>103</v>
      </c>
      <c r="I6" s="149" t="s">
        <v>104</v>
      </c>
      <c r="J6" s="149" t="s">
        <v>177</v>
      </c>
      <c r="K6" s="149" t="s">
        <v>106</v>
      </c>
      <c r="L6" s="149" t="s">
        <v>107</v>
      </c>
      <c r="M6" s="150" t="s">
        <v>108</v>
      </c>
      <c r="N6" s="151" t="s">
        <v>178</v>
      </c>
      <c r="P6" s="923" t="s">
        <v>179</v>
      </c>
      <c r="Q6" s="924"/>
      <c r="R6" s="925"/>
    </row>
    <row r="7" spans="1:21" ht="13.5" customHeight="1" x14ac:dyDescent="0.15">
      <c r="A7" s="152" t="s">
        <v>183</v>
      </c>
      <c r="B7" s="153">
        <f>'MA1 J4'!$AJ$31</f>
        <v>0</v>
      </c>
      <c r="C7" s="153">
        <f>'MA1 J4'!$AJ$74</f>
        <v>0</v>
      </c>
      <c r="D7" s="153">
        <f>'MA1 J4'!$AJ$117</f>
        <v>0</v>
      </c>
      <c r="E7" s="153">
        <f>'MA1 J4'!$AJ$160</f>
        <v>0</v>
      </c>
      <c r="F7" s="153">
        <f>'MA1 J4'!$AJ$203</f>
        <v>0</v>
      </c>
      <c r="G7" s="153">
        <f>'MA1 J4'!$AJ$246</f>
        <v>0</v>
      </c>
      <c r="H7" s="153">
        <f>'MA1 J4'!$AJ$289</f>
        <v>0</v>
      </c>
      <c r="I7" s="153">
        <f>'MA1 J4'!$AJ$332</f>
        <v>0</v>
      </c>
      <c r="J7" s="153">
        <f>'MA1 J4'!$AJ$375</f>
        <v>0</v>
      </c>
      <c r="K7" s="153">
        <f>'MA1 J4'!$AJ$418</f>
        <v>0</v>
      </c>
      <c r="L7" s="153">
        <f>'MA1 J4'!$AJ$461</f>
        <v>0</v>
      </c>
      <c r="M7" s="153">
        <f>'MA1 J4'!$AJ$504</f>
        <v>0</v>
      </c>
      <c r="N7" s="154">
        <f>SUM(B7:M7)</f>
        <v>0</v>
      </c>
      <c r="O7" s="155"/>
      <c r="P7" s="911"/>
      <c r="Q7" s="912"/>
      <c r="R7" s="913"/>
      <c r="T7" s="156"/>
    </row>
    <row r="8" spans="1:21" ht="13.5" customHeight="1" x14ac:dyDescent="0.15">
      <c r="A8" s="152" t="s">
        <v>186</v>
      </c>
      <c r="B8" s="153">
        <f>'MA1 J4'!$AJ$32</f>
        <v>0</v>
      </c>
      <c r="C8" s="153">
        <f>'MA1 J4'!$AJ$75</f>
        <v>0</v>
      </c>
      <c r="D8" s="153">
        <f>'MA1 J4'!$AJ$118</f>
        <v>0</v>
      </c>
      <c r="E8" s="153">
        <f>'MA1 J4'!$AJ$161</f>
        <v>0</v>
      </c>
      <c r="F8" s="153">
        <f>'MA1 J4'!$AJ$204</f>
        <v>0</v>
      </c>
      <c r="G8" s="153">
        <f>'MA1 J4'!$AJ$247</f>
        <v>0</v>
      </c>
      <c r="H8" s="153">
        <f>'MA1 J4'!$AJ$290</f>
        <v>0</v>
      </c>
      <c r="I8" s="153">
        <f>'MA1 J4'!$AJ$333</f>
        <v>0</v>
      </c>
      <c r="J8" s="153">
        <f>'MA1 J4'!$AJ$376</f>
        <v>0</v>
      </c>
      <c r="K8" s="153">
        <f>'MA1 J4'!$AJ$419</f>
        <v>0</v>
      </c>
      <c r="L8" s="153">
        <f>'MA1 J4'!$AJ$462</f>
        <v>0</v>
      </c>
      <c r="M8" s="153">
        <f>'MA1 J4'!$AJ$505</f>
        <v>0</v>
      </c>
      <c r="N8" s="154">
        <f>SUM(B8:M8)</f>
        <v>0</v>
      </c>
      <c r="P8" s="157" t="s">
        <v>187</v>
      </c>
      <c r="Q8" s="158" t="s">
        <v>188</v>
      </c>
      <c r="R8" s="159" t="s">
        <v>189</v>
      </c>
      <c r="U8" s="160"/>
    </row>
    <row r="9" spans="1:21" ht="13.5" customHeight="1" x14ac:dyDescent="0.15">
      <c r="A9" s="161"/>
      <c r="M9" s="162" t="s">
        <v>190</v>
      </c>
      <c r="N9" s="163">
        <f>SUM(N7:N8)</f>
        <v>0</v>
      </c>
      <c r="P9" s="164" t="s">
        <v>191</v>
      </c>
      <c r="Q9" s="165" t="s">
        <v>192</v>
      </c>
      <c r="R9" s="166" t="s">
        <v>193</v>
      </c>
    </row>
    <row r="10" spans="1:21" ht="13.5" customHeight="1" x14ac:dyDescent="0.15">
      <c r="A10" s="152" t="s">
        <v>194</v>
      </c>
      <c r="B10" s="153">
        <f>SUM('MA1 J4'!$AJ$34:$AJ$36)</f>
        <v>0</v>
      </c>
      <c r="C10" s="153">
        <f>SUM('MA1 J4'!$AJ$77:$AJ$79)</f>
        <v>0</v>
      </c>
      <c r="D10" s="153">
        <f>SUM('MA1 J4'!$AJ$120:$AJ$122)</f>
        <v>0</v>
      </c>
      <c r="E10" s="153">
        <f>SUM('MA1 J4'!$AJ$163:$AJ$165)</f>
        <v>0</v>
      </c>
      <c r="F10" s="153">
        <f>SUM('MA1 J4'!$AJ$206:$AJ$208)</f>
        <v>0</v>
      </c>
      <c r="G10" s="153">
        <f>SUM('MA1 J4'!$AJ$249:$AJ$251)</f>
        <v>0</v>
      </c>
      <c r="H10" s="153">
        <f>SUM('MA1 J4'!$AJ$292:$AJ$294)</f>
        <v>0</v>
      </c>
      <c r="I10" s="153">
        <f>SUM('MA1 J4'!$AJ$335:$AJ$337)</f>
        <v>0</v>
      </c>
      <c r="J10" s="153">
        <f>SUM('MA1 J4'!$AJ$378:$AJ$380)</f>
        <v>0</v>
      </c>
      <c r="K10" s="153">
        <f>SUM('MA1 J4'!$AJ$421:$AJ$423)</f>
        <v>0</v>
      </c>
      <c r="L10" s="153">
        <f>SUM('MA1 J4'!$AJ$464:$AJ$466)</f>
        <v>0</v>
      </c>
      <c r="M10" s="153">
        <f>SUM('MA1 J4'!$AJ$507:$AJ$509)</f>
        <v>0</v>
      </c>
      <c r="N10" s="154">
        <f>SUM(B10:M10)</f>
        <v>0</v>
      </c>
      <c r="P10" s="914">
        <f>'Planung Personal'!$T$9</f>
        <v>120000</v>
      </c>
      <c r="Q10" s="917">
        <f>'Planung Personal'!$V$9</f>
        <v>2080</v>
      </c>
      <c r="R10" s="920">
        <f>'Planung Personal'!$W$9</f>
        <v>57.69</v>
      </c>
    </row>
    <row r="11" spans="1:21" customFormat="1" ht="13.5" customHeight="1" x14ac:dyDescent="0.2">
      <c r="A11" s="172" t="s">
        <v>153</v>
      </c>
      <c r="B11" s="153">
        <f>'MA1 J4'!AJ$33</f>
        <v>0</v>
      </c>
      <c r="C11" s="153">
        <f>'MA1 J4'!$AJ$76</f>
        <v>0</v>
      </c>
      <c r="D11" s="153">
        <f>'MA1 J4'!$AJ$119</f>
        <v>0</v>
      </c>
      <c r="E11" s="153">
        <f>'MA1 J4'!$AJ$162</f>
        <v>0</v>
      </c>
      <c r="F11" s="153">
        <f>'MA1 J4'!$AJ$205</f>
        <v>0</v>
      </c>
      <c r="G11" s="153">
        <f>'MA1 J4'!$AJ$248</f>
        <v>0</v>
      </c>
      <c r="H11" s="153">
        <f>'MA1 J4'!$AJ$291</f>
        <v>0</v>
      </c>
      <c r="I11" s="153">
        <f>'MA1 J4'!$AJ$334</f>
        <v>0</v>
      </c>
      <c r="J11" s="153">
        <f>'MA1 J4'!$AJ$377</f>
        <v>0</v>
      </c>
      <c r="K11" s="153">
        <f>'MA1 J4'!$AJ$420</f>
        <v>0</v>
      </c>
      <c r="L11" s="153">
        <f>'MA1 J4'!$AJ$463</f>
        <v>0</v>
      </c>
      <c r="M11" s="153">
        <f>'MA1 J4'!$AJ$506</f>
        <v>0</v>
      </c>
      <c r="N11" s="154">
        <f>SUM(B11:M11)</f>
        <v>0</v>
      </c>
      <c r="P11" s="915"/>
      <c r="Q11" s="918"/>
      <c r="R11" s="921"/>
      <c r="S11" s="2"/>
    </row>
    <row r="12" spans="1:21" ht="13.5" customHeight="1" thickBot="1" x14ac:dyDescent="0.2">
      <c r="A12" s="167" t="s">
        <v>126</v>
      </c>
      <c r="B12" s="168">
        <f>SUM(B7:B11)</f>
        <v>0</v>
      </c>
      <c r="C12" s="168">
        <f t="shared" ref="C12:M12" si="0">SUM(C7:C11)</f>
        <v>0</v>
      </c>
      <c r="D12" s="168">
        <f t="shared" si="0"/>
        <v>0</v>
      </c>
      <c r="E12" s="168">
        <f t="shared" si="0"/>
        <v>0</v>
      </c>
      <c r="F12" s="168">
        <f t="shared" si="0"/>
        <v>0</v>
      </c>
      <c r="G12" s="168">
        <f t="shared" si="0"/>
        <v>0</v>
      </c>
      <c r="H12" s="168">
        <f t="shared" si="0"/>
        <v>0</v>
      </c>
      <c r="I12" s="168">
        <f t="shared" si="0"/>
        <v>0</v>
      </c>
      <c r="J12" s="168">
        <f>SUM(J7:J11)</f>
        <v>0</v>
      </c>
      <c r="K12" s="168">
        <f t="shared" si="0"/>
        <v>0</v>
      </c>
      <c r="L12" s="168">
        <f t="shared" si="0"/>
        <v>0</v>
      </c>
      <c r="M12" s="168">
        <f t="shared" si="0"/>
        <v>0</v>
      </c>
      <c r="N12" s="163">
        <f>SUM(N9:N11)</f>
        <v>0</v>
      </c>
      <c r="P12" s="916"/>
      <c r="Q12" s="919"/>
      <c r="R12" s="922"/>
    </row>
    <row r="13" spans="1:21" ht="18" customHeight="1" thickBot="1" x14ac:dyDescent="0.2">
      <c r="A13" s="161"/>
      <c r="B13" s="161"/>
      <c r="C13" s="161"/>
      <c r="D13" s="161"/>
      <c r="E13" s="161"/>
      <c r="F13" s="161"/>
      <c r="G13" s="161"/>
      <c r="H13" s="161"/>
      <c r="I13" s="161"/>
      <c r="J13" s="161"/>
      <c r="K13" s="161"/>
      <c r="L13" s="161"/>
      <c r="M13" s="161"/>
      <c r="N13" s="161"/>
      <c r="P13" s="56"/>
      <c r="Q13" s="56"/>
      <c r="R13" s="56"/>
    </row>
    <row r="14" spans="1:21" ht="17.25" customHeight="1" thickBot="1" x14ac:dyDescent="0.2">
      <c r="N14" s="169"/>
      <c r="O14" s="59"/>
      <c r="P14" s="146" t="s">
        <v>171</v>
      </c>
      <c r="Q14" s="260">
        <f>'Planung Personal'!$U$11</f>
        <v>40</v>
      </c>
      <c r="R14" s="147">
        <f>'Planung Personal'!$V$11</f>
        <v>2080</v>
      </c>
      <c r="S14" s="254">
        <f>R14/12</f>
        <v>173.33333333333334</v>
      </c>
    </row>
    <row r="15" spans="1:21" ht="16" x14ac:dyDescent="0.15">
      <c r="A15" s="148" t="str">
        <f>'Planung Personal'!$B$11</f>
        <v>Socha, Pawel</v>
      </c>
      <c r="B15" s="149" t="s">
        <v>173</v>
      </c>
      <c r="C15" s="149" t="s">
        <v>98</v>
      </c>
      <c r="D15" s="149" t="s">
        <v>99</v>
      </c>
      <c r="E15" s="149" t="s">
        <v>100</v>
      </c>
      <c r="F15" s="149" t="s">
        <v>101</v>
      </c>
      <c r="G15" s="149" t="s">
        <v>102</v>
      </c>
      <c r="H15" s="149" t="s">
        <v>103</v>
      </c>
      <c r="I15" s="149" t="s">
        <v>104</v>
      </c>
      <c r="J15" s="149" t="s">
        <v>177</v>
      </c>
      <c r="K15" s="149" t="s">
        <v>106</v>
      </c>
      <c r="L15" s="149" t="s">
        <v>107</v>
      </c>
      <c r="M15" s="150" t="s">
        <v>108</v>
      </c>
      <c r="N15" s="170" t="s">
        <v>178</v>
      </c>
      <c r="P15" s="908" t="s">
        <v>179</v>
      </c>
      <c r="Q15" s="909"/>
      <c r="R15" s="910"/>
    </row>
    <row r="16" spans="1:21" ht="13.5" customHeight="1" x14ac:dyDescent="0.15">
      <c r="A16" s="152" t="s">
        <v>183</v>
      </c>
      <c r="B16" s="153">
        <f>'MA2 J4'!$AJ$31</f>
        <v>0</v>
      </c>
      <c r="C16" s="153">
        <f>'MA2 J4'!$AJ$74</f>
        <v>0</v>
      </c>
      <c r="D16" s="153">
        <f>'MA2 J4'!$AJ$117</f>
        <v>0</v>
      </c>
      <c r="E16" s="153">
        <f>'MA2 J4'!$AJ$160</f>
        <v>0</v>
      </c>
      <c r="F16" s="153">
        <f>'MA2 J4'!$AJ$203</f>
        <v>0</v>
      </c>
      <c r="G16" s="153">
        <f>'MA2 J4'!$AJ$246</f>
        <v>0</v>
      </c>
      <c r="H16" s="153">
        <f>'MA2 J4'!$AJ$289</f>
        <v>0</v>
      </c>
      <c r="I16" s="153">
        <f>'MA2 J4'!$AJ$332</f>
        <v>0</v>
      </c>
      <c r="J16" s="153">
        <f>'MA2 J4'!$AJ$375</f>
        <v>0</v>
      </c>
      <c r="K16" s="153">
        <f>'MA2 J4'!$AJ$418</f>
        <v>0</v>
      </c>
      <c r="L16" s="153">
        <f>'MA2 J4'!$AJ$461</f>
        <v>0</v>
      </c>
      <c r="M16" s="153">
        <f>'MA2 J4'!$AJ$504</f>
        <v>0</v>
      </c>
      <c r="N16" s="154">
        <f>SUM(B16:M16)</f>
        <v>0</v>
      </c>
      <c r="P16" s="911"/>
      <c r="Q16" s="912"/>
      <c r="R16" s="913"/>
      <c r="T16" s="156"/>
    </row>
    <row r="17" spans="1:19" ht="13.5" customHeight="1" x14ac:dyDescent="0.15">
      <c r="A17" s="152" t="s">
        <v>186</v>
      </c>
      <c r="B17" s="153">
        <f>'MA2 J4'!$AJ$32</f>
        <v>0</v>
      </c>
      <c r="C17" s="153">
        <f>'MA2 J4'!$AJ$75</f>
        <v>0</v>
      </c>
      <c r="D17" s="153">
        <f>'MA2 J4'!$AJ$118</f>
        <v>0</v>
      </c>
      <c r="E17" s="153">
        <f>'MA2 J4'!$AJ$161</f>
        <v>0</v>
      </c>
      <c r="F17" s="153">
        <f>'MA2 J4'!$AJ$204</f>
        <v>0</v>
      </c>
      <c r="G17" s="153">
        <f>'MA2 J4'!$AJ$247</f>
        <v>0</v>
      </c>
      <c r="H17" s="153">
        <f>'MA2 J4'!$AJ$290</f>
        <v>0</v>
      </c>
      <c r="I17" s="153">
        <f>'MA2 J4'!$AJ$333</f>
        <v>0</v>
      </c>
      <c r="J17" s="153">
        <f>'MA2 J4'!$AJ$376</f>
        <v>0</v>
      </c>
      <c r="K17" s="153">
        <f>'MA2 J4'!$AJ$419</f>
        <v>0</v>
      </c>
      <c r="L17" s="153">
        <f>'MA2 J4'!$AJ$462</f>
        <v>0</v>
      </c>
      <c r="M17" s="153">
        <f>'MA2 J4'!$AJ$505</f>
        <v>0</v>
      </c>
      <c r="N17" s="154">
        <f>SUM(B17:M17)</f>
        <v>0</v>
      </c>
      <c r="P17" s="157" t="s">
        <v>187</v>
      </c>
      <c r="Q17" s="158" t="s">
        <v>188</v>
      </c>
      <c r="R17" s="159" t="s">
        <v>189</v>
      </c>
    </row>
    <row r="18" spans="1:19" ht="13.5" customHeight="1" x14ac:dyDescent="0.15">
      <c r="A18" s="161"/>
      <c r="M18" s="162" t="s">
        <v>190</v>
      </c>
      <c r="N18" s="163">
        <f>SUM(N16:N17)</f>
        <v>0</v>
      </c>
      <c r="P18" s="164" t="s">
        <v>195</v>
      </c>
      <c r="Q18" s="165" t="s">
        <v>192</v>
      </c>
      <c r="R18" s="166" t="s">
        <v>193</v>
      </c>
    </row>
    <row r="19" spans="1:19" ht="13.5" customHeight="1" x14ac:dyDescent="0.15">
      <c r="A19" s="152" t="s">
        <v>194</v>
      </c>
      <c r="B19" s="153">
        <f>SUM('MA2 J4'!$AJ$34:$AJ$36)</f>
        <v>0</v>
      </c>
      <c r="C19" s="153">
        <f>SUM('MA2 J4'!$AJ$77:$AJ$79)</f>
        <v>0</v>
      </c>
      <c r="D19" s="153">
        <f>SUM('MA2 J4'!$AJ$120:$AJ$122)</f>
        <v>0</v>
      </c>
      <c r="E19" s="153">
        <f>SUM('MA2 J4'!$AJ$163:$AJ$165)</f>
        <v>0</v>
      </c>
      <c r="F19" s="153">
        <f>SUM('MA2 J4'!$AJ$206:$AJ$208)</f>
        <v>0</v>
      </c>
      <c r="G19" s="153">
        <f>SUM('MA2 J4'!$AJ$249:$AJ$251)</f>
        <v>0</v>
      </c>
      <c r="H19" s="153">
        <f>SUM('MA2 J4'!$AJ$292:$AJ$294)</f>
        <v>0</v>
      </c>
      <c r="I19" s="153">
        <f>SUM('MA2 J4'!$AJ$335:$AJ$337)</f>
        <v>0</v>
      </c>
      <c r="J19" s="153">
        <f>SUM('MA2 J4'!$AJ$378:$AJ$380)</f>
        <v>0</v>
      </c>
      <c r="K19" s="153">
        <f>SUM('MA2 J4'!$AJ$421:$AJ$423)</f>
        <v>0</v>
      </c>
      <c r="L19" s="153">
        <f>SUM('MA2 J4'!$AJ$464:$AJ$466)</f>
        <v>0</v>
      </c>
      <c r="M19" s="153">
        <f>SUM('MA2 J4'!$AJ$507:$AJ$509)</f>
        <v>0</v>
      </c>
      <c r="N19" s="154">
        <f>SUM(B19:M19)</f>
        <v>0</v>
      </c>
      <c r="P19" s="914">
        <f>'Planung Personal'!$T$11</f>
        <v>38700</v>
      </c>
      <c r="Q19" s="917">
        <f>'Planung Personal'!$V$11</f>
        <v>2080</v>
      </c>
      <c r="R19" s="920">
        <f>'Planung Personal'!$W$11</f>
        <v>18.61</v>
      </c>
    </row>
    <row r="20" spans="1:19" customFormat="1" ht="13.5" customHeight="1" x14ac:dyDescent="0.2">
      <c r="A20" s="172" t="s">
        <v>153</v>
      </c>
      <c r="B20" s="153">
        <f>'MA2 J4'!AJ$33</f>
        <v>0</v>
      </c>
      <c r="C20" s="153">
        <f>'MA2 J4'!$AJ$76</f>
        <v>0</v>
      </c>
      <c r="D20" s="153">
        <f>'MA2 J4'!$AJ$119</f>
        <v>0</v>
      </c>
      <c r="E20" s="153">
        <f>'MA2 J4'!$AJ$162</f>
        <v>0</v>
      </c>
      <c r="F20" s="153">
        <f>'MA2 J4'!$AJ$205</f>
        <v>0</v>
      </c>
      <c r="G20" s="153">
        <f>'MA2 J4'!$AJ$248</f>
        <v>0</v>
      </c>
      <c r="H20" s="153">
        <f>'MA2 J4'!$AJ$291</f>
        <v>0</v>
      </c>
      <c r="I20" s="153">
        <f>'MA2 J4'!$AJ$334</f>
        <v>0</v>
      </c>
      <c r="J20" s="153">
        <f>'MA2 J4'!$AJ$377</f>
        <v>0</v>
      </c>
      <c r="K20" s="153">
        <f>'MA2 J4'!$AJ$420</f>
        <v>0</v>
      </c>
      <c r="L20" s="153">
        <f>'MA2 J4'!$AJ$463</f>
        <v>0</v>
      </c>
      <c r="M20" s="153">
        <f>'MA2 J4'!$AJ$506</f>
        <v>0</v>
      </c>
      <c r="N20" s="154">
        <f>SUM(B20:M20)</f>
        <v>0</v>
      </c>
      <c r="P20" s="915"/>
      <c r="Q20" s="918"/>
      <c r="R20" s="921"/>
      <c r="S20" s="2"/>
    </row>
    <row r="21" spans="1:19" ht="13.5" customHeight="1" thickBot="1" x14ac:dyDescent="0.2">
      <c r="A21" s="167" t="s">
        <v>126</v>
      </c>
      <c r="B21" s="168">
        <f>SUM(B16:B20)</f>
        <v>0</v>
      </c>
      <c r="C21" s="168">
        <f t="shared" ref="C21:M21" si="1">SUM(C16:C20)</f>
        <v>0</v>
      </c>
      <c r="D21" s="168">
        <f t="shared" si="1"/>
        <v>0</v>
      </c>
      <c r="E21" s="168">
        <f t="shared" si="1"/>
        <v>0</v>
      </c>
      <c r="F21" s="168">
        <f t="shared" si="1"/>
        <v>0</v>
      </c>
      <c r="G21" s="168">
        <f t="shared" si="1"/>
        <v>0</v>
      </c>
      <c r="H21" s="168">
        <f t="shared" si="1"/>
        <v>0</v>
      </c>
      <c r="I21" s="168">
        <f t="shared" si="1"/>
        <v>0</v>
      </c>
      <c r="J21" s="168">
        <f>SUM(J40:J46)</f>
        <v>0</v>
      </c>
      <c r="K21" s="168">
        <f t="shared" si="1"/>
        <v>0</v>
      </c>
      <c r="L21" s="168">
        <f t="shared" si="1"/>
        <v>0</v>
      </c>
      <c r="M21" s="168">
        <f t="shared" si="1"/>
        <v>0</v>
      </c>
      <c r="N21" s="163">
        <f>SUM(N18:N20)</f>
        <v>0</v>
      </c>
      <c r="P21" s="916"/>
      <c r="Q21" s="919"/>
      <c r="R21" s="922"/>
    </row>
    <row r="22" spans="1:19" ht="18" customHeight="1" thickBot="1" x14ac:dyDescent="0.2">
      <c r="A22" s="161"/>
      <c r="B22" s="161"/>
      <c r="C22" s="161"/>
      <c r="D22" s="161"/>
      <c r="E22" s="161"/>
      <c r="F22" s="161"/>
      <c r="G22" s="161"/>
      <c r="H22" s="161"/>
      <c r="I22" s="161"/>
      <c r="J22" s="161"/>
      <c r="K22" s="161"/>
      <c r="L22" s="161"/>
      <c r="M22" s="161"/>
      <c r="N22" s="161"/>
      <c r="P22" s="56"/>
      <c r="Q22" s="56"/>
      <c r="R22" s="56"/>
    </row>
    <row r="23" spans="1:19" ht="17.25" customHeight="1" thickBot="1" x14ac:dyDescent="0.2">
      <c r="N23" s="169"/>
      <c r="O23" s="59"/>
      <c r="P23" s="146" t="s">
        <v>171</v>
      </c>
      <c r="Q23" s="260">
        <f>'Planung Personal'!$U$13</f>
        <v>20</v>
      </c>
      <c r="R23" s="147">
        <f>'Planung Personal'!$V$13</f>
        <v>1040</v>
      </c>
      <c r="S23" s="254">
        <f>R23/12</f>
        <v>86.666666666666671</v>
      </c>
    </row>
    <row r="24" spans="1:19" ht="16" x14ac:dyDescent="0.15">
      <c r="A24" s="148" t="str">
        <f>'Planung Personal'!$B$13</f>
        <v>Tippl, Karen</v>
      </c>
      <c r="B24" s="149" t="s">
        <v>97</v>
      </c>
      <c r="C24" s="149" t="s">
        <v>98</v>
      </c>
      <c r="D24" s="149" t="s">
        <v>99</v>
      </c>
      <c r="E24" s="149" t="s">
        <v>100</v>
      </c>
      <c r="F24" s="149" t="s">
        <v>101</v>
      </c>
      <c r="G24" s="149" t="s">
        <v>102</v>
      </c>
      <c r="H24" s="149" t="s">
        <v>103</v>
      </c>
      <c r="I24" s="149" t="s">
        <v>104</v>
      </c>
      <c r="J24" s="149" t="s">
        <v>177</v>
      </c>
      <c r="K24" s="149" t="s">
        <v>106</v>
      </c>
      <c r="L24" s="149" t="s">
        <v>107</v>
      </c>
      <c r="M24" s="150" t="s">
        <v>108</v>
      </c>
      <c r="N24" s="170" t="s">
        <v>178</v>
      </c>
      <c r="P24" s="908" t="s">
        <v>179</v>
      </c>
      <c r="Q24" s="909"/>
      <c r="R24" s="910"/>
      <c r="S24" s="68"/>
    </row>
    <row r="25" spans="1:19" ht="13.5" customHeight="1" x14ac:dyDescent="0.15">
      <c r="A25" s="152" t="s">
        <v>183</v>
      </c>
      <c r="B25" s="153">
        <f>'MA3 J4'!$AJ$31</f>
        <v>0</v>
      </c>
      <c r="C25" s="153">
        <f>'MA3 J4'!$AJ$74</f>
        <v>0</v>
      </c>
      <c r="D25" s="153">
        <f>'MA3 J4'!$AJ$117</f>
        <v>0</v>
      </c>
      <c r="E25" s="153">
        <f>'MA3 J4'!$AJ$160</f>
        <v>0</v>
      </c>
      <c r="F25" s="153">
        <f>'MA3 J4'!$AJ$203</f>
        <v>0</v>
      </c>
      <c r="G25" s="153">
        <f>'MA3 J4'!$AJ$246</f>
        <v>0</v>
      </c>
      <c r="H25" s="153">
        <f>'MA3 J4'!$AJ$289</f>
        <v>0</v>
      </c>
      <c r="I25" s="153">
        <f>'MA3 J4'!$AJ$332</f>
        <v>0</v>
      </c>
      <c r="J25" s="153">
        <f>'MA3 J4'!$AJ$375</f>
        <v>0</v>
      </c>
      <c r="K25" s="153">
        <f>'MA3 J4'!$AJ$418</f>
        <v>0</v>
      </c>
      <c r="L25" s="153">
        <f>'MA3 J4'!$AJ$461</f>
        <v>0</v>
      </c>
      <c r="M25" s="153">
        <f>'MA3 J4'!$AJ$504</f>
        <v>0</v>
      </c>
      <c r="N25" s="154">
        <f>SUM(B25:M25)</f>
        <v>0</v>
      </c>
      <c r="P25" s="911"/>
      <c r="Q25" s="912"/>
      <c r="R25" s="913"/>
    </row>
    <row r="26" spans="1:19" ht="13.5" customHeight="1" x14ac:dyDescent="0.15">
      <c r="A26" s="152" t="s">
        <v>186</v>
      </c>
      <c r="B26" s="153">
        <f>'MA3 J4'!$AJ$32</f>
        <v>0</v>
      </c>
      <c r="C26" s="153">
        <f>'MA3 J4'!$AJ$75</f>
        <v>0</v>
      </c>
      <c r="D26" s="153">
        <f>'MA3 J4'!$AJ$118</f>
        <v>0</v>
      </c>
      <c r="E26" s="153">
        <f>'MA3 J4'!$AJ$161</f>
        <v>0</v>
      </c>
      <c r="F26" s="153">
        <f>'MA3 J4'!$AJ$204</f>
        <v>0</v>
      </c>
      <c r="G26" s="153">
        <f>'MA3 J4'!$AJ$247</f>
        <v>0</v>
      </c>
      <c r="H26" s="153">
        <f>'MA3 J4'!$AJ$290</f>
        <v>0</v>
      </c>
      <c r="I26" s="153">
        <f>'MA3 J4'!$AJ$333</f>
        <v>0</v>
      </c>
      <c r="J26" s="153">
        <f>'MA3 J4'!$AJ$376</f>
        <v>0</v>
      </c>
      <c r="K26" s="153">
        <f>'MA3 J4'!$AJ$419</f>
        <v>0</v>
      </c>
      <c r="L26" s="153">
        <f>'MA3 J4'!$AJ$462</f>
        <v>0</v>
      </c>
      <c r="M26" s="153">
        <f>'MA3 J4'!$AJ$505</f>
        <v>0</v>
      </c>
      <c r="N26" s="154">
        <f>SUM(B26:M26)</f>
        <v>0</v>
      </c>
      <c r="P26" s="157" t="s">
        <v>187</v>
      </c>
      <c r="Q26" s="158" t="s">
        <v>188</v>
      </c>
      <c r="R26" s="159" t="s">
        <v>189</v>
      </c>
    </row>
    <row r="27" spans="1:19" ht="13.5" customHeight="1" x14ac:dyDescent="0.15">
      <c r="A27" s="161"/>
      <c r="M27" s="162" t="s">
        <v>190</v>
      </c>
      <c r="N27" s="163">
        <f>SUM(N25:N26)</f>
        <v>0</v>
      </c>
      <c r="P27" s="164" t="s">
        <v>195</v>
      </c>
      <c r="Q27" s="165" t="s">
        <v>192</v>
      </c>
      <c r="R27" s="166" t="s">
        <v>193</v>
      </c>
    </row>
    <row r="28" spans="1:19" ht="13.5" customHeight="1" x14ac:dyDescent="0.15">
      <c r="A28" s="152" t="s">
        <v>194</v>
      </c>
      <c r="B28" s="153">
        <f>SUM('MA3 J4'!$AJ$34:$AJ$36)</f>
        <v>0</v>
      </c>
      <c r="C28" s="153">
        <f>SUM('MA3 J4'!$AJ$77:$AJ$79)</f>
        <v>0</v>
      </c>
      <c r="D28" s="153">
        <f>SUM('MA3 J4'!$AJ$120:$AJ$122)</f>
        <v>0</v>
      </c>
      <c r="E28" s="153">
        <f>SUM('MA3 J4'!$AJ$163:$AJ$165)</f>
        <v>0</v>
      </c>
      <c r="F28" s="153">
        <f>SUM('MA3 J4'!$AJ$206:$AJ$208)</f>
        <v>0</v>
      </c>
      <c r="G28" s="153">
        <f>SUM('MA3 J4'!$AJ$249:$AJ$251)</f>
        <v>0</v>
      </c>
      <c r="H28" s="153">
        <f>SUM('MA3 J4'!$AJ$292:$AJ$294)</f>
        <v>0</v>
      </c>
      <c r="I28" s="153">
        <f>SUM('MA3 J4'!$AJ$335:$AJ$337)</f>
        <v>0</v>
      </c>
      <c r="J28" s="153">
        <f>SUM('MA3 J4'!$AJ$378:$AJ$380)</f>
        <v>0</v>
      </c>
      <c r="K28" s="153">
        <f>SUM('MA3 J4'!$AJ$421:$AJ$423)</f>
        <v>0</v>
      </c>
      <c r="L28" s="153">
        <f>SUM('MA3 J4'!$AJ$464:$AJ$466)</f>
        <v>0</v>
      </c>
      <c r="M28" s="153">
        <f>SUM('MA3 J4'!$AJ$507:$AJ$509)</f>
        <v>0</v>
      </c>
      <c r="N28" s="154">
        <f>SUM(B28:M28)</f>
        <v>0</v>
      </c>
      <c r="P28" s="914">
        <f>'Planung Personal'!$T$13</f>
        <v>35700</v>
      </c>
      <c r="Q28" s="917">
        <f>'Planung Personal'!$V$13</f>
        <v>1040</v>
      </c>
      <c r="R28" s="920">
        <f>'Planung Personal'!$W$13</f>
        <v>34.33</v>
      </c>
    </row>
    <row r="29" spans="1:19" customFormat="1" ht="13.5" customHeight="1" x14ac:dyDescent="0.2">
      <c r="A29" s="172" t="s">
        <v>153</v>
      </c>
      <c r="B29" s="153">
        <f>'MA3 J4'!AJ$33</f>
        <v>0</v>
      </c>
      <c r="C29" s="153">
        <f>'MA3 J4'!$AJ$76</f>
        <v>0</v>
      </c>
      <c r="D29" s="153">
        <f>'MA3 J4'!$AJ$119</f>
        <v>0</v>
      </c>
      <c r="E29" s="153">
        <f>'MA3 J4'!$AJ$162</f>
        <v>0</v>
      </c>
      <c r="F29" s="153">
        <f>'MA3 J4'!$AJ$205</f>
        <v>0</v>
      </c>
      <c r="G29" s="153">
        <f>'MA3 J4'!$AJ$248</f>
        <v>0</v>
      </c>
      <c r="H29" s="153">
        <f>'MA3 J4'!$AJ$291</f>
        <v>0</v>
      </c>
      <c r="I29" s="153">
        <f>'MA3 J4'!$AJ$334</f>
        <v>0</v>
      </c>
      <c r="J29" s="153">
        <f>'MA3 J4'!$AJ$377</f>
        <v>0</v>
      </c>
      <c r="K29" s="153">
        <f>'MA3 J4'!$AJ$420</f>
        <v>0</v>
      </c>
      <c r="L29" s="153">
        <f>'MA3 J4'!$AJ$463</f>
        <v>0</v>
      </c>
      <c r="M29" s="153">
        <f>'MA3 J4'!$AJ$506</f>
        <v>0</v>
      </c>
      <c r="N29" s="154">
        <f>SUM(B29:M29)</f>
        <v>0</v>
      </c>
      <c r="P29" s="915"/>
      <c r="Q29" s="918"/>
      <c r="R29" s="921"/>
      <c r="S29" s="2"/>
    </row>
    <row r="30" spans="1:19" ht="13.5" customHeight="1" thickBot="1" x14ac:dyDescent="0.2">
      <c r="A30" s="167" t="s">
        <v>126</v>
      </c>
      <c r="B30" s="168">
        <f>SUM(B25:B29)</f>
        <v>0</v>
      </c>
      <c r="C30" s="168">
        <f t="shared" ref="C30:M30" si="2">SUM(C25:C29)</f>
        <v>0</v>
      </c>
      <c r="D30" s="168">
        <f t="shared" si="2"/>
        <v>0</v>
      </c>
      <c r="E30" s="168">
        <f t="shared" si="2"/>
        <v>0</v>
      </c>
      <c r="F30" s="168">
        <f t="shared" si="2"/>
        <v>0</v>
      </c>
      <c r="G30" s="168">
        <f t="shared" si="2"/>
        <v>0</v>
      </c>
      <c r="H30" s="168">
        <f t="shared" si="2"/>
        <v>0</v>
      </c>
      <c r="I30" s="168">
        <f t="shared" si="2"/>
        <v>0</v>
      </c>
      <c r="J30" s="168">
        <f>SUM(J45:J49)</f>
        <v>0</v>
      </c>
      <c r="K30" s="168">
        <f t="shared" si="2"/>
        <v>0</v>
      </c>
      <c r="L30" s="168">
        <f t="shared" si="2"/>
        <v>0</v>
      </c>
      <c r="M30" s="168">
        <f t="shared" si="2"/>
        <v>0</v>
      </c>
      <c r="N30" s="163">
        <f>SUM(N27:N29)</f>
        <v>0</v>
      </c>
      <c r="P30" s="916"/>
      <c r="Q30" s="919"/>
      <c r="R30" s="922"/>
    </row>
    <row r="31" spans="1:19" ht="18" customHeight="1" thickBot="1" x14ac:dyDescent="0.2">
      <c r="A31" s="161"/>
      <c r="B31" s="161"/>
      <c r="C31" s="161"/>
      <c r="D31" s="161"/>
      <c r="E31" s="161"/>
      <c r="F31" s="161"/>
      <c r="G31" s="161"/>
      <c r="H31" s="161"/>
      <c r="I31" s="161"/>
      <c r="J31" s="161"/>
      <c r="K31" s="161"/>
      <c r="L31" s="161"/>
      <c r="M31" s="161"/>
      <c r="N31" s="161"/>
      <c r="P31" s="56"/>
      <c r="Q31" s="56"/>
      <c r="R31" s="56"/>
    </row>
    <row r="32" spans="1:19" ht="17.25" customHeight="1" thickBot="1" x14ac:dyDescent="0.2">
      <c r="N32" s="169"/>
      <c r="O32" s="59"/>
      <c r="P32" s="146" t="s">
        <v>171</v>
      </c>
      <c r="Q32" s="260">
        <f>'Planung Personal'!$U$15</f>
        <v>0</v>
      </c>
      <c r="R32" s="147">
        <f>'Planung Personal'!$V$15</f>
        <v>0</v>
      </c>
      <c r="S32" s="254">
        <f>R32/12</f>
        <v>0</v>
      </c>
    </row>
    <row r="33" spans="1:19" ht="16" x14ac:dyDescent="0.15">
      <c r="A33" s="148" t="str">
        <f>'Planung Personal'!$B$15</f>
        <v>MA 4</v>
      </c>
      <c r="B33" s="149" t="s">
        <v>173</v>
      </c>
      <c r="C33" s="149" t="s">
        <v>98</v>
      </c>
      <c r="D33" s="149" t="s">
        <v>99</v>
      </c>
      <c r="E33" s="149" t="s">
        <v>100</v>
      </c>
      <c r="F33" s="149" t="s">
        <v>101</v>
      </c>
      <c r="G33" s="149" t="s">
        <v>102</v>
      </c>
      <c r="H33" s="149" t="s">
        <v>103</v>
      </c>
      <c r="I33" s="149" t="s">
        <v>104</v>
      </c>
      <c r="J33" s="149" t="s">
        <v>105</v>
      </c>
      <c r="K33" s="149" t="s">
        <v>106</v>
      </c>
      <c r="L33" s="149" t="s">
        <v>107</v>
      </c>
      <c r="M33" s="150" t="s">
        <v>108</v>
      </c>
      <c r="N33" s="170" t="s">
        <v>178</v>
      </c>
      <c r="P33" s="908" t="s">
        <v>179</v>
      </c>
      <c r="Q33" s="909"/>
      <c r="R33" s="910"/>
    </row>
    <row r="34" spans="1:19" ht="13.5" customHeight="1" x14ac:dyDescent="0.15">
      <c r="A34" s="152" t="s">
        <v>183</v>
      </c>
      <c r="B34" s="153">
        <f>'MA4 J4'!$AJ$31</f>
        <v>0</v>
      </c>
      <c r="C34" s="153">
        <f>'MA4 J4'!$AJ$74</f>
        <v>0</v>
      </c>
      <c r="D34" s="153">
        <f>'MA4 J4'!$AJ$117</f>
        <v>0</v>
      </c>
      <c r="E34" s="153">
        <f>'MA4 J4'!$AJ$160</f>
        <v>0</v>
      </c>
      <c r="F34" s="153">
        <f>'MA4 J4'!$AJ$203</f>
        <v>0</v>
      </c>
      <c r="G34" s="153">
        <f>'MA4 J4'!$AJ$246</f>
        <v>0</v>
      </c>
      <c r="H34" s="153">
        <f>'MA4 J4'!$AJ$289</f>
        <v>0</v>
      </c>
      <c r="I34" s="153">
        <f>'MA4 J4'!$AJ$332</f>
        <v>0</v>
      </c>
      <c r="J34" s="153">
        <f>'MA4 J4'!$AJ$375</f>
        <v>0</v>
      </c>
      <c r="K34" s="153">
        <f>'MA4 J4'!$AJ$418</f>
        <v>0</v>
      </c>
      <c r="L34" s="153">
        <f>'MA4 J4'!$AJ$461</f>
        <v>0</v>
      </c>
      <c r="M34" s="153">
        <f>'MA4 J4'!$AJ$504</f>
        <v>0</v>
      </c>
      <c r="N34" s="154">
        <f>SUM(B34:M34)</f>
        <v>0</v>
      </c>
      <c r="P34" s="911"/>
      <c r="Q34" s="912"/>
      <c r="R34" s="913"/>
    </row>
    <row r="35" spans="1:19" ht="13.5" customHeight="1" x14ac:dyDescent="0.15">
      <c r="A35" s="152" t="s">
        <v>186</v>
      </c>
      <c r="B35" s="153">
        <f>'MA4 J4'!$AJ$32</f>
        <v>0</v>
      </c>
      <c r="C35" s="153">
        <f>'MA4 J4'!$AJ$75</f>
        <v>0</v>
      </c>
      <c r="D35" s="153">
        <f>'MA4 J4'!$AJ$118</f>
        <v>0</v>
      </c>
      <c r="E35" s="153">
        <f>'MA4 J4'!$AJ$161</f>
        <v>0</v>
      </c>
      <c r="F35" s="153">
        <f>'MA4 J4'!$AJ$204</f>
        <v>0</v>
      </c>
      <c r="G35" s="153">
        <f>'MA4 J4'!$AJ$247</f>
        <v>0</v>
      </c>
      <c r="H35" s="153">
        <f>'MA4 J4'!$AJ$290</f>
        <v>0</v>
      </c>
      <c r="I35" s="153">
        <f>'MA4 J4'!$AJ$333</f>
        <v>0</v>
      </c>
      <c r="J35" s="153">
        <f>'MA4 J4'!$AJ$376</f>
        <v>0</v>
      </c>
      <c r="K35" s="153">
        <f>'MA4 J4'!$AJ$419</f>
        <v>0</v>
      </c>
      <c r="L35" s="153">
        <f>'MA4 J4'!$AJ$462</f>
        <v>0</v>
      </c>
      <c r="M35" s="153">
        <f>'MA4 J4'!$AJ$505</f>
        <v>0</v>
      </c>
      <c r="N35" s="154">
        <f>SUM(B35:M35)</f>
        <v>0</v>
      </c>
      <c r="P35" s="157" t="s">
        <v>187</v>
      </c>
      <c r="Q35" s="158" t="s">
        <v>188</v>
      </c>
      <c r="R35" s="159" t="s">
        <v>189</v>
      </c>
    </row>
    <row r="36" spans="1:19" ht="13.5" customHeight="1" x14ac:dyDescent="0.15">
      <c r="A36" s="161"/>
      <c r="M36" s="162" t="s">
        <v>190</v>
      </c>
      <c r="N36" s="163">
        <f>SUM(N34:N35)</f>
        <v>0</v>
      </c>
      <c r="P36" s="164" t="s">
        <v>195</v>
      </c>
      <c r="Q36" s="165" t="s">
        <v>192</v>
      </c>
      <c r="R36" s="166" t="s">
        <v>193</v>
      </c>
    </row>
    <row r="37" spans="1:19" ht="13.5" customHeight="1" x14ac:dyDescent="0.15">
      <c r="A37" s="152" t="s">
        <v>194</v>
      </c>
      <c r="B37" s="153">
        <f>SUM('MA4 J4'!$AJ$34:$AJ$36)</f>
        <v>0</v>
      </c>
      <c r="C37" s="153">
        <f>SUM('MA4 J4'!$AJ$77:$AJ$79)</f>
        <v>0</v>
      </c>
      <c r="D37" s="153">
        <f>SUM('MA4 J4'!$AJ$120:$AJ$122)</f>
        <v>0</v>
      </c>
      <c r="E37" s="153">
        <f>SUM('MA4 J4'!$AJ$163:$AJ$165)</f>
        <v>0</v>
      </c>
      <c r="F37" s="153">
        <f>SUM('MA4 J4'!$AJ$206:$AJ$208)</f>
        <v>0</v>
      </c>
      <c r="G37" s="153">
        <f>SUM('MA4 J4'!$AJ$249:$AJ$251)</f>
        <v>0</v>
      </c>
      <c r="H37" s="153">
        <f>SUM('MA4 J4'!$AJ$292:$AJ$294)</f>
        <v>0</v>
      </c>
      <c r="I37" s="153">
        <f>SUM('MA4 J4'!$AJ$335:$AJ$337)</f>
        <v>0</v>
      </c>
      <c r="J37" s="153">
        <f>SUM('MA4 J4'!$AJ$378:$AJ$380)</f>
        <v>0</v>
      </c>
      <c r="K37" s="153">
        <f>SUM('MA4 J4'!$AJ$421:$AJ$423)</f>
        <v>0</v>
      </c>
      <c r="L37" s="153">
        <f>SUM('MA4 J4'!$AJ$464:$AJ$466)</f>
        <v>0</v>
      </c>
      <c r="M37" s="153">
        <f>SUM('MA4 J4'!$AJ$507:$AJ$509)</f>
        <v>0</v>
      </c>
      <c r="N37" s="154">
        <f>SUM(B37:M37)</f>
        <v>0</v>
      </c>
      <c r="P37" s="914">
        <f>'Planung Personal'!$T$15</f>
        <v>0</v>
      </c>
      <c r="Q37" s="917">
        <f>'Planung Personal'!$V$15</f>
        <v>0</v>
      </c>
      <c r="R37" s="920" t="str">
        <f>'Planung Personal'!$W$15</f>
        <v>0,00 €</v>
      </c>
    </row>
    <row r="38" spans="1:19" customFormat="1" ht="13.5" customHeight="1" x14ac:dyDescent="0.2">
      <c r="A38" s="172" t="s">
        <v>153</v>
      </c>
      <c r="B38" s="153">
        <f>'MA4 J4'!AJ$33</f>
        <v>0</v>
      </c>
      <c r="C38" s="153">
        <f>'MA4 J4'!$AJ$76</f>
        <v>0</v>
      </c>
      <c r="D38" s="153">
        <f>'MA4 J4'!$AJ$119</f>
        <v>0</v>
      </c>
      <c r="E38" s="153">
        <f>'MA4 J4'!$AJ$162</f>
        <v>0</v>
      </c>
      <c r="F38" s="153">
        <f>'MA4 J4'!$AJ$205</f>
        <v>0</v>
      </c>
      <c r="G38" s="153">
        <f>'MA4 J4'!$AJ$248</f>
        <v>0</v>
      </c>
      <c r="H38" s="153">
        <f>'MA4 J4'!$AJ$291</f>
        <v>0</v>
      </c>
      <c r="I38" s="153">
        <f>'MA4 J4'!$AJ$334</f>
        <v>0</v>
      </c>
      <c r="J38" s="153">
        <f>'MA4 J4'!$AJ$377</f>
        <v>0</v>
      </c>
      <c r="K38" s="153">
        <f>'MA4 J4'!$AJ$420</f>
        <v>0</v>
      </c>
      <c r="L38" s="153">
        <f>'MA4 J4'!$AJ$463</f>
        <v>0</v>
      </c>
      <c r="M38" s="153">
        <f>'MA4 J4'!$AJ$506</f>
        <v>0</v>
      </c>
      <c r="N38" s="154">
        <f>SUM(B38:M38)</f>
        <v>0</v>
      </c>
      <c r="P38" s="915"/>
      <c r="Q38" s="918"/>
      <c r="R38" s="921"/>
      <c r="S38" s="2"/>
    </row>
    <row r="39" spans="1:19" ht="13.5" customHeight="1" thickBot="1" x14ac:dyDescent="0.2">
      <c r="A39" s="167" t="s">
        <v>126</v>
      </c>
      <c r="B39" s="168">
        <f>SUM(B34:B38)</f>
        <v>0</v>
      </c>
      <c r="C39" s="168">
        <f t="shared" ref="C39:M39" si="3">SUM(C34:C38)</f>
        <v>0</v>
      </c>
      <c r="D39" s="168">
        <f t="shared" si="3"/>
        <v>0</v>
      </c>
      <c r="E39" s="168">
        <f t="shared" si="3"/>
        <v>0</v>
      </c>
      <c r="F39" s="168">
        <f t="shared" si="3"/>
        <v>0</v>
      </c>
      <c r="G39" s="168">
        <f t="shared" si="3"/>
        <v>0</v>
      </c>
      <c r="H39" s="168">
        <f t="shared" si="3"/>
        <v>0</v>
      </c>
      <c r="I39" s="168">
        <f t="shared" si="3"/>
        <v>0</v>
      </c>
      <c r="J39" s="168">
        <f>SUM(J44:J48)</f>
        <v>0</v>
      </c>
      <c r="K39" s="168">
        <f t="shared" si="3"/>
        <v>0</v>
      </c>
      <c r="L39" s="168">
        <f t="shared" si="3"/>
        <v>0</v>
      </c>
      <c r="M39" s="168">
        <f t="shared" si="3"/>
        <v>0</v>
      </c>
      <c r="N39" s="163">
        <f>SUM(N36:N38)</f>
        <v>0</v>
      </c>
      <c r="P39" s="916"/>
      <c r="Q39" s="919"/>
      <c r="R39" s="922"/>
    </row>
    <row r="40" spans="1:19" ht="18" customHeight="1" thickBot="1" x14ac:dyDescent="0.2">
      <c r="S40" s="255"/>
    </row>
    <row r="41" spans="1:19" ht="14" thickBot="1" x14ac:dyDescent="0.2">
      <c r="N41" s="169"/>
      <c r="O41" s="59"/>
      <c r="P41" s="146" t="s">
        <v>171</v>
      </c>
      <c r="Q41" s="260">
        <f>'Planung Personal'!$U$17</f>
        <v>0</v>
      </c>
      <c r="R41" s="147">
        <f>'Planung Personal'!$V$17</f>
        <v>0</v>
      </c>
      <c r="S41" s="254">
        <f>R41/12</f>
        <v>0</v>
      </c>
    </row>
    <row r="42" spans="1:19" ht="16" x14ac:dyDescent="0.15">
      <c r="A42" s="148" t="str">
        <f>'Planung Personal'!$B$17</f>
        <v>MA 5</v>
      </c>
      <c r="B42" s="149" t="s">
        <v>173</v>
      </c>
      <c r="C42" s="149" t="s">
        <v>174</v>
      </c>
      <c r="D42" s="149" t="s">
        <v>175</v>
      </c>
      <c r="E42" s="149" t="s">
        <v>100</v>
      </c>
      <c r="F42" s="149" t="s">
        <v>176</v>
      </c>
      <c r="G42" s="149" t="s">
        <v>102</v>
      </c>
      <c r="H42" s="149" t="s">
        <v>103</v>
      </c>
      <c r="I42" s="149" t="s">
        <v>104</v>
      </c>
      <c r="J42" s="149" t="s">
        <v>177</v>
      </c>
      <c r="K42" s="149" t="s">
        <v>106</v>
      </c>
      <c r="L42" s="149" t="s">
        <v>107</v>
      </c>
      <c r="M42" s="150" t="s">
        <v>108</v>
      </c>
      <c r="N42" s="170" t="s">
        <v>178</v>
      </c>
      <c r="P42" s="908" t="s">
        <v>179</v>
      </c>
      <c r="Q42" s="909"/>
      <c r="R42" s="910"/>
    </row>
    <row r="43" spans="1:19" x14ac:dyDescent="0.15">
      <c r="A43" s="152" t="s">
        <v>183</v>
      </c>
      <c r="B43" s="153">
        <f>'MA5 J4'!$AJ$31</f>
        <v>0</v>
      </c>
      <c r="C43" s="153">
        <f>'MA5 J4'!$AJ$74</f>
        <v>0</v>
      </c>
      <c r="D43" s="153">
        <f>'MA5 J4'!$AJ$117</f>
        <v>0</v>
      </c>
      <c r="E43" s="153">
        <f>'MA5 J4'!$AJ$160</f>
        <v>0</v>
      </c>
      <c r="F43" s="153">
        <f>'MA5 J4'!$AJ$203</f>
        <v>0</v>
      </c>
      <c r="G43" s="153">
        <f>'MA5 J4'!$AJ$246</f>
        <v>0</v>
      </c>
      <c r="H43" s="153">
        <f>'MA5 J4'!$AJ$289</f>
        <v>0</v>
      </c>
      <c r="I43" s="153">
        <f>'MA5 J4'!$AJ$332</f>
        <v>0</v>
      </c>
      <c r="J43" s="153">
        <f>'MA5 J4'!$AJ$375</f>
        <v>0</v>
      </c>
      <c r="K43" s="153">
        <f>'MA5 J4'!$AJ$418</f>
        <v>0</v>
      </c>
      <c r="L43" s="153">
        <f>'MA5 J4'!$AJ$461</f>
        <v>0</v>
      </c>
      <c r="M43" s="153">
        <f>'MA5 J4'!$AJ$504</f>
        <v>0</v>
      </c>
      <c r="N43" s="154">
        <f>SUM(B43:M43)</f>
        <v>0</v>
      </c>
      <c r="P43" s="911"/>
      <c r="Q43" s="912"/>
      <c r="R43" s="913"/>
    </row>
    <row r="44" spans="1:19" x14ac:dyDescent="0.15">
      <c r="A44" s="152" t="s">
        <v>186</v>
      </c>
      <c r="B44" s="153">
        <f>'MA5 J4'!$AJ$32</f>
        <v>0</v>
      </c>
      <c r="C44" s="153">
        <f>'MA5 J4'!$AJ$75</f>
        <v>0</v>
      </c>
      <c r="D44" s="153">
        <f>'MA5 J4'!$AJ$118</f>
        <v>0</v>
      </c>
      <c r="E44" s="153">
        <f>'MA5 J4'!$AJ$161</f>
        <v>0</v>
      </c>
      <c r="F44" s="153">
        <f>'MA5 J4'!$AJ$204</f>
        <v>0</v>
      </c>
      <c r="G44" s="153">
        <f>'MA5 J4'!$AJ$247</f>
        <v>0</v>
      </c>
      <c r="H44" s="153">
        <f>'MA5 J4'!$AJ$290</f>
        <v>0</v>
      </c>
      <c r="I44" s="153">
        <f>'MA5 J4'!$AJ$333</f>
        <v>0</v>
      </c>
      <c r="J44" s="153">
        <f>'MA5 J4'!$AJ$376</f>
        <v>0</v>
      </c>
      <c r="K44" s="153">
        <f>'MA5 J4'!$AJ$419</f>
        <v>0</v>
      </c>
      <c r="L44" s="153">
        <f>'MA5 J4'!$AJ$462</f>
        <v>0</v>
      </c>
      <c r="M44" s="153">
        <f>'MA5 J4'!$AJ$505</f>
        <v>0</v>
      </c>
      <c r="N44" s="154">
        <f>SUM(B44:M44)</f>
        <v>0</v>
      </c>
      <c r="P44" s="157" t="s">
        <v>187</v>
      </c>
      <c r="Q44" s="158" t="s">
        <v>188</v>
      </c>
      <c r="R44" s="159" t="s">
        <v>189</v>
      </c>
    </row>
    <row r="45" spans="1:19" x14ac:dyDescent="0.15">
      <c r="A45" s="161"/>
      <c r="M45" s="162" t="s">
        <v>190</v>
      </c>
      <c r="N45" s="163">
        <f>SUM(N43:N44)</f>
        <v>0</v>
      </c>
      <c r="P45" s="164" t="s">
        <v>195</v>
      </c>
      <c r="Q45" s="165" t="s">
        <v>192</v>
      </c>
      <c r="R45" s="166" t="s">
        <v>193</v>
      </c>
    </row>
    <row r="46" spans="1:19" x14ac:dyDescent="0.15">
      <c r="A46" s="152" t="s">
        <v>194</v>
      </c>
      <c r="B46" s="153">
        <f>SUM('MA5 J4'!$AJ$34:$AJ$36)</f>
        <v>0</v>
      </c>
      <c r="C46" s="153">
        <f>SUM('MA5 J4'!$AJ$77:$AJ$79)</f>
        <v>0</v>
      </c>
      <c r="D46" s="153">
        <f>SUM('MA5 J4'!$AJ$120:$AJ$122)</f>
        <v>0</v>
      </c>
      <c r="E46" s="153">
        <f>SUM('MA5 J4'!$AJ$163:$AJ$165)</f>
        <v>0</v>
      </c>
      <c r="F46" s="153">
        <f>SUM('MA5 J4'!$AJ$206:$AJ$208)</f>
        <v>0</v>
      </c>
      <c r="G46" s="153">
        <f>SUM('MA5 J4'!$AJ$249:$AJ$251)</f>
        <v>0</v>
      </c>
      <c r="H46" s="153">
        <f>SUM('MA5 J4'!$AJ$292:$AJ$294)</f>
        <v>0</v>
      </c>
      <c r="I46" s="153">
        <f>SUM('MA5 J4'!$AJ$335:$AJ$337)</f>
        <v>0</v>
      </c>
      <c r="J46" s="153">
        <f>SUM('MA5 J4'!$AJ$378:$AJ$380)</f>
        <v>0</v>
      </c>
      <c r="K46" s="153">
        <f>SUM('MA5 J4'!$AJ$421:$AJ$423)</f>
        <v>0</v>
      </c>
      <c r="L46" s="153">
        <f>SUM('MA5 J4'!$AJ$464:$AJ$466)</f>
        <v>0</v>
      </c>
      <c r="M46" s="153">
        <f>SUM('MA5 J4'!$AJ$507:$AJ$509)</f>
        <v>0</v>
      </c>
      <c r="N46" s="154">
        <f>SUM(B46:M46)</f>
        <v>0</v>
      </c>
      <c r="P46" s="914">
        <f>'Planung Personal'!$T$17</f>
        <v>0</v>
      </c>
      <c r="Q46" s="917">
        <f>'Planung Personal'!$V$17</f>
        <v>0</v>
      </c>
      <c r="R46" s="920" t="str">
        <f>'Planung Personal'!$W$17</f>
        <v>0,00 €</v>
      </c>
    </row>
    <row r="47" spans="1:19" customFormat="1" ht="13.5" customHeight="1" x14ac:dyDescent="0.2">
      <c r="A47" s="172" t="s">
        <v>153</v>
      </c>
      <c r="B47" s="153">
        <f>'MA5 J4'!AJ$33</f>
        <v>0</v>
      </c>
      <c r="C47" s="153">
        <f>'MA5 J4'!$AJ$76</f>
        <v>0</v>
      </c>
      <c r="D47" s="153">
        <f>'MA5 J4'!$AJ$119</f>
        <v>0</v>
      </c>
      <c r="E47" s="153">
        <f>'MA5 J4'!$AJ$162</f>
        <v>0</v>
      </c>
      <c r="F47" s="153">
        <f>'MA5 J4'!$AJ$205</f>
        <v>0</v>
      </c>
      <c r="G47" s="153">
        <f>'MA5 J4'!$AJ$248</f>
        <v>0</v>
      </c>
      <c r="H47" s="153">
        <f>'MA5 J4'!$AJ$291</f>
        <v>0</v>
      </c>
      <c r="I47" s="153">
        <f>'MA5 J4'!$AJ$334</f>
        <v>0</v>
      </c>
      <c r="J47" s="153">
        <f>'MA5 J4'!$AJ$377</f>
        <v>0</v>
      </c>
      <c r="K47" s="153">
        <f>'MA5 J4'!$AJ$420</f>
        <v>0</v>
      </c>
      <c r="L47" s="153">
        <f>'MA5 J4'!$AJ$463</f>
        <v>0</v>
      </c>
      <c r="M47" s="153">
        <f>'MA5 J4'!$AJ$506</f>
        <v>0</v>
      </c>
      <c r="N47" s="154">
        <f>SUM(B47:M47)</f>
        <v>0</v>
      </c>
      <c r="P47" s="915"/>
      <c r="Q47" s="918"/>
      <c r="R47" s="921"/>
      <c r="S47" s="2"/>
    </row>
    <row r="48" spans="1:19" ht="13.5" customHeight="1" thickBot="1" x14ac:dyDescent="0.2">
      <c r="A48" s="167" t="s">
        <v>126</v>
      </c>
      <c r="B48" s="168">
        <f>SUM(B43:B47)</f>
        <v>0</v>
      </c>
      <c r="C48" s="168">
        <f t="shared" ref="C48:M48" si="4">SUM(C43:C47)</f>
        <v>0</v>
      </c>
      <c r="D48" s="168">
        <f t="shared" si="4"/>
        <v>0</v>
      </c>
      <c r="E48" s="168">
        <f t="shared" si="4"/>
        <v>0</v>
      </c>
      <c r="F48" s="168">
        <f t="shared" si="4"/>
        <v>0</v>
      </c>
      <c r="G48" s="168">
        <f t="shared" si="4"/>
        <v>0</v>
      </c>
      <c r="H48" s="168">
        <f t="shared" si="4"/>
        <v>0</v>
      </c>
      <c r="I48" s="168">
        <f t="shared" si="4"/>
        <v>0</v>
      </c>
      <c r="J48" s="168">
        <f t="shared" si="4"/>
        <v>0</v>
      </c>
      <c r="K48" s="168">
        <f t="shared" si="4"/>
        <v>0</v>
      </c>
      <c r="L48" s="168">
        <f t="shared" si="4"/>
        <v>0</v>
      </c>
      <c r="M48" s="168">
        <f t="shared" si="4"/>
        <v>0</v>
      </c>
      <c r="N48" s="163">
        <f>SUM(N45:N47)</f>
        <v>0</v>
      </c>
      <c r="P48" s="916"/>
      <c r="Q48" s="919"/>
      <c r="R48" s="922"/>
    </row>
  </sheetData>
  <sheetProtection selectLockedCells="1" selectUnlockedCells="1"/>
  <mergeCells count="20">
    <mergeCell ref="P19:P21"/>
    <mergeCell ref="Q19:Q21"/>
    <mergeCell ref="R19:R21"/>
    <mergeCell ref="P6:R7"/>
    <mergeCell ref="P10:P12"/>
    <mergeCell ref="Q10:Q12"/>
    <mergeCell ref="R10:R12"/>
    <mergeCell ref="P15:R16"/>
    <mergeCell ref="P42:R43"/>
    <mergeCell ref="P46:P48"/>
    <mergeCell ref="Q46:Q48"/>
    <mergeCell ref="R46:R48"/>
    <mergeCell ref="P24:R25"/>
    <mergeCell ref="P28:P30"/>
    <mergeCell ref="Q28:Q30"/>
    <mergeCell ref="R28:R30"/>
    <mergeCell ref="P33:R34"/>
    <mergeCell ref="P37:P39"/>
    <mergeCell ref="Q37:Q39"/>
    <mergeCell ref="R37:R39"/>
  </mergeCells>
  <conditionalFormatting sqref="B12:M12">
    <cfRule type="cellIs" dxfId="127" priority="5" operator="greaterThan">
      <formula>$S5</formula>
    </cfRule>
  </conditionalFormatting>
  <conditionalFormatting sqref="B21:M21">
    <cfRule type="cellIs" dxfId="126" priority="4" operator="greaterThan">
      <formula>$S14</formula>
    </cfRule>
  </conditionalFormatting>
  <conditionalFormatting sqref="B30:M30">
    <cfRule type="cellIs" dxfId="125" priority="3" operator="greaterThan">
      <formula>$S23</formula>
    </cfRule>
  </conditionalFormatting>
  <conditionalFormatting sqref="B39:M39">
    <cfRule type="cellIs" dxfId="124" priority="2" operator="greaterThan">
      <formula>$S32</formula>
    </cfRule>
  </conditionalFormatting>
  <conditionalFormatting sqref="B48:M48">
    <cfRule type="cellIs" dxfId="123" priority="1" operator="greaterThan">
      <formula>$S41</formula>
    </cfRule>
  </conditionalFormatting>
  <pageMargins left="0.23622047244094488" right="0.23622047244094488" top="0.19685039370078741" bottom="0.15748031496062992" header="0" footer="0"/>
  <pageSetup paperSize="9" scale="72" fitToWidth="0" orientation="landscape" r:id="rId1"/>
  <headerFooter alignWithMargins="0">
    <oddFooter>&amp;R&amp;X1)&amp;X Bitte "Hinweise zum Ausfüllen" beachten!</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3763-A66D-4C32-B641-C99DC3FDB67B}">
  <sheetPr codeName="Tabelle32">
    <tabColor theme="5" tint="0.59999389629810485"/>
  </sheetPr>
  <dimension ref="A2:V73"/>
  <sheetViews>
    <sheetView zoomScale="80" zoomScaleNormal="80" workbookViewId="0">
      <selection activeCell="A85" sqref="A85"/>
    </sheetView>
  </sheetViews>
  <sheetFormatPr baseColWidth="10" defaultColWidth="11.5" defaultRowHeight="13" x14ac:dyDescent="0.15"/>
  <cols>
    <col min="1" max="1" width="46.33203125" style="56" bestFit="1" customWidth="1"/>
    <col min="2" max="4" width="12.6640625" style="56" customWidth="1"/>
    <col min="5" max="5" width="11.1640625" style="56" bestFit="1" customWidth="1"/>
    <col min="6" max="8" width="12.6640625" style="56" customWidth="1"/>
    <col min="9" max="9" width="8.33203125" style="56" bestFit="1" customWidth="1"/>
    <col min="10" max="12" width="12.6640625" style="56" customWidth="1"/>
    <col min="13" max="13" width="10.33203125" style="56" customWidth="1"/>
    <col min="14" max="16" width="12.6640625" style="56" customWidth="1"/>
    <col min="17" max="17" width="12.5" style="56" bestFit="1" customWidth="1"/>
    <col min="18" max="16384" width="11.5" style="56"/>
  </cols>
  <sheetData>
    <row r="2" spans="1:22" ht="21" x14ac:dyDescent="0.25">
      <c r="A2" s="315" t="s">
        <v>196</v>
      </c>
      <c r="B2" s="929" t="str">
        <f>Nav!$H$19</f>
        <v/>
      </c>
      <c r="C2" s="929"/>
    </row>
    <row r="3" spans="1:22" ht="22" thickBot="1" x14ac:dyDescent="0.3">
      <c r="A3" s="315" t="s">
        <v>197</v>
      </c>
      <c r="B3" s="930" t="str">
        <f>Nav!$C$6</f>
        <v>DS200424</v>
      </c>
      <c r="C3" s="930"/>
    </row>
    <row r="4" spans="1:22" ht="14" thickBot="1" x14ac:dyDescent="0.2">
      <c r="E4" s="64" t="s">
        <v>198</v>
      </c>
      <c r="I4" s="64" t="s">
        <v>199</v>
      </c>
      <c r="M4" s="64" t="s">
        <v>200</v>
      </c>
      <c r="Q4" s="64" t="s">
        <v>201</v>
      </c>
      <c r="R4" s="145"/>
      <c r="S4" s="304" t="s">
        <v>202</v>
      </c>
      <c r="T4" s="305"/>
      <c r="U4" s="260">
        <f>'Ermittl.-Stunden J4'!Q5</f>
        <v>40</v>
      </c>
      <c r="V4" s="147">
        <f>'Ermittl.-Stunden J4'!R5</f>
        <v>2080</v>
      </c>
    </row>
    <row r="5" spans="1:22" ht="16" x14ac:dyDescent="0.15">
      <c r="A5" s="148" t="str">
        <f>'Ermittl.-Stunden J4'!A6</f>
        <v>Tippl, Mario</v>
      </c>
      <c r="B5" s="149" t="s">
        <v>173</v>
      </c>
      <c r="C5" s="149" t="s">
        <v>174</v>
      </c>
      <c r="D5" s="150" t="s">
        <v>175</v>
      </c>
      <c r="E5" s="289" t="s">
        <v>126</v>
      </c>
      <c r="F5" s="290" t="s">
        <v>100</v>
      </c>
      <c r="G5" s="149" t="s">
        <v>176</v>
      </c>
      <c r="H5" s="150" t="s">
        <v>102</v>
      </c>
      <c r="I5" s="289" t="s">
        <v>126</v>
      </c>
      <c r="J5" s="290" t="s">
        <v>103</v>
      </c>
      <c r="K5" s="149" t="s">
        <v>104</v>
      </c>
      <c r="L5" s="150" t="s">
        <v>177</v>
      </c>
      <c r="M5" s="289" t="s">
        <v>126</v>
      </c>
      <c r="N5" s="290" t="s">
        <v>106</v>
      </c>
      <c r="O5" s="149" t="s">
        <v>107</v>
      </c>
      <c r="P5" s="150" t="s">
        <v>108</v>
      </c>
      <c r="Q5" s="299" t="s">
        <v>126</v>
      </c>
      <c r="R5" s="301" t="s">
        <v>178</v>
      </c>
      <c r="T5" s="923" t="s">
        <v>179</v>
      </c>
      <c r="U5" s="924"/>
      <c r="V5" s="925"/>
    </row>
    <row r="6" spans="1:22" x14ac:dyDescent="0.15">
      <c r="A6" s="152" t="s">
        <v>203</v>
      </c>
      <c r="B6" s="153">
        <f>'Planung Personal'!D56*'Auswertung J4'!$V4/12</f>
        <v>0</v>
      </c>
      <c r="C6" s="153">
        <f>'Planung Personal'!E56*'Auswertung J4'!$V4/12</f>
        <v>0</v>
      </c>
      <c r="D6" s="153">
        <f>'Planung Personal'!F56*'Auswertung J4'!$V4/12</f>
        <v>0</v>
      </c>
      <c r="E6" s="117">
        <f>SUM(B6:D6)</f>
        <v>0</v>
      </c>
      <c r="F6" s="153">
        <f>'Planung Personal'!G56*'Auswertung J4'!$V4/12</f>
        <v>0</v>
      </c>
      <c r="G6" s="153">
        <f>'Planung Personal'!H56*'Auswertung J4'!$V4/12</f>
        <v>0</v>
      </c>
      <c r="H6" s="153">
        <f>'Planung Personal'!I56*'Auswertung J4'!$V4/12</f>
        <v>0</v>
      </c>
      <c r="I6" s="117">
        <f>SUM(F6:H6)</f>
        <v>0</v>
      </c>
      <c r="J6" s="153">
        <f>'Planung Personal'!J56*'Auswertung J4'!$V4/12</f>
        <v>0</v>
      </c>
      <c r="K6" s="153">
        <f>'Planung Personal'!K56*'Auswertung J4'!$V4/12</f>
        <v>0</v>
      </c>
      <c r="L6" s="153">
        <f>'Planung Personal'!L56*'Auswertung J4'!$V4/12</f>
        <v>0</v>
      </c>
      <c r="M6" s="117">
        <f>SUM(J6:L6)</f>
        <v>0</v>
      </c>
      <c r="N6" s="153">
        <f>'Planung Personal'!M56*'Auswertung J4'!$V4/12</f>
        <v>0</v>
      </c>
      <c r="O6" s="153">
        <f>'Planung Personal'!N56*'Auswertung J4'!$V4/12</f>
        <v>0</v>
      </c>
      <c r="P6" s="153">
        <f>'Planung Personal'!O56*'Auswertung J4'!$V4/12</f>
        <v>0</v>
      </c>
      <c r="Q6" s="300"/>
      <c r="R6" s="302">
        <f>SUM(Q6,M6,I6,E6)</f>
        <v>0</v>
      </c>
      <c r="T6" s="911"/>
      <c r="U6" s="912"/>
      <c r="V6" s="913"/>
    </row>
    <row r="7" spans="1:22" x14ac:dyDescent="0.15">
      <c r="A7" s="152" t="s">
        <v>204</v>
      </c>
      <c r="B7" s="153">
        <f>'Ermittl.-Stunden J4'!B7</f>
        <v>0</v>
      </c>
      <c r="C7" s="153">
        <f>'Ermittl.-Stunden J4'!C7</f>
        <v>0</v>
      </c>
      <c r="D7" s="153">
        <f>'Ermittl.-Stunden J4'!D7</f>
        <v>0</v>
      </c>
      <c r="E7" s="117">
        <f>SUM(B7:D7)</f>
        <v>0</v>
      </c>
      <c r="F7" s="153">
        <f>'Ermittl.-Stunden J4'!E7</f>
        <v>0</v>
      </c>
      <c r="G7" s="153">
        <f>'Ermittl.-Stunden J4'!F7</f>
        <v>0</v>
      </c>
      <c r="H7" s="153">
        <f>'Ermittl.-Stunden J4'!G7</f>
        <v>0</v>
      </c>
      <c r="I7" s="117">
        <f>SUM(F7:H7)</f>
        <v>0</v>
      </c>
      <c r="J7" s="153">
        <f>'Ermittl.-Stunden J4'!H7</f>
        <v>0</v>
      </c>
      <c r="K7" s="153">
        <f>'Ermittl.-Stunden J4'!I7</f>
        <v>0</v>
      </c>
      <c r="L7" s="153">
        <f>'Ermittl.-Stunden J4'!J7</f>
        <v>0</v>
      </c>
      <c r="M7" s="117">
        <f>SUM(J7:L7)</f>
        <v>0</v>
      </c>
      <c r="N7" s="153">
        <f>'Ermittl.-Stunden J4'!K7</f>
        <v>0</v>
      </c>
      <c r="O7" s="153">
        <f>'Ermittl.-Stunden J4'!L7</f>
        <v>0</v>
      </c>
      <c r="P7" s="153">
        <f>'Ermittl.-Stunden J4'!M7</f>
        <v>0</v>
      </c>
      <c r="Q7" s="300">
        <f>SUM(N7:P7)</f>
        <v>0</v>
      </c>
      <c r="R7" s="302">
        <f>SUM(Q7,M7,I7,E7)</f>
        <v>0</v>
      </c>
      <c r="T7" s="157" t="s">
        <v>187</v>
      </c>
      <c r="U7" s="158" t="s">
        <v>188</v>
      </c>
      <c r="V7" s="159" t="s">
        <v>189</v>
      </c>
    </row>
    <row r="8" spans="1:22" x14ac:dyDescent="0.15">
      <c r="A8" s="152" t="s">
        <v>205</v>
      </c>
      <c r="B8" s="153">
        <f>B6-B7</f>
        <v>0</v>
      </c>
      <c r="C8" s="153">
        <f>C6-C7</f>
        <v>0</v>
      </c>
      <c r="D8" s="153">
        <f>D6-D7</f>
        <v>0</v>
      </c>
      <c r="E8" s="117">
        <f>SUM(B8:D8)</f>
        <v>0</v>
      </c>
      <c r="F8" s="153">
        <f>F6-F7</f>
        <v>0</v>
      </c>
      <c r="G8" s="153">
        <f>G6-G7</f>
        <v>0</v>
      </c>
      <c r="H8" s="153">
        <f>H6-H7</f>
        <v>0</v>
      </c>
      <c r="I8" s="117">
        <f>SUM(F8:H8)</f>
        <v>0</v>
      </c>
      <c r="J8" s="153">
        <f>J6-J7</f>
        <v>0</v>
      </c>
      <c r="K8" s="153">
        <f>K6-K7</f>
        <v>0</v>
      </c>
      <c r="L8" s="153">
        <f>L6-L7</f>
        <v>0</v>
      </c>
      <c r="M8" s="117">
        <f>SUM(J8:L8)</f>
        <v>0</v>
      </c>
      <c r="N8" s="153">
        <f>N6-N7</f>
        <v>0</v>
      </c>
      <c r="O8" s="153">
        <f>O6-O7</f>
        <v>0</v>
      </c>
      <c r="P8" s="153">
        <f>P6-P7</f>
        <v>0</v>
      </c>
      <c r="Q8" s="300">
        <f>SUM(N8:P8)</f>
        <v>0</v>
      </c>
      <c r="R8" s="302">
        <f>SUM(Q8,M8,I8,E8)</f>
        <v>0</v>
      </c>
      <c r="T8" s="164" t="s">
        <v>191</v>
      </c>
      <c r="U8" s="165" t="s">
        <v>192</v>
      </c>
      <c r="V8" s="166" t="s">
        <v>193</v>
      </c>
    </row>
    <row r="9" spans="1:22" x14ac:dyDescent="0.15">
      <c r="T9" s="914">
        <f>'Ermittl.-Stunden J4'!P10</f>
        <v>120000</v>
      </c>
      <c r="U9" s="917">
        <f>V4</f>
        <v>2080</v>
      </c>
      <c r="V9" s="943">
        <f>IF(T9=0,"0,00 €", T9/U9)</f>
        <v>57.692307692307693</v>
      </c>
    </row>
    <row r="10" spans="1:22" x14ac:dyDescent="0.15">
      <c r="A10" s="152" t="s">
        <v>206</v>
      </c>
      <c r="B10" s="348">
        <f t="shared" ref="B10:D11" si="0">B6*$V9</f>
        <v>0</v>
      </c>
      <c r="C10" s="348">
        <f t="shared" si="0"/>
        <v>0</v>
      </c>
      <c r="D10" s="348">
        <f t="shared" si="0"/>
        <v>0</v>
      </c>
      <c r="E10" s="346">
        <f>SUM(B10:D10)</f>
        <v>0</v>
      </c>
      <c r="F10" s="348">
        <f t="shared" ref="F10:H11" si="1">F6*$V9</f>
        <v>0</v>
      </c>
      <c r="G10" s="348">
        <f t="shared" si="1"/>
        <v>0</v>
      </c>
      <c r="H10" s="348">
        <f t="shared" si="1"/>
        <v>0</v>
      </c>
      <c r="I10" s="346">
        <f>SUM(F10:H10)</f>
        <v>0</v>
      </c>
      <c r="J10" s="348">
        <f t="shared" ref="J10:L11" si="2">J6*$V9</f>
        <v>0</v>
      </c>
      <c r="K10" s="348">
        <f t="shared" si="2"/>
        <v>0</v>
      </c>
      <c r="L10" s="348">
        <f t="shared" si="2"/>
        <v>0</v>
      </c>
      <c r="M10" s="346">
        <f>SUM(J10:L10)</f>
        <v>0</v>
      </c>
      <c r="N10" s="348">
        <f t="shared" ref="N10:P11" si="3">N6*$V9</f>
        <v>0</v>
      </c>
      <c r="O10" s="348">
        <f t="shared" si="3"/>
        <v>0</v>
      </c>
      <c r="P10" s="348">
        <f t="shared" si="3"/>
        <v>0</v>
      </c>
      <c r="Q10" s="346">
        <f>SUM(N10:P10)</f>
        <v>0</v>
      </c>
      <c r="R10" s="347">
        <f>SUM(Q10,M10,I10,E10)</f>
        <v>0</v>
      </c>
      <c r="T10" s="915"/>
      <c r="U10" s="918"/>
      <c r="V10" s="921"/>
    </row>
    <row r="11" spans="1:22" x14ac:dyDescent="0.15">
      <c r="A11" s="152" t="s">
        <v>207</v>
      </c>
      <c r="B11" s="348">
        <f t="shared" si="0"/>
        <v>0</v>
      </c>
      <c r="C11" s="348">
        <f t="shared" si="0"/>
        <v>0</v>
      </c>
      <c r="D11" s="348">
        <f t="shared" si="0"/>
        <v>0</v>
      </c>
      <c r="E11" s="346">
        <f>SUM(B11:D11)</f>
        <v>0</v>
      </c>
      <c r="F11" s="348">
        <f t="shared" si="1"/>
        <v>0</v>
      </c>
      <c r="G11" s="348">
        <f t="shared" si="1"/>
        <v>0</v>
      </c>
      <c r="H11" s="348">
        <f t="shared" si="1"/>
        <v>0</v>
      </c>
      <c r="I11" s="346">
        <f>SUM(F11:H11)</f>
        <v>0</v>
      </c>
      <c r="J11" s="348">
        <f t="shared" si="2"/>
        <v>0</v>
      </c>
      <c r="K11" s="348">
        <f t="shared" si="2"/>
        <v>0</v>
      </c>
      <c r="L11" s="348">
        <f t="shared" si="2"/>
        <v>0</v>
      </c>
      <c r="M11" s="346">
        <f>SUM(J11:L11)</f>
        <v>0</v>
      </c>
      <c r="N11" s="348">
        <f t="shared" si="3"/>
        <v>0</v>
      </c>
      <c r="O11" s="348">
        <f t="shared" si="3"/>
        <v>0</v>
      </c>
      <c r="P11" s="348">
        <f t="shared" si="3"/>
        <v>0</v>
      </c>
      <c r="Q11" s="346">
        <f>SUM(N11:P11)</f>
        <v>0</v>
      </c>
      <c r="R11" s="347">
        <f>SUM(Q11,M11,I11,E11)</f>
        <v>0</v>
      </c>
      <c r="T11" s="915"/>
      <c r="U11" s="918"/>
      <c r="V11" s="921"/>
    </row>
    <row r="12" spans="1:22" ht="15" customHeight="1" thickBot="1" x14ac:dyDescent="0.2">
      <c r="A12" s="167" t="s">
        <v>208</v>
      </c>
      <c r="B12" s="349">
        <f>B10-B11</f>
        <v>0</v>
      </c>
      <c r="C12" s="349">
        <f>C10-C11</f>
        <v>0</v>
      </c>
      <c r="D12" s="349">
        <f>D10-D11</f>
        <v>0</v>
      </c>
      <c r="E12" s="292">
        <f>SUM(B12:D12)</f>
        <v>0</v>
      </c>
      <c r="F12" s="350">
        <f>F10-F11</f>
        <v>0</v>
      </c>
      <c r="G12" s="350">
        <f>G10-G11</f>
        <v>0</v>
      </c>
      <c r="H12" s="350">
        <f>H10-H11</f>
        <v>0</v>
      </c>
      <c r="I12" s="292">
        <f>SUM(F12:H12)</f>
        <v>0</v>
      </c>
      <c r="J12" s="350">
        <f>J10-J11</f>
        <v>0</v>
      </c>
      <c r="K12" s="349">
        <f>K10-K11</f>
        <v>0</v>
      </c>
      <c r="L12" s="351">
        <f>L10-L11</f>
        <v>0</v>
      </c>
      <c r="M12" s="292">
        <f>SUM(J12:L12)</f>
        <v>0</v>
      </c>
      <c r="N12" s="350">
        <f>N10-N11</f>
        <v>0</v>
      </c>
      <c r="O12" s="349">
        <f>O10-O11</f>
        <v>0</v>
      </c>
      <c r="P12" s="351">
        <f>P10-P11</f>
        <v>0</v>
      </c>
      <c r="Q12" s="292">
        <f>SUM(N12:P12)</f>
        <v>0</v>
      </c>
      <c r="R12" s="303">
        <f>SUM(Q12,M12,I12,E12)</f>
        <v>0</v>
      </c>
      <c r="T12" s="916"/>
      <c r="U12" s="919"/>
      <c r="V12" s="922"/>
    </row>
    <row r="14" spans="1:22" ht="14" thickBot="1" x14ac:dyDescent="0.2"/>
    <row r="15" spans="1:22" ht="14" thickBot="1" x14ac:dyDescent="0.2">
      <c r="E15" s="64" t="s">
        <v>198</v>
      </c>
      <c r="I15" s="64" t="s">
        <v>199</v>
      </c>
      <c r="M15" s="64" t="s">
        <v>200</v>
      </c>
      <c r="Q15" s="64" t="s">
        <v>201</v>
      </c>
      <c r="R15" s="145"/>
      <c r="S15" s="304" t="s">
        <v>202</v>
      </c>
      <c r="T15" s="305"/>
      <c r="U15" s="260">
        <f>'Ermittl.-Stunden J4'!Q14</f>
        <v>40</v>
      </c>
      <c r="V15" s="147">
        <f>'Ermittl.-Stunden J4'!R14</f>
        <v>2080</v>
      </c>
    </row>
    <row r="16" spans="1:22" ht="16" x14ac:dyDescent="0.15">
      <c r="A16" s="148" t="str">
        <f>'Ermittl.-Stunden J4'!A15</f>
        <v>Socha, Pawel</v>
      </c>
      <c r="B16" s="149" t="s">
        <v>173</v>
      </c>
      <c r="C16" s="149" t="s">
        <v>174</v>
      </c>
      <c r="D16" s="150" t="s">
        <v>175</v>
      </c>
      <c r="E16" s="289" t="s">
        <v>126</v>
      </c>
      <c r="F16" s="290" t="s">
        <v>100</v>
      </c>
      <c r="G16" s="149" t="s">
        <v>176</v>
      </c>
      <c r="H16" s="150" t="s">
        <v>102</v>
      </c>
      <c r="I16" s="289" t="s">
        <v>126</v>
      </c>
      <c r="J16" s="290" t="s">
        <v>103</v>
      </c>
      <c r="K16" s="149" t="s">
        <v>104</v>
      </c>
      <c r="L16" s="150" t="s">
        <v>177</v>
      </c>
      <c r="M16" s="289" t="s">
        <v>126</v>
      </c>
      <c r="N16" s="290" t="s">
        <v>106</v>
      </c>
      <c r="O16" s="149" t="s">
        <v>107</v>
      </c>
      <c r="P16" s="150" t="s">
        <v>108</v>
      </c>
      <c r="Q16" s="299" t="s">
        <v>126</v>
      </c>
      <c r="R16" s="301" t="s">
        <v>178</v>
      </c>
      <c r="T16" s="923" t="s">
        <v>179</v>
      </c>
      <c r="U16" s="924"/>
      <c r="V16" s="925"/>
    </row>
    <row r="17" spans="1:22" x14ac:dyDescent="0.15">
      <c r="A17" s="152" t="s">
        <v>203</v>
      </c>
      <c r="B17" s="153">
        <f>'Planung Personal'!D57*'Auswertung J4'!$V15/12</f>
        <v>0</v>
      </c>
      <c r="C17" s="153">
        <f>'Planung Personal'!E57*'Auswertung J4'!$V15/12</f>
        <v>0</v>
      </c>
      <c r="D17" s="153">
        <f>'Planung Personal'!F57*'Auswertung J4'!$V15/12</f>
        <v>0</v>
      </c>
      <c r="E17" s="117">
        <f>SUM(B17:D17)</f>
        <v>0</v>
      </c>
      <c r="F17" s="153">
        <f>'Planung Personal'!G57*'Auswertung J4'!$V15/12</f>
        <v>0</v>
      </c>
      <c r="G17" s="153">
        <f>'Planung Personal'!H57*'Auswertung J4'!$V15/12</f>
        <v>0</v>
      </c>
      <c r="H17" s="153">
        <f>'Planung Personal'!I57*'Auswertung J4'!$V15/12</f>
        <v>0</v>
      </c>
      <c r="I17" s="117">
        <f>SUM(F17:H17)</f>
        <v>0</v>
      </c>
      <c r="J17" s="153">
        <f>'Planung Personal'!J57*'Auswertung J4'!$V15/12</f>
        <v>0</v>
      </c>
      <c r="K17" s="153">
        <f>'Planung Personal'!K57*'Auswertung J4'!$V15/12</f>
        <v>0</v>
      </c>
      <c r="L17" s="153">
        <f>'Planung Personal'!L57*'Auswertung J4'!$V15/12</f>
        <v>0</v>
      </c>
      <c r="M17" s="117">
        <f>SUM(J17:L17)</f>
        <v>0</v>
      </c>
      <c r="N17" s="153">
        <f>'Planung Personal'!M57*'Auswertung J4'!$V15/12</f>
        <v>0</v>
      </c>
      <c r="O17" s="153">
        <f>'Planung Personal'!N57*'Auswertung J4'!$V15/12</f>
        <v>0</v>
      </c>
      <c r="P17" s="153">
        <f>'Planung Personal'!O57*'Auswertung J4'!$V15/12</f>
        <v>0</v>
      </c>
      <c r="Q17" s="300">
        <f>SUM(N17:P17)</f>
        <v>0</v>
      </c>
      <c r="R17" s="302">
        <f>SUM(E17+I17+M17+Q17)</f>
        <v>0</v>
      </c>
      <c r="T17" s="911"/>
      <c r="U17" s="912"/>
      <c r="V17" s="913"/>
    </row>
    <row r="18" spans="1:22" x14ac:dyDescent="0.15">
      <c r="A18" s="152" t="s">
        <v>204</v>
      </c>
      <c r="B18" s="153">
        <f>'Ermittl.-Stunden J4'!B16</f>
        <v>0</v>
      </c>
      <c r="C18" s="153">
        <f>'Ermittl.-Stunden J4'!C16</f>
        <v>0</v>
      </c>
      <c r="D18" s="153">
        <f>'Ermittl.-Stunden J4'!D16</f>
        <v>0</v>
      </c>
      <c r="E18" s="117">
        <f>SUM(B18:D18)</f>
        <v>0</v>
      </c>
      <c r="F18" s="153">
        <f>'Ermittl.-Stunden J4'!E16</f>
        <v>0</v>
      </c>
      <c r="G18" s="153">
        <f>'Ermittl.-Stunden J4'!F16</f>
        <v>0</v>
      </c>
      <c r="H18" s="153">
        <f>'Ermittl.-Stunden J4'!G16</f>
        <v>0</v>
      </c>
      <c r="I18" s="117">
        <f>SUM(F18:H18)</f>
        <v>0</v>
      </c>
      <c r="J18" s="153">
        <f>'Ermittl.-Stunden J4'!H16</f>
        <v>0</v>
      </c>
      <c r="K18" s="153">
        <f>'Ermittl.-Stunden J4'!I16</f>
        <v>0</v>
      </c>
      <c r="L18" s="153">
        <f>'Ermittl.-Stunden J4'!J26</f>
        <v>0</v>
      </c>
      <c r="M18" s="117">
        <f>SUM(J18:L18)</f>
        <v>0</v>
      </c>
      <c r="N18" s="153">
        <f>'Ermittl.-Stunden J4'!K16</f>
        <v>0</v>
      </c>
      <c r="O18" s="153">
        <f>'Ermittl.-Stunden J4'!L16</f>
        <v>0</v>
      </c>
      <c r="P18" s="153">
        <f>'Ermittl.-Stunden J4'!M16</f>
        <v>0</v>
      </c>
      <c r="Q18" s="300">
        <f>SUM(N18:P18)</f>
        <v>0</v>
      </c>
      <c r="R18" s="302">
        <f>SUM(E18+I18+M18+Q18)</f>
        <v>0</v>
      </c>
      <c r="T18" s="157" t="s">
        <v>187</v>
      </c>
      <c r="U18" s="158" t="s">
        <v>188</v>
      </c>
      <c r="V18" s="159" t="s">
        <v>189</v>
      </c>
    </row>
    <row r="19" spans="1:22" x14ac:dyDescent="0.15">
      <c r="A19" s="152" t="s">
        <v>205</v>
      </c>
      <c r="B19" s="291">
        <f>B17-B18</f>
        <v>0</v>
      </c>
      <c r="C19" s="291">
        <f>C17-C18</f>
        <v>0</v>
      </c>
      <c r="D19" s="291">
        <f>D17-D18</f>
        <v>0</v>
      </c>
      <c r="E19" s="117">
        <f>SUM(B19:D19)</f>
        <v>0</v>
      </c>
      <c r="F19" s="153">
        <f>F17-F18</f>
        <v>0</v>
      </c>
      <c r="G19" s="153">
        <f>G17-G18</f>
        <v>0</v>
      </c>
      <c r="H19" s="291">
        <f>H17-H18</f>
        <v>0</v>
      </c>
      <c r="I19" s="117">
        <f>SUM(F19:H19)</f>
        <v>0</v>
      </c>
      <c r="J19" s="153">
        <f>J17-J18</f>
        <v>0</v>
      </c>
      <c r="K19" s="153">
        <f>K17-K18</f>
        <v>0</v>
      </c>
      <c r="L19" s="291">
        <f>L17-L18</f>
        <v>0</v>
      </c>
      <c r="M19" s="117">
        <f>SUM(J19:L19)</f>
        <v>0</v>
      </c>
      <c r="N19" s="153">
        <f>N17-N18</f>
        <v>0</v>
      </c>
      <c r="O19" s="153">
        <f>O17-O18</f>
        <v>0</v>
      </c>
      <c r="P19" s="291">
        <f>P17-P18</f>
        <v>0</v>
      </c>
      <c r="Q19" s="300">
        <f>SUM(N19:P19)</f>
        <v>0</v>
      </c>
      <c r="R19" s="302">
        <f>SUM(E19+I19+M19+Q19)</f>
        <v>0</v>
      </c>
      <c r="T19" s="164" t="s">
        <v>191</v>
      </c>
      <c r="U19" s="165" t="s">
        <v>192</v>
      </c>
      <c r="V19" s="166" t="s">
        <v>193</v>
      </c>
    </row>
    <row r="20" spans="1:22" x14ac:dyDescent="0.15">
      <c r="T20" s="914">
        <f>'Ermittl.-Stunden J4'!P19</f>
        <v>38700</v>
      </c>
      <c r="U20" s="917">
        <f>V15</f>
        <v>2080</v>
      </c>
      <c r="V20" s="943">
        <f>IF(T20=0,"0,00 €", T20/U20)</f>
        <v>18.60576923076923</v>
      </c>
    </row>
    <row r="21" spans="1:22" x14ac:dyDescent="0.15">
      <c r="A21" s="152" t="s">
        <v>206</v>
      </c>
      <c r="B21" s="348">
        <f t="shared" ref="B21:D22" si="4">B17*$V20</f>
        <v>0</v>
      </c>
      <c r="C21" s="348">
        <f t="shared" si="4"/>
        <v>0</v>
      </c>
      <c r="D21" s="348">
        <f t="shared" si="4"/>
        <v>0</v>
      </c>
      <c r="E21" s="346">
        <f>SUM(B21:D21)</f>
        <v>0</v>
      </c>
      <c r="F21" s="348">
        <f t="shared" ref="F21:H22" si="5">F17*$V20</f>
        <v>0</v>
      </c>
      <c r="G21" s="348">
        <f t="shared" si="5"/>
        <v>0</v>
      </c>
      <c r="H21" s="348">
        <f t="shared" si="5"/>
        <v>0</v>
      </c>
      <c r="I21" s="346">
        <f>SUM(F21:H21)</f>
        <v>0</v>
      </c>
      <c r="J21" s="348">
        <f t="shared" ref="J21:L22" si="6">J17*$V20</f>
        <v>0</v>
      </c>
      <c r="K21" s="348">
        <f t="shared" si="6"/>
        <v>0</v>
      </c>
      <c r="L21" s="348">
        <f t="shared" si="6"/>
        <v>0</v>
      </c>
      <c r="M21" s="346">
        <f>SUM(J21:L21)</f>
        <v>0</v>
      </c>
      <c r="N21" s="348">
        <f t="shared" ref="N21:P22" si="7">N17*$V20</f>
        <v>0</v>
      </c>
      <c r="O21" s="348">
        <f t="shared" si="7"/>
        <v>0</v>
      </c>
      <c r="P21" s="348">
        <f t="shared" si="7"/>
        <v>0</v>
      </c>
      <c r="Q21" s="346">
        <f>SUM(N21:P21)</f>
        <v>0</v>
      </c>
      <c r="R21" s="347">
        <f>SUM(Q21,M21,I21,E21)</f>
        <v>0</v>
      </c>
      <c r="T21" s="915"/>
      <c r="U21" s="918"/>
      <c r="V21" s="921"/>
    </row>
    <row r="22" spans="1:22" x14ac:dyDescent="0.15">
      <c r="A22" s="152" t="s">
        <v>207</v>
      </c>
      <c r="B22" s="348">
        <f t="shared" si="4"/>
        <v>0</v>
      </c>
      <c r="C22" s="348">
        <f t="shared" si="4"/>
        <v>0</v>
      </c>
      <c r="D22" s="348">
        <f t="shared" si="4"/>
        <v>0</v>
      </c>
      <c r="E22" s="346">
        <f>SUM(B22:D22)</f>
        <v>0</v>
      </c>
      <c r="F22" s="348">
        <f t="shared" si="5"/>
        <v>0</v>
      </c>
      <c r="G22" s="348">
        <f t="shared" si="5"/>
        <v>0</v>
      </c>
      <c r="H22" s="348">
        <f t="shared" si="5"/>
        <v>0</v>
      </c>
      <c r="I22" s="346">
        <f>SUM(F22:H22)</f>
        <v>0</v>
      </c>
      <c r="J22" s="348">
        <f t="shared" si="6"/>
        <v>0</v>
      </c>
      <c r="K22" s="348">
        <f t="shared" si="6"/>
        <v>0</v>
      </c>
      <c r="L22" s="348">
        <f t="shared" si="6"/>
        <v>0</v>
      </c>
      <c r="M22" s="346">
        <f>SUM(J22:L22)</f>
        <v>0</v>
      </c>
      <c r="N22" s="348">
        <f t="shared" si="7"/>
        <v>0</v>
      </c>
      <c r="O22" s="348">
        <f t="shared" si="7"/>
        <v>0</v>
      </c>
      <c r="P22" s="348">
        <f t="shared" si="7"/>
        <v>0</v>
      </c>
      <c r="Q22" s="346">
        <f>SUM(N22:P22)</f>
        <v>0</v>
      </c>
      <c r="R22" s="347">
        <f>SUM(Q22,M22,I22,E22)</f>
        <v>0</v>
      </c>
      <c r="T22" s="915"/>
      <c r="U22" s="918"/>
      <c r="V22" s="921"/>
    </row>
    <row r="23" spans="1:22" ht="15" customHeight="1" thickBot="1" x14ac:dyDescent="0.2">
      <c r="A23" s="167" t="s">
        <v>208</v>
      </c>
      <c r="B23" s="349">
        <f>B21-B22</f>
        <v>0</v>
      </c>
      <c r="C23" s="349">
        <f>C21-C22</f>
        <v>0</v>
      </c>
      <c r="D23" s="349">
        <f>D21-D22</f>
        <v>0</v>
      </c>
      <c r="E23" s="292">
        <f>SUM(B23:D23)</f>
        <v>0</v>
      </c>
      <c r="F23" s="350">
        <f>F21-F22</f>
        <v>0</v>
      </c>
      <c r="G23" s="350">
        <f>G21-G22</f>
        <v>0</v>
      </c>
      <c r="H23" s="350">
        <f>H21-H22</f>
        <v>0</v>
      </c>
      <c r="I23" s="292">
        <f>SUM(F23:H23)</f>
        <v>0</v>
      </c>
      <c r="J23" s="350">
        <f>J21-J22</f>
        <v>0</v>
      </c>
      <c r="K23" s="349">
        <f>K21-K22</f>
        <v>0</v>
      </c>
      <c r="L23" s="351">
        <f>L21-L22</f>
        <v>0</v>
      </c>
      <c r="M23" s="292">
        <f>SUM(J23:L23)</f>
        <v>0</v>
      </c>
      <c r="N23" s="350">
        <f>N21-N22</f>
        <v>0</v>
      </c>
      <c r="O23" s="349">
        <f>O21-O22</f>
        <v>0</v>
      </c>
      <c r="P23" s="351">
        <f>P21-P22</f>
        <v>0</v>
      </c>
      <c r="Q23" s="292">
        <f>SUM(N23:P23)</f>
        <v>0</v>
      </c>
      <c r="R23" s="303">
        <f>SUM(Q23,M23,I23,E23)</f>
        <v>0</v>
      </c>
      <c r="T23" s="916"/>
      <c r="U23" s="919"/>
      <c r="V23" s="922"/>
    </row>
    <row r="24" spans="1:22" x14ac:dyDescent="0.15">
      <c r="A24" s="293"/>
      <c r="B24" s="294"/>
      <c r="C24" s="294"/>
      <c r="D24" s="294"/>
      <c r="E24" s="294"/>
      <c r="F24" s="294"/>
      <c r="G24" s="294"/>
      <c r="H24" s="294"/>
      <c r="I24" s="294"/>
      <c r="J24" s="294"/>
      <c r="K24" s="294"/>
      <c r="L24" s="294"/>
      <c r="M24" s="294"/>
      <c r="N24" s="294"/>
      <c r="O24" s="294"/>
      <c r="P24" s="294"/>
      <c r="Q24" s="294"/>
      <c r="R24" s="295"/>
      <c r="T24" s="296"/>
      <c r="U24" s="297"/>
      <c r="V24" s="298"/>
    </row>
    <row r="25" spans="1:22" ht="14" thickBot="1" x14ac:dyDescent="0.2"/>
    <row r="26" spans="1:22" ht="14" thickBot="1" x14ac:dyDescent="0.2">
      <c r="E26" s="64" t="s">
        <v>198</v>
      </c>
      <c r="I26" s="64" t="s">
        <v>199</v>
      </c>
      <c r="M26" s="64" t="s">
        <v>200</v>
      </c>
      <c r="Q26" s="64" t="s">
        <v>201</v>
      </c>
      <c r="R26" s="145"/>
      <c r="S26" s="304" t="s">
        <v>202</v>
      </c>
      <c r="T26" s="305"/>
      <c r="U26" s="260">
        <f>'Ermittl.-Stunden J4'!Q23</f>
        <v>20</v>
      </c>
      <c r="V26" s="147">
        <f>'Ermittl.-Stunden J4'!R23</f>
        <v>1040</v>
      </c>
    </row>
    <row r="27" spans="1:22" ht="16" x14ac:dyDescent="0.15">
      <c r="A27" s="148" t="str">
        <f>'Ermittl.-Stunden J4'!A24</f>
        <v>Tippl, Karen</v>
      </c>
      <c r="B27" s="149" t="s">
        <v>173</v>
      </c>
      <c r="C27" s="149" t="s">
        <v>174</v>
      </c>
      <c r="D27" s="150" t="s">
        <v>175</v>
      </c>
      <c r="E27" s="289" t="s">
        <v>126</v>
      </c>
      <c r="F27" s="290" t="s">
        <v>100</v>
      </c>
      <c r="G27" s="149" t="s">
        <v>176</v>
      </c>
      <c r="H27" s="150" t="s">
        <v>102</v>
      </c>
      <c r="I27" s="289" t="s">
        <v>126</v>
      </c>
      <c r="J27" s="290" t="s">
        <v>103</v>
      </c>
      <c r="K27" s="149" t="s">
        <v>104</v>
      </c>
      <c r="L27" s="150" t="s">
        <v>177</v>
      </c>
      <c r="M27" s="289" t="s">
        <v>126</v>
      </c>
      <c r="N27" s="290" t="s">
        <v>106</v>
      </c>
      <c r="O27" s="149" t="s">
        <v>107</v>
      </c>
      <c r="P27" s="150" t="s">
        <v>108</v>
      </c>
      <c r="Q27" s="299" t="s">
        <v>126</v>
      </c>
      <c r="R27" s="301" t="s">
        <v>178</v>
      </c>
      <c r="T27" s="923" t="s">
        <v>179</v>
      </c>
      <c r="U27" s="924"/>
      <c r="V27" s="925"/>
    </row>
    <row r="28" spans="1:22" x14ac:dyDescent="0.15">
      <c r="A28" s="152" t="s">
        <v>203</v>
      </c>
      <c r="B28" s="153">
        <f>'Planung Personal'!D58*'Auswertung J4'!$V26/12</f>
        <v>0</v>
      </c>
      <c r="C28" s="153">
        <f>'Planung Personal'!E58*'Auswertung J4'!$V26/12</f>
        <v>0</v>
      </c>
      <c r="D28" s="153">
        <f>'Planung Personal'!F58*'Auswertung J4'!$V26/12</f>
        <v>0</v>
      </c>
      <c r="E28" s="117">
        <f>SUM(B28:D28)</f>
        <v>0</v>
      </c>
      <c r="F28" s="153">
        <f>'Planung Personal'!G58*'Auswertung J4'!$V26/12</f>
        <v>0</v>
      </c>
      <c r="G28" s="153">
        <f>'Planung Personal'!H58*'Auswertung J4'!$V26/12</f>
        <v>0</v>
      </c>
      <c r="H28" s="153">
        <f>'Planung Personal'!I58*'Auswertung J4'!$V26/12</f>
        <v>0</v>
      </c>
      <c r="I28" s="117">
        <f>SUM(F28:H28)</f>
        <v>0</v>
      </c>
      <c r="J28" s="153">
        <f>'Planung Personal'!J58*'Auswertung J4'!$V26/12</f>
        <v>0</v>
      </c>
      <c r="K28" s="153">
        <f>'Planung Personal'!K58*'Auswertung J4'!$V26/12</f>
        <v>0</v>
      </c>
      <c r="L28" s="153">
        <f>'Planung Personal'!L58*'Auswertung J4'!$V26/12</f>
        <v>0</v>
      </c>
      <c r="M28" s="117">
        <f>SUM(J28:L28)</f>
        <v>0</v>
      </c>
      <c r="N28" s="153">
        <f>'Planung Personal'!M58*'Auswertung J4'!$V26/12</f>
        <v>0</v>
      </c>
      <c r="O28" s="153">
        <f>'Planung Personal'!N58*'Auswertung J4'!$V26/12</f>
        <v>0</v>
      </c>
      <c r="P28" s="153">
        <f>'Planung Personal'!O58*'Auswertung J4'!$V26/12</f>
        <v>0</v>
      </c>
      <c r="Q28" s="300">
        <f>SUM(N28:P28)</f>
        <v>0</v>
      </c>
      <c r="R28" s="302">
        <f>SUM(E28+I28+M28+Q28)</f>
        <v>0</v>
      </c>
      <c r="T28" s="911"/>
      <c r="U28" s="912"/>
      <c r="V28" s="913"/>
    </row>
    <row r="29" spans="1:22" x14ac:dyDescent="0.15">
      <c r="A29" s="152" t="s">
        <v>204</v>
      </c>
      <c r="B29" s="153">
        <f>'Ermittl.-Stunden J4'!B25</f>
        <v>0</v>
      </c>
      <c r="C29" s="153">
        <f>'Ermittl.-Stunden J4'!C25</f>
        <v>0</v>
      </c>
      <c r="D29" s="153">
        <f>'Ermittl.-Stunden J4'!D25</f>
        <v>0</v>
      </c>
      <c r="E29" s="117">
        <f>SUM(B29:D29)</f>
        <v>0</v>
      </c>
      <c r="F29" s="153">
        <f>'Ermittl.-Stunden J4'!E25</f>
        <v>0</v>
      </c>
      <c r="G29" s="153">
        <f>'Ermittl.-Stunden J4'!F25</f>
        <v>0</v>
      </c>
      <c r="H29" s="153">
        <f>'Ermittl.-Stunden J4'!G25</f>
        <v>0</v>
      </c>
      <c r="I29" s="117">
        <f>SUM(F29:H29)</f>
        <v>0</v>
      </c>
      <c r="J29" s="153">
        <f>'Ermittl.-Stunden J4'!H25</f>
        <v>0</v>
      </c>
      <c r="K29" s="153">
        <f>'Ermittl.-Stunden J4'!I25</f>
        <v>0</v>
      </c>
      <c r="L29" s="153">
        <f>'Ermittl.-Stunden J4'!J25</f>
        <v>0</v>
      </c>
      <c r="M29" s="117">
        <f>SUM(J29:L29)</f>
        <v>0</v>
      </c>
      <c r="N29" s="153">
        <f>'Ermittl.-Stunden J4'!K25</f>
        <v>0</v>
      </c>
      <c r="O29" s="153">
        <f>'Ermittl.-Stunden J4'!L25</f>
        <v>0</v>
      </c>
      <c r="P29" s="153">
        <f>'Ermittl.-Stunden J4'!M25</f>
        <v>0</v>
      </c>
      <c r="Q29" s="300">
        <f>SUM(N29:P29)</f>
        <v>0</v>
      </c>
      <c r="R29" s="302">
        <f>SUM(E29+I29+M29+Q29)</f>
        <v>0</v>
      </c>
      <c r="T29" s="157" t="s">
        <v>187</v>
      </c>
      <c r="U29" s="158" t="s">
        <v>188</v>
      </c>
      <c r="V29" s="159" t="s">
        <v>189</v>
      </c>
    </row>
    <row r="30" spans="1:22" x14ac:dyDescent="0.15">
      <c r="A30" s="152" t="s">
        <v>205</v>
      </c>
      <c r="B30" s="153">
        <f>B28-B29</f>
        <v>0</v>
      </c>
      <c r="C30" s="153">
        <f>C28-C29</f>
        <v>0</v>
      </c>
      <c r="D30" s="153">
        <f>D28-D29</f>
        <v>0</v>
      </c>
      <c r="E30" s="117">
        <f>SUM(B30:D30)</f>
        <v>0</v>
      </c>
      <c r="F30" s="153">
        <f>F28-F29</f>
        <v>0</v>
      </c>
      <c r="G30" s="153">
        <f>G28-G29</f>
        <v>0</v>
      </c>
      <c r="H30" s="153">
        <f>H28-H29</f>
        <v>0</v>
      </c>
      <c r="I30" s="117">
        <f>SUM(F30:H30)</f>
        <v>0</v>
      </c>
      <c r="J30" s="153">
        <f>J28-J29</f>
        <v>0</v>
      </c>
      <c r="K30" s="153">
        <f>K28-K29</f>
        <v>0</v>
      </c>
      <c r="L30" s="153">
        <f>L28-L29</f>
        <v>0</v>
      </c>
      <c r="M30" s="117">
        <f>SUM(J30:L30)</f>
        <v>0</v>
      </c>
      <c r="N30" s="153">
        <f>N28-N29</f>
        <v>0</v>
      </c>
      <c r="O30" s="153">
        <f>O28-O29</f>
        <v>0</v>
      </c>
      <c r="P30" s="153">
        <f>P28-P29</f>
        <v>0</v>
      </c>
      <c r="Q30" s="300">
        <f>SUM(N30:P30)</f>
        <v>0</v>
      </c>
      <c r="R30" s="302">
        <f>SUM(E30+I30+M30+Q30)</f>
        <v>0</v>
      </c>
      <c r="T30" s="164" t="s">
        <v>191</v>
      </c>
      <c r="U30" s="165" t="s">
        <v>192</v>
      </c>
      <c r="V30" s="166" t="s">
        <v>193</v>
      </c>
    </row>
    <row r="31" spans="1:22" x14ac:dyDescent="0.15">
      <c r="T31" s="914">
        <f>'Ermittl.-Stunden J4'!P28</f>
        <v>35700</v>
      </c>
      <c r="U31" s="917">
        <f>V26</f>
        <v>1040</v>
      </c>
      <c r="V31" s="943">
        <f>IF(T31=0,"0,00 €", T31/U31)</f>
        <v>34.32692307692308</v>
      </c>
    </row>
    <row r="32" spans="1:22" x14ac:dyDescent="0.15">
      <c r="A32" s="152" t="s">
        <v>206</v>
      </c>
      <c r="B32" s="348">
        <f t="shared" ref="B32:D33" si="8">B28*$V31</f>
        <v>0</v>
      </c>
      <c r="C32" s="348">
        <f t="shared" si="8"/>
        <v>0</v>
      </c>
      <c r="D32" s="348">
        <f t="shared" si="8"/>
        <v>0</v>
      </c>
      <c r="E32" s="346">
        <f>SUM(B32:D32)</f>
        <v>0</v>
      </c>
      <c r="F32" s="348">
        <f t="shared" ref="F32:H33" si="9">F28*$V31</f>
        <v>0</v>
      </c>
      <c r="G32" s="348">
        <f t="shared" si="9"/>
        <v>0</v>
      </c>
      <c r="H32" s="348">
        <f t="shared" si="9"/>
        <v>0</v>
      </c>
      <c r="I32" s="346">
        <f>SUM(F32:H32)</f>
        <v>0</v>
      </c>
      <c r="J32" s="348">
        <f t="shared" ref="J32:L33" si="10">J28*$V31</f>
        <v>0</v>
      </c>
      <c r="K32" s="348">
        <f t="shared" si="10"/>
        <v>0</v>
      </c>
      <c r="L32" s="348">
        <f t="shared" si="10"/>
        <v>0</v>
      </c>
      <c r="M32" s="346">
        <f>SUM(J32:L32)</f>
        <v>0</v>
      </c>
      <c r="N32" s="348">
        <f t="shared" ref="N32:P33" si="11">N28*$V31</f>
        <v>0</v>
      </c>
      <c r="O32" s="348">
        <f t="shared" si="11"/>
        <v>0</v>
      </c>
      <c r="P32" s="348">
        <f t="shared" si="11"/>
        <v>0</v>
      </c>
      <c r="Q32" s="346">
        <f>SUM(N32:P32)</f>
        <v>0</v>
      </c>
      <c r="R32" s="347">
        <f>SUM(Q32,M32,I32,E32)</f>
        <v>0</v>
      </c>
      <c r="T32" s="915"/>
      <c r="U32" s="918"/>
      <c r="V32" s="921"/>
    </row>
    <row r="33" spans="1:22" x14ac:dyDescent="0.15">
      <c r="A33" s="152" t="s">
        <v>207</v>
      </c>
      <c r="B33" s="348">
        <f t="shared" si="8"/>
        <v>0</v>
      </c>
      <c r="C33" s="348">
        <f t="shared" si="8"/>
        <v>0</v>
      </c>
      <c r="D33" s="348">
        <f t="shared" si="8"/>
        <v>0</v>
      </c>
      <c r="E33" s="346">
        <f>SUM(B33:D33)</f>
        <v>0</v>
      </c>
      <c r="F33" s="348">
        <f t="shared" si="9"/>
        <v>0</v>
      </c>
      <c r="G33" s="348">
        <f t="shared" si="9"/>
        <v>0</v>
      </c>
      <c r="H33" s="348">
        <f t="shared" si="9"/>
        <v>0</v>
      </c>
      <c r="I33" s="346">
        <f>SUM(F33:H33)</f>
        <v>0</v>
      </c>
      <c r="J33" s="348">
        <f t="shared" si="10"/>
        <v>0</v>
      </c>
      <c r="K33" s="348">
        <f t="shared" si="10"/>
        <v>0</v>
      </c>
      <c r="L33" s="348">
        <f t="shared" si="10"/>
        <v>0</v>
      </c>
      <c r="M33" s="346">
        <f>SUM(J33:L33)</f>
        <v>0</v>
      </c>
      <c r="N33" s="348">
        <f t="shared" si="11"/>
        <v>0</v>
      </c>
      <c r="O33" s="348">
        <f t="shared" si="11"/>
        <v>0</v>
      </c>
      <c r="P33" s="348">
        <f t="shared" si="11"/>
        <v>0</v>
      </c>
      <c r="Q33" s="346">
        <f>SUM(N33:P33)</f>
        <v>0</v>
      </c>
      <c r="R33" s="347">
        <f>SUM(Q33,M33,I33,E33)</f>
        <v>0</v>
      </c>
      <c r="T33" s="915"/>
      <c r="U33" s="918"/>
      <c r="V33" s="921"/>
    </row>
    <row r="34" spans="1:22" ht="15" customHeight="1" thickBot="1" x14ac:dyDescent="0.2">
      <c r="A34" s="167" t="s">
        <v>208</v>
      </c>
      <c r="B34" s="349">
        <f>B32-B33</f>
        <v>0</v>
      </c>
      <c r="C34" s="349">
        <f>C32-C33</f>
        <v>0</v>
      </c>
      <c r="D34" s="349">
        <f>D32-D33</f>
        <v>0</v>
      </c>
      <c r="E34" s="292">
        <f>SUM(B34:D34)</f>
        <v>0</v>
      </c>
      <c r="F34" s="350">
        <f>F32-F33</f>
        <v>0</v>
      </c>
      <c r="G34" s="350">
        <f>G32-G33</f>
        <v>0</v>
      </c>
      <c r="H34" s="350">
        <f>H32-H33</f>
        <v>0</v>
      </c>
      <c r="I34" s="292">
        <f>SUM(F34:H34)</f>
        <v>0</v>
      </c>
      <c r="J34" s="350">
        <f>J32-J33</f>
        <v>0</v>
      </c>
      <c r="K34" s="349">
        <f>K32-K33</f>
        <v>0</v>
      </c>
      <c r="L34" s="351">
        <f>L32-L33</f>
        <v>0</v>
      </c>
      <c r="M34" s="292">
        <f>SUM(J34:L34)</f>
        <v>0</v>
      </c>
      <c r="N34" s="350">
        <f>N32-N33</f>
        <v>0</v>
      </c>
      <c r="O34" s="349">
        <f>O32-O33</f>
        <v>0</v>
      </c>
      <c r="P34" s="351">
        <f>P32-P33</f>
        <v>0</v>
      </c>
      <c r="Q34" s="292">
        <f>SUM(N34:P34)</f>
        <v>0</v>
      </c>
      <c r="R34" s="303">
        <f>SUM(Q34,M34,I34,E34)</f>
        <v>0</v>
      </c>
      <c r="T34" s="916"/>
      <c r="U34" s="919"/>
      <c r="V34" s="922"/>
    </row>
    <row r="36" spans="1:22" ht="14" thickBot="1" x14ac:dyDescent="0.2"/>
    <row r="37" spans="1:22" ht="14" thickBot="1" x14ac:dyDescent="0.2">
      <c r="E37" s="64" t="s">
        <v>198</v>
      </c>
      <c r="I37" s="64" t="s">
        <v>199</v>
      </c>
      <c r="M37" s="64" t="s">
        <v>200</v>
      </c>
      <c r="Q37" s="64" t="s">
        <v>201</v>
      </c>
      <c r="R37" s="145"/>
      <c r="S37" s="304" t="s">
        <v>202</v>
      </c>
      <c r="T37" s="305"/>
      <c r="U37" s="260">
        <f>'Ermittl.-Stunden J4'!Q32</f>
        <v>0</v>
      </c>
      <c r="V37" s="147">
        <f>'Ermittl.-Stunden J4'!R32</f>
        <v>0</v>
      </c>
    </row>
    <row r="38" spans="1:22" ht="16" x14ac:dyDescent="0.15">
      <c r="A38" s="148" t="str">
        <f>'Ermittl.-Stunden J4'!A33</f>
        <v>MA 4</v>
      </c>
      <c r="B38" s="149" t="s">
        <v>173</v>
      </c>
      <c r="C38" s="149" t="s">
        <v>174</v>
      </c>
      <c r="D38" s="150" t="s">
        <v>175</v>
      </c>
      <c r="E38" s="289" t="s">
        <v>126</v>
      </c>
      <c r="F38" s="290" t="s">
        <v>100</v>
      </c>
      <c r="G38" s="149" t="s">
        <v>176</v>
      </c>
      <c r="H38" s="150" t="s">
        <v>102</v>
      </c>
      <c r="I38" s="289" t="s">
        <v>126</v>
      </c>
      <c r="J38" s="290" t="s">
        <v>103</v>
      </c>
      <c r="K38" s="149" t="s">
        <v>104</v>
      </c>
      <c r="L38" s="150" t="s">
        <v>177</v>
      </c>
      <c r="M38" s="289" t="s">
        <v>126</v>
      </c>
      <c r="N38" s="290" t="s">
        <v>106</v>
      </c>
      <c r="O38" s="149" t="s">
        <v>107</v>
      </c>
      <c r="P38" s="150" t="s">
        <v>108</v>
      </c>
      <c r="Q38" s="299" t="s">
        <v>126</v>
      </c>
      <c r="R38" s="301" t="s">
        <v>178</v>
      </c>
      <c r="T38" s="923" t="s">
        <v>179</v>
      </c>
      <c r="U38" s="924"/>
      <c r="V38" s="925"/>
    </row>
    <row r="39" spans="1:22" x14ac:dyDescent="0.15">
      <c r="A39" s="152" t="s">
        <v>203</v>
      </c>
      <c r="B39" s="153">
        <f>'Planung Personal'!D59*'Auswertung J4'!$V37/12</f>
        <v>0</v>
      </c>
      <c r="C39" s="153">
        <f>'Planung Personal'!E59*'Auswertung J4'!$V37/12</f>
        <v>0</v>
      </c>
      <c r="D39" s="153">
        <f>'Planung Personal'!F59*'Auswertung J4'!$V37/12</f>
        <v>0</v>
      </c>
      <c r="E39" s="117">
        <f>SUM(B39:D39)</f>
        <v>0</v>
      </c>
      <c r="F39" s="153">
        <f>'Planung Personal'!G59*'Auswertung J4'!$V37/12</f>
        <v>0</v>
      </c>
      <c r="G39" s="153">
        <f>'Planung Personal'!H59*'Auswertung J4'!$V37/12</f>
        <v>0</v>
      </c>
      <c r="H39" s="153">
        <f>'Planung Personal'!I59*'Auswertung J4'!$V37/12</f>
        <v>0</v>
      </c>
      <c r="I39" s="117">
        <f>SUM(F39:H39)</f>
        <v>0</v>
      </c>
      <c r="J39" s="153">
        <f>'Planung Personal'!J59*'Auswertung J4'!$V37/12</f>
        <v>0</v>
      </c>
      <c r="K39" s="153">
        <f>'Planung Personal'!K59*'Auswertung J4'!$V37/12</f>
        <v>0</v>
      </c>
      <c r="L39" s="153">
        <f>'Planung Personal'!L59*'Auswertung J4'!$V37/12</f>
        <v>0</v>
      </c>
      <c r="M39" s="117">
        <f>SUM(J39:L39)</f>
        <v>0</v>
      </c>
      <c r="N39" s="153">
        <f>'Planung Personal'!M59*'Auswertung J4'!$V37/12</f>
        <v>0</v>
      </c>
      <c r="O39" s="153">
        <f>'Planung Personal'!N59*'Auswertung J4'!$V37/12</f>
        <v>0</v>
      </c>
      <c r="P39" s="153">
        <f>'Planung Personal'!O59*'Auswertung J4'!$V37/12</f>
        <v>0</v>
      </c>
      <c r="Q39" s="300">
        <f>SUM(N39:P39)</f>
        <v>0</v>
      </c>
      <c r="R39" s="302">
        <f>SUM(E39+I39+M39+Q39)</f>
        <v>0</v>
      </c>
      <c r="T39" s="911"/>
      <c r="U39" s="912"/>
      <c r="V39" s="913"/>
    </row>
    <row r="40" spans="1:22" x14ac:dyDescent="0.15">
      <c r="A40" s="152" t="s">
        <v>204</v>
      </c>
      <c r="B40" s="153">
        <f>'Ermittl.-Stunden J4'!B34</f>
        <v>0</v>
      </c>
      <c r="C40" s="153">
        <f>'Ermittl.-Stunden J4'!C34</f>
        <v>0</v>
      </c>
      <c r="D40" s="153">
        <f>'Ermittl.-Stunden J4'!D34</f>
        <v>0</v>
      </c>
      <c r="E40" s="117">
        <f>SUM(B40:D40)</f>
        <v>0</v>
      </c>
      <c r="F40" s="153">
        <f>'Ermittl.-Stunden J4'!E34</f>
        <v>0</v>
      </c>
      <c r="G40" s="153">
        <f>'Ermittl.-Stunden J4'!F34</f>
        <v>0</v>
      </c>
      <c r="H40" s="153">
        <f>'Ermittl.-Stunden J4'!G34</f>
        <v>0</v>
      </c>
      <c r="I40" s="117">
        <f>SUM(F40:H40)</f>
        <v>0</v>
      </c>
      <c r="J40" s="153">
        <f>'Ermittl.-Stunden J4'!H34</f>
        <v>0</v>
      </c>
      <c r="K40" s="153">
        <f>'Ermittl.-Stunden J4'!I34</f>
        <v>0</v>
      </c>
      <c r="L40" s="153">
        <f>'Ermittl.-Stunden J4'!J34</f>
        <v>0</v>
      </c>
      <c r="M40" s="117">
        <f>SUM(J40:L40)</f>
        <v>0</v>
      </c>
      <c r="N40" s="153">
        <f>'Ermittl.-Stunden J4'!K34</f>
        <v>0</v>
      </c>
      <c r="O40" s="153">
        <f>'Ermittl.-Stunden J4'!L34</f>
        <v>0</v>
      </c>
      <c r="P40" s="153">
        <f>'Ermittl.-Stunden J4'!M34</f>
        <v>0</v>
      </c>
      <c r="Q40" s="300">
        <f>SUM(N40:P40)</f>
        <v>0</v>
      </c>
      <c r="R40" s="302">
        <f>SUM(E40+I40+M40+Q40)</f>
        <v>0</v>
      </c>
      <c r="T40" s="157" t="s">
        <v>187</v>
      </c>
      <c r="U40" s="158" t="s">
        <v>188</v>
      </c>
      <c r="V40" s="159" t="s">
        <v>189</v>
      </c>
    </row>
    <row r="41" spans="1:22" x14ac:dyDescent="0.15">
      <c r="A41" s="152" t="s">
        <v>205</v>
      </c>
      <c r="B41" s="153">
        <f>B39-B40</f>
        <v>0</v>
      </c>
      <c r="C41" s="153">
        <f>C39-C40</f>
        <v>0</v>
      </c>
      <c r="D41" s="153">
        <f>D39-D40</f>
        <v>0</v>
      </c>
      <c r="E41" s="117">
        <f>SUM(B41:D41)</f>
        <v>0</v>
      </c>
      <c r="F41" s="153">
        <f>F39-F40</f>
        <v>0</v>
      </c>
      <c r="G41" s="153">
        <f>G39-G40</f>
        <v>0</v>
      </c>
      <c r="H41" s="153">
        <f>H39-H40</f>
        <v>0</v>
      </c>
      <c r="I41" s="117">
        <f>SUM(F41:H41)</f>
        <v>0</v>
      </c>
      <c r="J41" s="153">
        <f>J39-J40</f>
        <v>0</v>
      </c>
      <c r="K41" s="153">
        <f>K39-K40</f>
        <v>0</v>
      </c>
      <c r="L41" s="153">
        <f>L39-L40</f>
        <v>0</v>
      </c>
      <c r="M41" s="117">
        <f>SUM(J41:L41)</f>
        <v>0</v>
      </c>
      <c r="N41" s="153">
        <f>N39-N40</f>
        <v>0</v>
      </c>
      <c r="O41" s="153">
        <f>O39-O40</f>
        <v>0</v>
      </c>
      <c r="P41" s="153">
        <f>P39-P40</f>
        <v>0</v>
      </c>
      <c r="Q41" s="300">
        <f>SUM(N41:P41)</f>
        <v>0</v>
      </c>
      <c r="R41" s="302">
        <f>SUM(E41+I41+M41+Q41)</f>
        <v>0</v>
      </c>
      <c r="T41" s="164" t="s">
        <v>191</v>
      </c>
      <c r="U41" s="165" t="s">
        <v>192</v>
      </c>
      <c r="V41" s="166" t="s">
        <v>193</v>
      </c>
    </row>
    <row r="42" spans="1:22" x14ac:dyDescent="0.15">
      <c r="T42" s="914">
        <f>'Ermittl.-Stunden J4'!P37</f>
        <v>0</v>
      </c>
      <c r="U42" s="917">
        <f>V37</f>
        <v>0</v>
      </c>
      <c r="V42" s="943" t="str">
        <f>IF(T42=0,"0,00 €", T42/U42)</f>
        <v>0,00 €</v>
      </c>
    </row>
    <row r="43" spans="1:22" x14ac:dyDescent="0.15">
      <c r="A43" s="152" t="s">
        <v>206</v>
      </c>
      <c r="B43" s="348">
        <f t="shared" ref="B43:D44" si="12">B39*$V42</f>
        <v>0</v>
      </c>
      <c r="C43" s="348">
        <f t="shared" si="12"/>
        <v>0</v>
      </c>
      <c r="D43" s="348">
        <f t="shared" si="12"/>
        <v>0</v>
      </c>
      <c r="E43" s="346">
        <f>SUM(B43:D43)</f>
        <v>0</v>
      </c>
      <c r="F43" s="348">
        <f t="shared" ref="F43:H44" si="13">F39*$V42</f>
        <v>0</v>
      </c>
      <c r="G43" s="348">
        <f t="shared" si="13"/>
        <v>0</v>
      </c>
      <c r="H43" s="348">
        <f t="shared" si="13"/>
        <v>0</v>
      </c>
      <c r="I43" s="346">
        <f>SUM(F43:H43)</f>
        <v>0</v>
      </c>
      <c r="J43" s="348">
        <f t="shared" ref="J43:L44" si="14">J39*$V42</f>
        <v>0</v>
      </c>
      <c r="K43" s="348">
        <f t="shared" si="14"/>
        <v>0</v>
      </c>
      <c r="L43" s="348">
        <f t="shared" si="14"/>
        <v>0</v>
      </c>
      <c r="M43" s="346">
        <f>SUM(J43:L43)</f>
        <v>0</v>
      </c>
      <c r="N43" s="348">
        <f t="shared" ref="N43:P44" si="15">N39*$V42</f>
        <v>0</v>
      </c>
      <c r="O43" s="348">
        <f t="shared" si="15"/>
        <v>0</v>
      </c>
      <c r="P43" s="348">
        <f t="shared" si="15"/>
        <v>0</v>
      </c>
      <c r="Q43" s="346">
        <f>SUM(N43:P43)</f>
        <v>0</v>
      </c>
      <c r="R43" s="347">
        <f>SUM(Q43,M43,I43,E43)</f>
        <v>0</v>
      </c>
      <c r="T43" s="915"/>
      <c r="U43" s="918"/>
      <c r="V43" s="921"/>
    </row>
    <row r="44" spans="1:22" x14ac:dyDescent="0.15">
      <c r="A44" s="152" t="s">
        <v>207</v>
      </c>
      <c r="B44" s="348">
        <f t="shared" si="12"/>
        <v>0</v>
      </c>
      <c r="C44" s="348">
        <f t="shared" si="12"/>
        <v>0</v>
      </c>
      <c r="D44" s="348">
        <f t="shared" si="12"/>
        <v>0</v>
      </c>
      <c r="E44" s="346">
        <f>SUM(B44:D44)</f>
        <v>0</v>
      </c>
      <c r="F44" s="348">
        <f t="shared" si="13"/>
        <v>0</v>
      </c>
      <c r="G44" s="348">
        <f t="shared" si="13"/>
        <v>0</v>
      </c>
      <c r="H44" s="348">
        <f t="shared" si="13"/>
        <v>0</v>
      </c>
      <c r="I44" s="346">
        <f>SUM(F44:H44)</f>
        <v>0</v>
      </c>
      <c r="J44" s="348">
        <f t="shared" si="14"/>
        <v>0</v>
      </c>
      <c r="K44" s="348">
        <f t="shared" si="14"/>
        <v>0</v>
      </c>
      <c r="L44" s="348">
        <f t="shared" si="14"/>
        <v>0</v>
      </c>
      <c r="M44" s="346">
        <f>SUM(J44:L44)</f>
        <v>0</v>
      </c>
      <c r="N44" s="348">
        <f t="shared" si="15"/>
        <v>0</v>
      </c>
      <c r="O44" s="348">
        <f t="shared" si="15"/>
        <v>0</v>
      </c>
      <c r="P44" s="348">
        <f t="shared" si="15"/>
        <v>0</v>
      </c>
      <c r="Q44" s="346">
        <f>SUM(N44:P44)</f>
        <v>0</v>
      </c>
      <c r="R44" s="347">
        <f>SUM(Q44,M44,I44,E44)</f>
        <v>0</v>
      </c>
      <c r="T44" s="915"/>
      <c r="U44" s="918"/>
      <c r="V44" s="921"/>
    </row>
    <row r="45" spans="1:22" ht="15" customHeight="1" thickBot="1" x14ac:dyDescent="0.2">
      <c r="A45" s="167" t="s">
        <v>208</v>
      </c>
      <c r="B45" s="349">
        <f>B43-B44</f>
        <v>0</v>
      </c>
      <c r="C45" s="349">
        <f>C43-C44</f>
        <v>0</v>
      </c>
      <c r="D45" s="349">
        <f>D43-D44</f>
        <v>0</v>
      </c>
      <c r="E45" s="292">
        <f>SUM(B45:D45)</f>
        <v>0</v>
      </c>
      <c r="F45" s="350">
        <f>F43-F44</f>
        <v>0</v>
      </c>
      <c r="G45" s="350">
        <f>G43-G44</f>
        <v>0</v>
      </c>
      <c r="H45" s="350">
        <f>H43-H44</f>
        <v>0</v>
      </c>
      <c r="I45" s="292">
        <f>SUM(F45:H45)</f>
        <v>0</v>
      </c>
      <c r="J45" s="350">
        <f>J43-J44</f>
        <v>0</v>
      </c>
      <c r="K45" s="349">
        <f>K43-K44</f>
        <v>0</v>
      </c>
      <c r="L45" s="351">
        <f>L43-L44</f>
        <v>0</v>
      </c>
      <c r="M45" s="292">
        <f>SUM(J45:L45)</f>
        <v>0</v>
      </c>
      <c r="N45" s="350">
        <f>N43-N44</f>
        <v>0</v>
      </c>
      <c r="O45" s="349">
        <f>O43-O44</f>
        <v>0</v>
      </c>
      <c r="P45" s="351">
        <f>P43-P44</f>
        <v>0</v>
      </c>
      <c r="Q45" s="292">
        <f>SUM(N45:P45)</f>
        <v>0</v>
      </c>
      <c r="R45" s="303">
        <f>SUM(Q45,M45,I45,E45)</f>
        <v>0</v>
      </c>
      <c r="T45" s="916"/>
      <c r="U45" s="919"/>
      <c r="V45" s="922"/>
    </row>
    <row r="47" spans="1:22" ht="14" thickBot="1" x14ac:dyDescent="0.2"/>
    <row r="48" spans="1:22" ht="14" thickBot="1" x14ac:dyDescent="0.2">
      <c r="E48" s="64" t="s">
        <v>198</v>
      </c>
      <c r="I48" s="64" t="s">
        <v>199</v>
      </c>
      <c r="M48" s="64" t="s">
        <v>200</v>
      </c>
      <c r="Q48" s="64" t="s">
        <v>201</v>
      </c>
      <c r="R48" s="145"/>
      <c r="S48" s="304" t="s">
        <v>202</v>
      </c>
      <c r="T48" s="305"/>
      <c r="U48" s="260">
        <f>'Ermittl.-Stunden J4'!Q41</f>
        <v>0</v>
      </c>
      <c r="V48" s="147">
        <f>'Ermittl.-Stunden J4'!R41</f>
        <v>0</v>
      </c>
    </row>
    <row r="49" spans="1:22" ht="16" x14ac:dyDescent="0.15">
      <c r="A49" s="148" t="str">
        <f>'Ermittl.-Stunden J4'!A42</f>
        <v>MA 5</v>
      </c>
      <c r="B49" s="149" t="s">
        <v>173</v>
      </c>
      <c r="C49" s="149" t="s">
        <v>174</v>
      </c>
      <c r="D49" s="150" t="s">
        <v>175</v>
      </c>
      <c r="E49" s="289" t="s">
        <v>126</v>
      </c>
      <c r="F49" s="290" t="s">
        <v>100</v>
      </c>
      <c r="G49" s="149" t="s">
        <v>176</v>
      </c>
      <c r="H49" s="150" t="s">
        <v>102</v>
      </c>
      <c r="I49" s="289" t="s">
        <v>126</v>
      </c>
      <c r="J49" s="290" t="s">
        <v>103</v>
      </c>
      <c r="K49" s="149" t="s">
        <v>104</v>
      </c>
      <c r="L49" s="150" t="s">
        <v>177</v>
      </c>
      <c r="M49" s="289" t="s">
        <v>126</v>
      </c>
      <c r="N49" s="290" t="s">
        <v>106</v>
      </c>
      <c r="O49" s="149" t="s">
        <v>107</v>
      </c>
      <c r="P49" s="150" t="s">
        <v>108</v>
      </c>
      <c r="Q49" s="299" t="s">
        <v>126</v>
      </c>
      <c r="R49" s="301" t="s">
        <v>178</v>
      </c>
      <c r="T49" s="923" t="s">
        <v>179</v>
      </c>
      <c r="U49" s="924"/>
      <c r="V49" s="925"/>
    </row>
    <row r="50" spans="1:22" x14ac:dyDescent="0.15">
      <c r="A50" s="152" t="s">
        <v>203</v>
      </c>
      <c r="B50" s="153">
        <f>'Planung Personal'!D60*'Auswertung J4'!$V48/12</f>
        <v>0</v>
      </c>
      <c r="C50" s="153">
        <f>'Planung Personal'!E60*'Auswertung J4'!$V48/12</f>
        <v>0</v>
      </c>
      <c r="D50" s="153">
        <f>'Planung Personal'!F60*'Auswertung J4'!$V48/12</f>
        <v>0</v>
      </c>
      <c r="E50" s="117">
        <f>SUM(B50:D50)</f>
        <v>0</v>
      </c>
      <c r="F50" s="153">
        <f>'Planung Personal'!G60*'Auswertung J4'!$V48/12</f>
        <v>0</v>
      </c>
      <c r="G50" s="153">
        <f>'Planung Personal'!H60*'Auswertung J4'!$V48/12</f>
        <v>0</v>
      </c>
      <c r="H50" s="153">
        <f>'Planung Personal'!I60*'Auswertung J4'!$V48/12</f>
        <v>0</v>
      </c>
      <c r="I50" s="117">
        <f>SUM(F50:H50)</f>
        <v>0</v>
      </c>
      <c r="J50" s="153">
        <f>'Planung Personal'!J60*'Auswertung J4'!$V48/12</f>
        <v>0</v>
      </c>
      <c r="K50" s="153">
        <f>'Planung Personal'!K60*'Auswertung J4'!$V48/12</f>
        <v>0</v>
      </c>
      <c r="L50" s="153">
        <f>'Planung Personal'!L60*'Auswertung J4'!$V48/12</f>
        <v>0</v>
      </c>
      <c r="M50" s="117">
        <f>SUM(J50:L50)</f>
        <v>0</v>
      </c>
      <c r="N50" s="153">
        <f>'Planung Personal'!M60*'Auswertung J4'!$V48/12</f>
        <v>0</v>
      </c>
      <c r="O50" s="153">
        <f>'Planung Personal'!N60*'Auswertung J4'!$V48/12</f>
        <v>0</v>
      </c>
      <c r="P50" s="153">
        <f>'Planung Personal'!O60*'Auswertung J4'!$V48/12</f>
        <v>0</v>
      </c>
      <c r="Q50" s="300">
        <f>SUM(N50:P50)</f>
        <v>0</v>
      </c>
      <c r="R50" s="302">
        <f>SUM(E50+I50+M50+Q50)</f>
        <v>0</v>
      </c>
      <c r="T50" s="911"/>
      <c r="U50" s="912"/>
      <c r="V50" s="913"/>
    </row>
    <row r="51" spans="1:22" x14ac:dyDescent="0.15">
      <c r="A51" s="152" t="s">
        <v>204</v>
      </c>
      <c r="B51" s="153">
        <f>'Ermittl.-Stunden J4'!B43</f>
        <v>0</v>
      </c>
      <c r="C51" s="153">
        <f>'Ermittl.-Stunden J4'!C43</f>
        <v>0</v>
      </c>
      <c r="D51" s="153">
        <f>'Ermittl.-Stunden J4'!D43</f>
        <v>0</v>
      </c>
      <c r="E51" s="117">
        <f>SUM(B51:D51)</f>
        <v>0</v>
      </c>
      <c r="F51" s="153">
        <f>'Ermittl.-Stunden J4'!E43</f>
        <v>0</v>
      </c>
      <c r="G51" s="153">
        <f>'Ermittl.-Stunden J4'!F43</f>
        <v>0</v>
      </c>
      <c r="H51" s="153">
        <f>'Ermittl.-Stunden J4'!G43</f>
        <v>0</v>
      </c>
      <c r="I51" s="117">
        <f>SUM(F51:H51)</f>
        <v>0</v>
      </c>
      <c r="J51" s="153">
        <f>'Ermittl.-Stunden J4'!H43</f>
        <v>0</v>
      </c>
      <c r="K51" s="153">
        <f>'Ermittl.-Stunden J4'!I43</f>
        <v>0</v>
      </c>
      <c r="L51" s="153">
        <f>'Ermittl.-Stunden J4'!J43</f>
        <v>0</v>
      </c>
      <c r="M51" s="117">
        <f>SUM(J51:L51)</f>
        <v>0</v>
      </c>
      <c r="N51" s="153">
        <f>'Ermittl.-Stunden J4'!K43</f>
        <v>0</v>
      </c>
      <c r="O51" s="153">
        <f>'Ermittl.-Stunden J4'!L43</f>
        <v>0</v>
      </c>
      <c r="P51" s="153">
        <f>'Ermittl.-Stunden J4'!M43</f>
        <v>0</v>
      </c>
      <c r="Q51" s="300">
        <f>SUM(N51:P51)</f>
        <v>0</v>
      </c>
      <c r="R51" s="302">
        <f>SUM(E51+I51+M51+Q51)</f>
        <v>0</v>
      </c>
      <c r="T51" s="157" t="s">
        <v>187</v>
      </c>
      <c r="U51" s="158" t="s">
        <v>188</v>
      </c>
      <c r="V51" s="159" t="s">
        <v>189</v>
      </c>
    </row>
    <row r="52" spans="1:22" x14ac:dyDescent="0.15">
      <c r="A52" s="152" t="s">
        <v>205</v>
      </c>
      <c r="B52" s="153">
        <f>B50-B51</f>
        <v>0</v>
      </c>
      <c r="C52" s="153">
        <f>C50-C51</f>
        <v>0</v>
      </c>
      <c r="D52" s="153">
        <f>D50-D51</f>
        <v>0</v>
      </c>
      <c r="E52" s="117">
        <f>SUM(B52:D52)</f>
        <v>0</v>
      </c>
      <c r="F52" s="153">
        <f>F50-F51</f>
        <v>0</v>
      </c>
      <c r="G52" s="153">
        <f>G50-G51</f>
        <v>0</v>
      </c>
      <c r="H52" s="153">
        <f>H50-H51</f>
        <v>0</v>
      </c>
      <c r="I52" s="117">
        <f>SUM(F52:H52)</f>
        <v>0</v>
      </c>
      <c r="J52" s="153">
        <f>J50-J51</f>
        <v>0</v>
      </c>
      <c r="K52" s="153">
        <f>K50-K51</f>
        <v>0</v>
      </c>
      <c r="L52" s="153">
        <f>L50-L51</f>
        <v>0</v>
      </c>
      <c r="M52" s="117">
        <f>SUM(J52:L52)</f>
        <v>0</v>
      </c>
      <c r="N52" s="153">
        <f>N50-N51</f>
        <v>0</v>
      </c>
      <c r="O52" s="153">
        <f>O50-O51</f>
        <v>0</v>
      </c>
      <c r="P52" s="153">
        <f>P50-P51</f>
        <v>0</v>
      </c>
      <c r="Q52" s="300">
        <f>SUM(N52:P52)</f>
        <v>0</v>
      </c>
      <c r="R52" s="302">
        <f>SUM(E52+I52+M52+Q52)</f>
        <v>0</v>
      </c>
      <c r="T52" s="164" t="s">
        <v>191</v>
      </c>
      <c r="U52" s="165" t="s">
        <v>192</v>
      </c>
      <c r="V52" s="166" t="s">
        <v>193</v>
      </c>
    </row>
    <row r="53" spans="1:22" x14ac:dyDescent="0.15">
      <c r="T53" s="914">
        <f>'Ermittl.-Stunden J4'!P46</f>
        <v>0</v>
      </c>
      <c r="U53" s="917">
        <f>V48</f>
        <v>0</v>
      </c>
      <c r="V53" s="943" t="str">
        <f>IF(T53=0,"0,00 €", T53/U53)</f>
        <v>0,00 €</v>
      </c>
    </row>
    <row r="54" spans="1:22" x14ac:dyDescent="0.15">
      <c r="A54" s="152" t="s">
        <v>206</v>
      </c>
      <c r="B54" s="348">
        <f t="shared" ref="B54:D55" si="16">B50*$V53</f>
        <v>0</v>
      </c>
      <c r="C54" s="348">
        <f t="shared" si="16"/>
        <v>0</v>
      </c>
      <c r="D54" s="348">
        <f t="shared" si="16"/>
        <v>0</v>
      </c>
      <c r="E54" s="346">
        <f>SUM(B54:D54)</f>
        <v>0</v>
      </c>
      <c r="F54" s="348">
        <f t="shared" ref="F54:H55" si="17">F50*$V53</f>
        <v>0</v>
      </c>
      <c r="G54" s="348">
        <f t="shared" si="17"/>
        <v>0</v>
      </c>
      <c r="H54" s="348">
        <f t="shared" si="17"/>
        <v>0</v>
      </c>
      <c r="I54" s="346">
        <f>SUM(F54:H54)</f>
        <v>0</v>
      </c>
      <c r="J54" s="348">
        <f t="shared" ref="J54:L55" si="18">J50*$V53</f>
        <v>0</v>
      </c>
      <c r="K54" s="348">
        <f t="shared" si="18"/>
        <v>0</v>
      </c>
      <c r="L54" s="348">
        <f t="shared" si="18"/>
        <v>0</v>
      </c>
      <c r="M54" s="346">
        <f>SUM(J54:L54)</f>
        <v>0</v>
      </c>
      <c r="N54" s="348">
        <f t="shared" ref="N54:P55" si="19">N50*$V53</f>
        <v>0</v>
      </c>
      <c r="O54" s="348">
        <f t="shared" si="19"/>
        <v>0</v>
      </c>
      <c r="P54" s="348">
        <f t="shared" si="19"/>
        <v>0</v>
      </c>
      <c r="Q54" s="346">
        <f>SUM(N54:P54)</f>
        <v>0</v>
      </c>
      <c r="R54" s="347">
        <f>SUM(Q54,M54,I54,E54)</f>
        <v>0</v>
      </c>
      <c r="T54" s="915"/>
      <c r="U54" s="918"/>
      <c r="V54" s="921"/>
    </row>
    <row r="55" spans="1:22" x14ac:dyDescent="0.15">
      <c r="A55" s="152" t="s">
        <v>207</v>
      </c>
      <c r="B55" s="348">
        <f t="shared" si="16"/>
        <v>0</v>
      </c>
      <c r="C55" s="348">
        <f t="shared" si="16"/>
        <v>0</v>
      </c>
      <c r="D55" s="348">
        <f t="shared" si="16"/>
        <v>0</v>
      </c>
      <c r="E55" s="346">
        <f>SUM(B55:D55)</f>
        <v>0</v>
      </c>
      <c r="F55" s="348">
        <f t="shared" si="17"/>
        <v>0</v>
      </c>
      <c r="G55" s="348">
        <f t="shared" si="17"/>
        <v>0</v>
      </c>
      <c r="H55" s="348">
        <f t="shared" si="17"/>
        <v>0</v>
      </c>
      <c r="I55" s="346">
        <f>SUM(F55:H55)</f>
        <v>0</v>
      </c>
      <c r="J55" s="348">
        <f t="shared" si="18"/>
        <v>0</v>
      </c>
      <c r="K55" s="348">
        <f t="shared" si="18"/>
        <v>0</v>
      </c>
      <c r="L55" s="348">
        <f t="shared" si="18"/>
        <v>0</v>
      </c>
      <c r="M55" s="346">
        <f>SUM(J55:L55)</f>
        <v>0</v>
      </c>
      <c r="N55" s="348">
        <f t="shared" si="19"/>
        <v>0</v>
      </c>
      <c r="O55" s="348">
        <f t="shared" si="19"/>
        <v>0</v>
      </c>
      <c r="P55" s="348">
        <f t="shared" si="19"/>
        <v>0</v>
      </c>
      <c r="Q55" s="346">
        <f>SUM(N55:P55)</f>
        <v>0</v>
      </c>
      <c r="R55" s="347">
        <f>SUM(Q55,M55,I55,E55)</f>
        <v>0</v>
      </c>
      <c r="T55" s="915"/>
      <c r="U55" s="918"/>
      <c r="V55" s="921"/>
    </row>
    <row r="56" spans="1:22" ht="15" customHeight="1" thickBot="1" x14ac:dyDescent="0.2">
      <c r="A56" s="167" t="s">
        <v>208</v>
      </c>
      <c r="B56" s="349">
        <f>B54-B55</f>
        <v>0</v>
      </c>
      <c r="C56" s="349">
        <f>C54-C55</f>
        <v>0</v>
      </c>
      <c r="D56" s="349">
        <f>D54-D55</f>
        <v>0</v>
      </c>
      <c r="E56" s="292">
        <f>SUM(B56:D56)</f>
        <v>0</v>
      </c>
      <c r="F56" s="350">
        <f>F54-F55</f>
        <v>0</v>
      </c>
      <c r="G56" s="350">
        <f>G54-G55</f>
        <v>0</v>
      </c>
      <c r="H56" s="350">
        <f>H54-H55</f>
        <v>0</v>
      </c>
      <c r="I56" s="292">
        <f>SUM(F56:H56)</f>
        <v>0</v>
      </c>
      <c r="J56" s="350">
        <f>J54-J55</f>
        <v>0</v>
      </c>
      <c r="K56" s="349">
        <f>K54-K55</f>
        <v>0</v>
      </c>
      <c r="L56" s="351">
        <f>L54-L55</f>
        <v>0</v>
      </c>
      <c r="M56" s="292">
        <f>SUM(J56:L56)</f>
        <v>0</v>
      </c>
      <c r="N56" s="350">
        <f>N54-N55</f>
        <v>0</v>
      </c>
      <c r="O56" s="349">
        <f>O54-O55</f>
        <v>0</v>
      </c>
      <c r="P56" s="351">
        <f>P54-P55</f>
        <v>0</v>
      </c>
      <c r="Q56" s="292">
        <f>SUM(N56:P56)</f>
        <v>0</v>
      </c>
      <c r="R56" s="303">
        <f>SUM(Q56,M56,I56,E56)</f>
        <v>0</v>
      </c>
      <c r="T56" s="916"/>
      <c r="U56" s="919"/>
      <c r="V56" s="922"/>
    </row>
    <row r="58" spans="1:22" ht="14" thickBot="1" x14ac:dyDescent="0.2">
      <c r="E58" s="64" t="s">
        <v>198</v>
      </c>
      <c r="I58" s="64" t="s">
        <v>199</v>
      </c>
      <c r="M58" s="64" t="s">
        <v>200</v>
      </c>
      <c r="Q58" s="64" t="s">
        <v>201</v>
      </c>
    </row>
    <row r="59" spans="1:22" x14ac:dyDescent="0.15">
      <c r="A59" s="357" t="s">
        <v>211</v>
      </c>
      <c r="B59" s="361">
        <f>B10+B21+B32+B43+B54</f>
        <v>0</v>
      </c>
      <c r="C59" s="361">
        <f t="shared" ref="C59:Q61" si="20">C10+C21+C32+C43+C54</f>
        <v>0</v>
      </c>
      <c r="D59" s="364">
        <f t="shared" si="20"/>
        <v>0</v>
      </c>
      <c r="E59" s="366">
        <f t="shared" si="20"/>
        <v>0</v>
      </c>
      <c r="F59" s="365">
        <f t="shared" si="20"/>
        <v>0</v>
      </c>
      <c r="G59" s="361">
        <f t="shared" si="20"/>
        <v>0</v>
      </c>
      <c r="H59" s="364">
        <f t="shared" si="20"/>
        <v>0</v>
      </c>
      <c r="I59" s="366">
        <f t="shared" si="20"/>
        <v>0</v>
      </c>
      <c r="J59" s="365">
        <f t="shared" si="20"/>
        <v>0</v>
      </c>
      <c r="K59" s="361">
        <f t="shared" si="20"/>
        <v>0</v>
      </c>
      <c r="L59" s="364">
        <f t="shared" si="20"/>
        <v>0</v>
      </c>
      <c r="M59" s="366">
        <f t="shared" si="20"/>
        <v>0</v>
      </c>
      <c r="N59" s="365">
        <f t="shared" si="20"/>
        <v>0</v>
      </c>
      <c r="O59" s="361">
        <f t="shared" si="20"/>
        <v>0</v>
      </c>
      <c r="P59" s="364">
        <f t="shared" si="20"/>
        <v>0</v>
      </c>
      <c r="Q59" s="366">
        <f t="shared" si="20"/>
        <v>0</v>
      </c>
      <c r="R59" s="370">
        <f>R10+R21+R32+R43+R54</f>
        <v>0</v>
      </c>
    </row>
    <row r="60" spans="1:22" x14ac:dyDescent="0.15">
      <c r="A60" s="357" t="s">
        <v>213</v>
      </c>
      <c r="B60" s="361">
        <f>B11+B22+B33+B44+B55</f>
        <v>0</v>
      </c>
      <c r="C60" s="361">
        <f t="shared" si="20"/>
        <v>0</v>
      </c>
      <c r="D60" s="364">
        <f t="shared" si="20"/>
        <v>0</v>
      </c>
      <c r="E60" s="362">
        <f t="shared" si="20"/>
        <v>0</v>
      </c>
      <c r="F60" s="365">
        <f t="shared" si="20"/>
        <v>0</v>
      </c>
      <c r="G60" s="361">
        <f t="shared" si="20"/>
        <v>0</v>
      </c>
      <c r="H60" s="364">
        <f t="shared" si="20"/>
        <v>0</v>
      </c>
      <c r="I60" s="362">
        <f t="shared" si="20"/>
        <v>0</v>
      </c>
      <c r="J60" s="365">
        <f t="shared" si="20"/>
        <v>0</v>
      </c>
      <c r="K60" s="361">
        <f t="shared" si="20"/>
        <v>0</v>
      </c>
      <c r="L60" s="364">
        <f t="shared" si="20"/>
        <v>0</v>
      </c>
      <c r="M60" s="362">
        <f t="shared" si="20"/>
        <v>0</v>
      </c>
      <c r="N60" s="365">
        <f t="shared" si="20"/>
        <v>0</v>
      </c>
      <c r="O60" s="361">
        <f t="shared" si="20"/>
        <v>0</v>
      </c>
      <c r="P60" s="364">
        <f t="shared" si="20"/>
        <v>0</v>
      </c>
      <c r="Q60" s="362">
        <f t="shared" si="20"/>
        <v>0</v>
      </c>
      <c r="R60" s="371">
        <f>R11+R22+R33+R44+R55</f>
        <v>0</v>
      </c>
    </row>
    <row r="61" spans="1:22" ht="14" thickBot="1" x14ac:dyDescent="0.2">
      <c r="A61" s="367" t="s">
        <v>215</v>
      </c>
      <c r="B61" s="361">
        <f>B12+B23+B34+B45+B56</f>
        <v>0</v>
      </c>
      <c r="C61" s="361">
        <f t="shared" si="20"/>
        <v>0</v>
      </c>
      <c r="D61" s="364">
        <f t="shared" si="20"/>
        <v>0</v>
      </c>
      <c r="E61" s="363">
        <f t="shared" si="20"/>
        <v>0</v>
      </c>
      <c r="F61" s="365">
        <f t="shared" si="20"/>
        <v>0</v>
      </c>
      <c r="G61" s="361">
        <f t="shared" si="20"/>
        <v>0</v>
      </c>
      <c r="H61" s="364">
        <f t="shared" si="20"/>
        <v>0</v>
      </c>
      <c r="I61" s="363">
        <f t="shared" si="20"/>
        <v>0</v>
      </c>
      <c r="J61" s="365">
        <f t="shared" si="20"/>
        <v>0</v>
      </c>
      <c r="K61" s="361">
        <f t="shared" si="20"/>
        <v>0</v>
      </c>
      <c r="L61" s="364">
        <f t="shared" si="20"/>
        <v>0</v>
      </c>
      <c r="M61" s="363">
        <f t="shared" si="20"/>
        <v>0</v>
      </c>
      <c r="N61" s="365">
        <f t="shared" si="20"/>
        <v>0</v>
      </c>
      <c r="O61" s="361">
        <f t="shared" si="20"/>
        <v>0</v>
      </c>
      <c r="P61" s="364">
        <f t="shared" si="20"/>
        <v>0</v>
      </c>
      <c r="Q61" s="363">
        <f t="shared" si="20"/>
        <v>0</v>
      </c>
      <c r="R61" s="372">
        <f>R12+R23+R34+R45+R56</f>
        <v>0</v>
      </c>
    </row>
    <row r="62" spans="1:22" ht="14" thickBot="1" x14ac:dyDescent="0.2">
      <c r="A62" s="460"/>
      <c r="B62" s="461"/>
      <c r="C62" s="461"/>
      <c r="D62" s="461"/>
      <c r="E62" s="461"/>
      <c r="F62" s="461"/>
      <c r="G62" s="461"/>
      <c r="H62" s="461"/>
      <c r="I62" s="461"/>
      <c r="J62" s="461"/>
      <c r="K62" s="461"/>
      <c r="L62" s="461"/>
      <c r="M62" s="461"/>
      <c r="N62" s="461"/>
      <c r="O62" s="461"/>
      <c r="P62" s="461"/>
      <c r="Q62" s="461"/>
      <c r="R62" s="462"/>
    </row>
    <row r="63" spans="1:22" ht="14" thickBot="1" x14ac:dyDescent="0.2">
      <c r="E63" s="64" t="s">
        <v>198</v>
      </c>
      <c r="I63" s="64" t="s">
        <v>199</v>
      </c>
      <c r="M63" s="64" t="s">
        <v>200</v>
      </c>
      <c r="Q63" s="64" t="s">
        <v>201</v>
      </c>
      <c r="R63" s="145"/>
    </row>
    <row r="64" spans="1:22" ht="17" thickBot="1" x14ac:dyDescent="0.2">
      <c r="A64" s="148" t="s">
        <v>216</v>
      </c>
      <c r="B64" s="149" t="s">
        <v>173</v>
      </c>
      <c r="C64" s="149" t="s">
        <v>174</v>
      </c>
      <c r="D64" s="150" t="s">
        <v>175</v>
      </c>
      <c r="E64" s="289" t="s">
        <v>126</v>
      </c>
      <c r="F64" s="290" t="s">
        <v>100</v>
      </c>
      <c r="G64" s="149" t="s">
        <v>176</v>
      </c>
      <c r="H64" s="150" t="s">
        <v>102</v>
      </c>
      <c r="I64" s="289" t="s">
        <v>126</v>
      </c>
      <c r="J64" s="290" t="s">
        <v>103</v>
      </c>
      <c r="K64" s="149" t="s">
        <v>104</v>
      </c>
      <c r="L64" s="150" t="s">
        <v>177</v>
      </c>
      <c r="M64" s="289" t="s">
        <v>126</v>
      </c>
      <c r="N64" s="290" t="s">
        <v>106</v>
      </c>
      <c r="O64" s="149" t="s">
        <v>107</v>
      </c>
      <c r="P64" s="150" t="s">
        <v>108</v>
      </c>
      <c r="Q64" s="299" t="s">
        <v>126</v>
      </c>
      <c r="R64" s="301" t="s">
        <v>178</v>
      </c>
    </row>
    <row r="65" spans="1:18" x14ac:dyDescent="0.15">
      <c r="A65" s="357" t="s">
        <v>254</v>
      </c>
      <c r="B65" s="361">
        <f t="shared" ref="B65:R65" si="21">B59*1.9965*0.4</f>
        <v>0</v>
      </c>
      <c r="C65" s="361">
        <f t="shared" si="21"/>
        <v>0</v>
      </c>
      <c r="D65" s="364">
        <f t="shared" si="21"/>
        <v>0</v>
      </c>
      <c r="E65" s="366">
        <f t="shared" si="21"/>
        <v>0</v>
      </c>
      <c r="F65" s="365">
        <f t="shared" si="21"/>
        <v>0</v>
      </c>
      <c r="G65" s="361">
        <f t="shared" si="21"/>
        <v>0</v>
      </c>
      <c r="H65" s="364">
        <f t="shared" si="21"/>
        <v>0</v>
      </c>
      <c r="I65" s="366">
        <f t="shared" si="21"/>
        <v>0</v>
      </c>
      <c r="J65" s="365">
        <f t="shared" si="21"/>
        <v>0</v>
      </c>
      <c r="K65" s="361">
        <f t="shared" si="21"/>
        <v>0</v>
      </c>
      <c r="L65" s="364">
        <f t="shared" si="21"/>
        <v>0</v>
      </c>
      <c r="M65" s="366">
        <f t="shared" si="21"/>
        <v>0</v>
      </c>
      <c r="N65" s="365">
        <f t="shared" si="21"/>
        <v>0</v>
      </c>
      <c r="O65" s="361">
        <f t="shared" si="21"/>
        <v>0</v>
      </c>
      <c r="P65" s="364">
        <f t="shared" si="21"/>
        <v>0</v>
      </c>
      <c r="Q65" s="366">
        <f t="shared" si="21"/>
        <v>0</v>
      </c>
      <c r="R65" s="370">
        <f t="shared" si="21"/>
        <v>0</v>
      </c>
    </row>
    <row r="66" spans="1:18" x14ac:dyDescent="0.15">
      <c r="A66" s="357" t="s">
        <v>219</v>
      </c>
      <c r="B66" s="361">
        <f t="shared" ref="B66:R66" si="22">B60*1.9965*0.4</f>
        <v>0</v>
      </c>
      <c r="C66" s="361">
        <f t="shared" si="22"/>
        <v>0</v>
      </c>
      <c r="D66" s="364">
        <f t="shared" si="22"/>
        <v>0</v>
      </c>
      <c r="E66" s="362">
        <f t="shared" si="22"/>
        <v>0</v>
      </c>
      <c r="F66" s="365">
        <f t="shared" si="22"/>
        <v>0</v>
      </c>
      <c r="G66" s="361">
        <f t="shared" si="22"/>
        <v>0</v>
      </c>
      <c r="H66" s="364">
        <f t="shared" si="22"/>
        <v>0</v>
      </c>
      <c r="I66" s="362">
        <f t="shared" si="22"/>
        <v>0</v>
      </c>
      <c r="J66" s="365">
        <f t="shared" si="22"/>
        <v>0</v>
      </c>
      <c r="K66" s="361">
        <f t="shared" si="22"/>
        <v>0</v>
      </c>
      <c r="L66" s="364">
        <f t="shared" si="22"/>
        <v>0</v>
      </c>
      <c r="M66" s="362">
        <f t="shared" si="22"/>
        <v>0</v>
      </c>
      <c r="N66" s="365">
        <f t="shared" si="22"/>
        <v>0</v>
      </c>
      <c r="O66" s="361">
        <f t="shared" si="22"/>
        <v>0</v>
      </c>
      <c r="P66" s="364">
        <f t="shared" si="22"/>
        <v>0</v>
      </c>
      <c r="Q66" s="362">
        <f t="shared" si="22"/>
        <v>0</v>
      </c>
      <c r="R66" s="371">
        <f t="shared" si="22"/>
        <v>0</v>
      </c>
    </row>
    <row r="67" spans="1:18" ht="14" thickBot="1" x14ac:dyDescent="0.2">
      <c r="A67" s="367" t="s">
        <v>221</v>
      </c>
      <c r="B67" s="361">
        <f t="shared" ref="B67:N67" si="23">B65-B66</f>
        <v>0</v>
      </c>
      <c r="C67" s="361">
        <f t="shared" si="23"/>
        <v>0</v>
      </c>
      <c r="D67" s="364">
        <f t="shared" si="23"/>
        <v>0</v>
      </c>
      <c r="E67" s="363">
        <f t="shared" si="23"/>
        <v>0</v>
      </c>
      <c r="F67" s="365">
        <f t="shared" si="23"/>
        <v>0</v>
      </c>
      <c r="G67" s="361">
        <f t="shared" si="23"/>
        <v>0</v>
      </c>
      <c r="H67" s="364">
        <f t="shared" si="23"/>
        <v>0</v>
      </c>
      <c r="I67" s="363">
        <f t="shared" si="23"/>
        <v>0</v>
      </c>
      <c r="J67" s="365">
        <f t="shared" si="23"/>
        <v>0</v>
      </c>
      <c r="K67" s="361">
        <f t="shared" si="23"/>
        <v>0</v>
      </c>
      <c r="L67" s="364">
        <f t="shared" si="23"/>
        <v>0</v>
      </c>
      <c r="M67" s="363">
        <f t="shared" si="23"/>
        <v>0</v>
      </c>
      <c r="N67" s="365">
        <f t="shared" si="23"/>
        <v>0</v>
      </c>
      <c r="O67" s="361">
        <f>O65-O66</f>
        <v>0</v>
      </c>
      <c r="P67" s="364">
        <f>P65-P66</f>
        <v>0</v>
      </c>
      <c r="Q67" s="363">
        <f>Q65-Q66</f>
        <v>0</v>
      </c>
      <c r="R67" s="372">
        <f>R65-R66</f>
        <v>0</v>
      </c>
    </row>
    <row r="68" spans="1:18" ht="14" thickBot="1" x14ac:dyDescent="0.2">
      <c r="A68" s="460"/>
      <c r="B68" s="461"/>
      <c r="C68" s="461"/>
      <c r="D68" s="461"/>
      <c r="E68" s="461"/>
      <c r="F68" s="461"/>
      <c r="G68" s="461"/>
      <c r="H68" s="461"/>
      <c r="I68" s="461"/>
      <c r="J68" s="461"/>
      <c r="K68" s="461"/>
      <c r="L68" s="461"/>
      <c r="M68" s="461"/>
      <c r="N68" s="461"/>
      <c r="O68" s="461"/>
      <c r="P68" s="461"/>
      <c r="Q68" s="461"/>
      <c r="R68" s="462"/>
    </row>
    <row r="69" spans="1:18" ht="14" thickBot="1" x14ac:dyDescent="0.2">
      <c r="E69" s="64" t="s">
        <v>198</v>
      </c>
      <c r="I69" s="64" t="s">
        <v>199</v>
      </c>
      <c r="M69" s="64" t="s">
        <v>200</v>
      </c>
      <c r="Q69" s="64" t="s">
        <v>201</v>
      </c>
      <c r="R69" s="145"/>
    </row>
    <row r="70" spans="1:18" ht="17" thickBot="1" x14ac:dyDescent="0.2">
      <c r="A70" s="148" t="s">
        <v>222</v>
      </c>
      <c r="B70" s="149" t="s">
        <v>173</v>
      </c>
      <c r="C70" s="149" t="s">
        <v>174</v>
      </c>
      <c r="D70" s="150" t="s">
        <v>175</v>
      </c>
      <c r="E70" s="289" t="s">
        <v>126</v>
      </c>
      <c r="F70" s="290" t="s">
        <v>100</v>
      </c>
      <c r="G70" s="149" t="s">
        <v>176</v>
      </c>
      <c r="H70" s="150" t="s">
        <v>102</v>
      </c>
      <c r="I70" s="289" t="s">
        <v>126</v>
      </c>
      <c r="J70" s="290" t="s">
        <v>103</v>
      </c>
      <c r="K70" s="149" t="s">
        <v>104</v>
      </c>
      <c r="L70" s="150" t="s">
        <v>177</v>
      </c>
      <c r="M70" s="289" t="s">
        <v>126</v>
      </c>
      <c r="N70" s="290" t="s">
        <v>106</v>
      </c>
      <c r="O70" s="149" t="s">
        <v>107</v>
      </c>
      <c r="P70" s="150" t="s">
        <v>108</v>
      </c>
      <c r="Q70" s="299" t="s">
        <v>126</v>
      </c>
      <c r="R70" s="301" t="s">
        <v>178</v>
      </c>
    </row>
    <row r="71" spans="1:18" x14ac:dyDescent="0.15">
      <c r="A71" s="357" t="s">
        <v>223</v>
      </c>
      <c r="B71" s="357"/>
      <c r="C71" s="357"/>
      <c r="D71" s="368"/>
      <c r="E71" s="358"/>
      <c r="F71" s="369"/>
      <c r="G71" s="357"/>
      <c r="H71" s="368"/>
      <c r="I71" s="358"/>
      <c r="J71" s="369"/>
      <c r="K71" s="357"/>
      <c r="L71" s="368"/>
      <c r="M71" s="358"/>
      <c r="N71" s="369"/>
      <c r="O71" s="357"/>
      <c r="P71" s="368"/>
      <c r="Q71" s="358"/>
      <c r="R71" s="373"/>
    </row>
    <row r="72" spans="1:18" x14ac:dyDescent="0.15">
      <c r="A72" s="357" t="s">
        <v>224</v>
      </c>
      <c r="B72" s="361"/>
      <c r="C72" s="361"/>
      <c r="D72" s="364"/>
      <c r="E72" s="359"/>
      <c r="F72" s="365"/>
      <c r="G72" s="361"/>
      <c r="H72" s="364"/>
      <c r="I72" s="359"/>
      <c r="J72" s="365"/>
      <c r="K72" s="361"/>
      <c r="L72" s="364"/>
      <c r="M72" s="359"/>
      <c r="N72" s="365"/>
      <c r="O72" s="361"/>
      <c r="P72" s="364"/>
      <c r="Q72" s="359"/>
      <c r="R72" s="374">
        <f>SUM(B72:D72,F72:H72,J72:L72,N72:P72)</f>
        <v>0</v>
      </c>
    </row>
    <row r="73" spans="1:18" ht="14" thickBot="1" x14ac:dyDescent="0.2">
      <c r="A73" s="357" t="s">
        <v>225</v>
      </c>
      <c r="B73" s="361">
        <f>B72-B60</f>
        <v>0</v>
      </c>
      <c r="C73" s="361">
        <f>C72-C60</f>
        <v>0</v>
      </c>
      <c r="D73" s="364">
        <f>D72-D60</f>
        <v>0</v>
      </c>
      <c r="E73" s="360"/>
      <c r="F73" s="365">
        <f>F72-F60</f>
        <v>0</v>
      </c>
      <c r="G73" s="361">
        <f>G72-G60</f>
        <v>0</v>
      </c>
      <c r="H73" s="364">
        <f>H72-H60</f>
        <v>0</v>
      </c>
      <c r="I73" s="360"/>
      <c r="J73" s="365">
        <f>J72-J60</f>
        <v>0</v>
      </c>
      <c r="K73" s="361">
        <f>K72-K60</f>
        <v>0</v>
      </c>
      <c r="L73" s="364">
        <f>L72-L60</f>
        <v>0</v>
      </c>
      <c r="M73" s="360"/>
      <c r="N73" s="365">
        <f>N72-N60</f>
        <v>0</v>
      </c>
      <c r="O73" s="361">
        <f>O72-O60</f>
        <v>0</v>
      </c>
      <c r="P73" s="364">
        <f>P72-P60</f>
        <v>0</v>
      </c>
      <c r="Q73" s="360"/>
      <c r="R73" s="375"/>
    </row>
  </sheetData>
  <mergeCells count="22">
    <mergeCell ref="U9:U12"/>
    <mergeCell ref="V9:V12"/>
    <mergeCell ref="T16:V17"/>
    <mergeCell ref="T20:T23"/>
    <mergeCell ref="U20:U23"/>
    <mergeCell ref="V20:V23"/>
    <mergeCell ref="T49:V50"/>
    <mergeCell ref="T53:T56"/>
    <mergeCell ref="U53:U56"/>
    <mergeCell ref="V53:V56"/>
    <mergeCell ref="B2:C2"/>
    <mergeCell ref="B3:C3"/>
    <mergeCell ref="T27:V28"/>
    <mergeCell ref="T31:T34"/>
    <mergeCell ref="U31:U34"/>
    <mergeCell ref="V31:V34"/>
    <mergeCell ref="T38:V39"/>
    <mergeCell ref="T42:T45"/>
    <mergeCell ref="U42:U45"/>
    <mergeCell ref="V42:V45"/>
    <mergeCell ref="T5:V6"/>
    <mergeCell ref="T9:T12"/>
  </mergeCells>
  <conditionalFormatting sqref="B7:D8">
    <cfRule type="expression" dxfId="122" priority="217">
      <formula>ISERROR($B7)</formula>
    </cfRule>
  </conditionalFormatting>
  <conditionalFormatting sqref="B10:D10">
    <cfRule type="expression" dxfId="121" priority="123">
      <formula>ISERROR($B10)</formula>
    </cfRule>
  </conditionalFormatting>
  <conditionalFormatting sqref="B11:D12 F11:H12 J11:L12 N11:P12">
    <cfRule type="cellIs" dxfId="120" priority="105" operator="greaterThan">
      <formula>0</formula>
    </cfRule>
  </conditionalFormatting>
  <conditionalFormatting sqref="B18:D18">
    <cfRule type="expression" dxfId="119" priority="160">
      <formula>ISERROR($B18)</formula>
    </cfRule>
  </conditionalFormatting>
  <conditionalFormatting sqref="B21:D21">
    <cfRule type="expression" dxfId="118" priority="97">
      <formula>ISERROR($B21)</formula>
    </cfRule>
  </conditionalFormatting>
  <conditionalFormatting sqref="B22:D23 F22:H23 J22:L23 N22:P23">
    <cfRule type="cellIs" dxfId="117" priority="79" operator="greaterThan">
      <formula>0</formula>
    </cfRule>
  </conditionalFormatting>
  <conditionalFormatting sqref="B29:D30">
    <cfRule type="expression" dxfId="116" priority="153">
      <formula>ISERROR($B29)</formula>
    </cfRule>
  </conditionalFormatting>
  <conditionalFormatting sqref="B32:D32">
    <cfRule type="expression" dxfId="115" priority="71">
      <formula>ISERROR($B32)</formula>
    </cfRule>
  </conditionalFormatting>
  <conditionalFormatting sqref="B33:D34 F33:H34 J33:L34 N33:P34">
    <cfRule type="cellIs" dxfId="114" priority="53" operator="greaterThan">
      <formula>0</formula>
    </cfRule>
  </conditionalFormatting>
  <conditionalFormatting sqref="B40:D41">
    <cfRule type="expression" dxfId="113" priority="146">
      <formula>ISERROR($B40)</formula>
    </cfRule>
  </conditionalFormatting>
  <conditionalFormatting sqref="B43:D43">
    <cfRule type="expression" dxfId="112" priority="45">
      <formula>ISERROR($B43)</formula>
    </cfRule>
  </conditionalFormatting>
  <conditionalFormatting sqref="B44:D45 F44:H45 J44:L45 N44:P45">
    <cfRule type="cellIs" dxfId="111" priority="27" operator="greaterThan">
      <formula>0</formula>
    </cfRule>
  </conditionalFormatting>
  <conditionalFormatting sqref="B51:D52">
    <cfRule type="expression" dxfId="110" priority="139">
      <formula>ISERROR($B51)</formula>
    </cfRule>
  </conditionalFormatting>
  <conditionalFormatting sqref="B54:D54">
    <cfRule type="expression" dxfId="109" priority="19">
      <formula>ISERROR($B54)</formula>
    </cfRule>
  </conditionalFormatting>
  <conditionalFormatting sqref="B55:D56 F55:H56 J55:L56 N55:P56">
    <cfRule type="cellIs" dxfId="108" priority="1" operator="greaterThan">
      <formula>0</formula>
    </cfRule>
  </conditionalFormatting>
  <conditionalFormatting sqref="E7:E8">
    <cfRule type="expression" dxfId="107" priority="213">
      <formula>ISERROR(E7)</formula>
    </cfRule>
  </conditionalFormatting>
  <conditionalFormatting sqref="E10:E11">
    <cfRule type="expression" dxfId="106" priority="107">
      <formula>ISERROR(E10)</formula>
    </cfRule>
  </conditionalFormatting>
  <conditionalFormatting sqref="E11:E12">
    <cfRule type="cellIs" dxfId="105" priority="106" operator="greaterThan">
      <formula>0</formula>
    </cfRule>
  </conditionalFormatting>
  <conditionalFormatting sqref="E18">
    <cfRule type="expression" dxfId="104" priority="157">
      <formula>ISERROR(E18)</formula>
    </cfRule>
  </conditionalFormatting>
  <conditionalFormatting sqref="E21:E22">
    <cfRule type="expression" dxfId="103" priority="81">
      <formula>ISERROR(E21)</formula>
    </cfRule>
  </conditionalFormatting>
  <conditionalFormatting sqref="E22:E23">
    <cfRule type="cellIs" dxfId="102" priority="80" operator="greaterThan">
      <formula>0</formula>
    </cfRule>
  </conditionalFormatting>
  <conditionalFormatting sqref="E29:E30">
    <cfRule type="expression" dxfId="101" priority="150">
      <formula>ISERROR(E29)</formula>
    </cfRule>
  </conditionalFormatting>
  <conditionalFormatting sqref="E32:E33">
    <cfRule type="expression" dxfId="100" priority="55">
      <formula>ISERROR(E32)</formula>
    </cfRule>
  </conditionalFormatting>
  <conditionalFormatting sqref="E33:E34">
    <cfRule type="cellIs" dxfId="99" priority="54" operator="greaterThan">
      <formula>0</formula>
    </cfRule>
  </conditionalFormatting>
  <conditionalFormatting sqref="E40:E41">
    <cfRule type="expression" dxfId="98" priority="143">
      <formula>ISERROR(E40)</formula>
    </cfRule>
  </conditionalFormatting>
  <conditionalFormatting sqref="E43:E44">
    <cfRule type="expression" dxfId="97" priority="29">
      <formula>ISERROR(E43)</formula>
    </cfRule>
  </conditionalFormatting>
  <conditionalFormatting sqref="E44:E45">
    <cfRule type="cellIs" dxfId="96" priority="28" operator="greaterThan">
      <formula>0</formula>
    </cfRule>
  </conditionalFormatting>
  <conditionalFormatting sqref="E51:E52">
    <cfRule type="expression" dxfId="95" priority="136">
      <formula>ISERROR(E51)</formula>
    </cfRule>
  </conditionalFormatting>
  <conditionalFormatting sqref="E54:E55">
    <cfRule type="expression" dxfId="94" priority="3">
      <formula>ISERROR(E54)</formula>
    </cfRule>
  </conditionalFormatting>
  <conditionalFormatting sqref="E55:E56">
    <cfRule type="cellIs" dxfId="93" priority="2" operator="greaterThan">
      <formula>0</formula>
    </cfRule>
  </conditionalFormatting>
  <conditionalFormatting sqref="F7:H8">
    <cfRule type="expression" dxfId="92" priority="163">
      <formula>ISERROR($B7)</formula>
    </cfRule>
  </conditionalFormatting>
  <conditionalFormatting sqref="F10:H10">
    <cfRule type="expression" dxfId="91" priority="122">
      <formula>ISERROR($B10)</formula>
    </cfRule>
  </conditionalFormatting>
  <conditionalFormatting sqref="F18:H18">
    <cfRule type="expression" dxfId="90" priority="156">
      <formula>ISERROR($B18)</formula>
    </cfRule>
  </conditionalFormatting>
  <conditionalFormatting sqref="F21:H21">
    <cfRule type="expression" dxfId="89" priority="96">
      <formula>ISERROR($B21)</formula>
    </cfRule>
  </conditionalFormatting>
  <conditionalFormatting sqref="F29:H30">
    <cfRule type="expression" dxfId="88" priority="149">
      <formula>ISERROR($B29)</formula>
    </cfRule>
  </conditionalFormatting>
  <conditionalFormatting sqref="F32:H32">
    <cfRule type="expression" dxfId="87" priority="70">
      <formula>ISERROR($B32)</formula>
    </cfRule>
  </conditionalFormatting>
  <conditionalFormatting sqref="F40:H41">
    <cfRule type="expression" dxfId="86" priority="142">
      <formula>ISERROR($B40)</formula>
    </cfRule>
  </conditionalFormatting>
  <conditionalFormatting sqref="F43:H43">
    <cfRule type="expression" dxfId="85" priority="44">
      <formula>ISERROR($B43)</formula>
    </cfRule>
  </conditionalFormatting>
  <conditionalFormatting sqref="F51:H52">
    <cfRule type="expression" dxfId="84" priority="135">
      <formula>ISERROR($B51)</formula>
    </cfRule>
  </conditionalFormatting>
  <conditionalFormatting sqref="F54:H54">
    <cfRule type="expression" dxfId="83" priority="18">
      <formula>ISERROR($B54)</formula>
    </cfRule>
  </conditionalFormatting>
  <conditionalFormatting sqref="I7:I8">
    <cfRule type="expression" dxfId="82" priority="214">
      <formula>ISERROR(I7)</formula>
    </cfRule>
  </conditionalFormatting>
  <conditionalFormatting sqref="I10:I11">
    <cfRule type="expression" dxfId="81" priority="110">
      <formula>ISERROR(I10)</formula>
    </cfRule>
  </conditionalFormatting>
  <conditionalFormatting sqref="I11:I12">
    <cfRule type="cellIs" dxfId="80" priority="109" operator="greaterThan">
      <formula>0</formula>
    </cfRule>
  </conditionalFormatting>
  <conditionalFormatting sqref="I18">
    <cfRule type="expression" dxfId="79" priority="158">
      <formula>ISERROR(I18)</formula>
    </cfRule>
  </conditionalFormatting>
  <conditionalFormatting sqref="I21:I22">
    <cfRule type="expression" dxfId="78" priority="84">
      <formula>ISERROR(I21)</formula>
    </cfRule>
  </conditionalFormatting>
  <conditionalFormatting sqref="I22:I23">
    <cfRule type="cellIs" dxfId="77" priority="83" operator="greaterThan">
      <formula>0</formula>
    </cfRule>
  </conditionalFormatting>
  <conditionalFormatting sqref="I29:I30">
    <cfRule type="expression" dxfId="76" priority="151">
      <formula>ISERROR(I29)</formula>
    </cfRule>
  </conditionalFormatting>
  <conditionalFormatting sqref="I32:I33">
    <cfRule type="expression" dxfId="75" priority="58">
      <formula>ISERROR(I32)</formula>
    </cfRule>
  </conditionalFormatting>
  <conditionalFormatting sqref="I33:I34">
    <cfRule type="cellIs" dxfId="74" priority="57" operator="greaterThan">
      <formula>0</formula>
    </cfRule>
  </conditionalFormatting>
  <conditionalFormatting sqref="I40:I41">
    <cfRule type="expression" dxfId="73" priority="144">
      <formula>ISERROR(I40)</formula>
    </cfRule>
  </conditionalFormatting>
  <conditionalFormatting sqref="I43:I44">
    <cfRule type="expression" dxfId="72" priority="32">
      <formula>ISERROR(I43)</formula>
    </cfRule>
  </conditionalFormatting>
  <conditionalFormatting sqref="I44:I45">
    <cfRule type="cellIs" dxfId="71" priority="31" operator="greaterThan">
      <formula>0</formula>
    </cfRule>
  </conditionalFormatting>
  <conditionalFormatting sqref="I51:I52">
    <cfRule type="expression" dxfId="70" priority="137">
      <formula>ISERROR(I51)</formula>
    </cfRule>
  </conditionalFormatting>
  <conditionalFormatting sqref="I54:I55">
    <cfRule type="expression" dxfId="69" priority="6">
      <formula>ISERROR(I54)</formula>
    </cfRule>
  </conditionalFormatting>
  <conditionalFormatting sqref="I55:I56">
    <cfRule type="cellIs" dxfId="68" priority="5" operator="greaterThan">
      <formula>0</formula>
    </cfRule>
  </conditionalFormatting>
  <conditionalFormatting sqref="J7:L8">
    <cfRule type="expression" dxfId="67" priority="162">
      <formula>ISERROR($B7)</formula>
    </cfRule>
  </conditionalFormatting>
  <conditionalFormatting sqref="J10:L10">
    <cfRule type="expression" dxfId="66" priority="125">
      <formula>ISERROR($B10)</formula>
    </cfRule>
  </conditionalFormatting>
  <conditionalFormatting sqref="J18:L18">
    <cfRule type="expression" dxfId="65" priority="155">
      <formula>ISERROR($B18)</formula>
    </cfRule>
  </conditionalFormatting>
  <conditionalFormatting sqref="J21:L21">
    <cfRule type="expression" dxfId="64" priority="99">
      <formula>ISERROR($B21)</formula>
    </cfRule>
  </conditionalFormatting>
  <conditionalFormatting sqref="J29:L30">
    <cfRule type="expression" dxfId="63" priority="148">
      <formula>ISERROR($B29)</formula>
    </cfRule>
  </conditionalFormatting>
  <conditionalFormatting sqref="J32:L32">
    <cfRule type="expression" dxfId="62" priority="73">
      <formula>ISERROR($B32)</formula>
    </cfRule>
  </conditionalFormatting>
  <conditionalFormatting sqref="J40:L41">
    <cfRule type="expression" dxfId="61" priority="141">
      <formula>ISERROR($B40)</formula>
    </cfRule>
  </conditionalFormatting>
  <conditionalFormatting sqref="J43:L43">
    <cfRule type="expression" dxfId="60" priority="47">
      <formula>ISERROR($B43)</formula>
    </cfRule>
  </conditionalFormatting>
  <conditionalFormatting sqref="J51:L52">
    <cfRule type="expression" dxfId="59" priority="134">
      <formula>ISERROR($B51)</formula>
    </cfRule>
  </conditionalFormatting>
  <conditionalFormatting sqref="J54:L54">
    <cfRule type="expression" dxfId="58" priority="21">
      <formula>ISERROR($B54)</formula>
    </cfRule>
  </conditionalFormatting>
  <conditionalFormatting sqref="M7:M8">
    <cfRule type="expression" dxfId="57" priority="215">
      <formula>ISERROR(M7)</formula>
    </cfRule>
  </conditionalFormatting>
  <conditionalFormatting sqref="M10:M11">
    <cfRule type="expression" dxfId="56" priority="113">
      <formula>ISERROR(M10)</formula>
    </cfRule>
  </conditionalFormatting>
  <conditionalFormatting sqref="M11:M12">
    <cfRule type="cellIs" dxfId="55" priority="112" operator="greaterThan">
      <formula>0</formula>
    </cfRule>
  </conditionalFormatting>
  <conditionalFormatting sqref="M18">
    <cfRule type="expression" dxfId="54" priority="159">
      <formula>ISERROR(M18)</formula>
    </cfRule>
  </conditionalFormatting>
  <conditionalFormatting sqref="M21:M22">
    <cfRule type="expression" dxfId="53" priority="87">
      <formula>ISERROR(M21)</formula>
    </cfRule>
  </conditionalFormatting>
  <conditionalFormatting sqref="M22:M23">
    <cfRule type="cellIs" dxfId="52" priority="86" operator="greaterThan">
      <formula>0</formula>
    </cfRule>
  </conditionalFormatting>
  <conditionalFormatting sqref="M29:M30">
    <cfRule type="expression" dxfId="51" priority="152">
      <formula>ISERROR(M29)</formula>
    </cfRule>
  </conditionalFormatting>
  <conditionalFormatting sqref="M32:M33">
    <cfRule type="expression" dxfId="50" priority="61">
      <formula>ISERROR(M32)</formula>
    </cfRule>
  </conditionalFormatting>
  <conditionalFormatting sqref="M33:M34">
    <cfRule type="cellIs" dxfId="49" priority="60" operator="greaterThan">
      <formula>0</formula>
    </cfRule>
  </conditionalFormatting>
  <conditionalFormatting sqref="M40:M41">
    <cfRule type="expression" dxfId="48" priority="145">
      <formula>ISERROR(M40)</formula>
    </cfRule>
  </conditionalFormatting>
  <conditionalFormatting sqref="M43:M44">
    <cfRule type="expression" dxfId="47" priority="35">
      <formula>ISERROR(M43)</formula>
    </cfRule>
  </conditionalFormatting>
  <conditionalFormatting sqref="M44:M45">
    <cfRule type="cellIs" dxfId="46" priority="34" operator="greaterThan">
      <formula>0</formula>
    </cfRule>
  </conditionalFormatting>
  <conditionalFormatting sqref="M51:M52">
    <cfRule type="expression" dxfId="45" priority="138">
      <formula>ISERROR(M51)</formula>
    </cfRule>
  </conditionalFormatting>
  <conditionalFormatting sqref="M54:M55">
    <cfRule type="expression" dxfId="44" priority="9">
      <formula>ISERROR(M54)</formula>
    </cfRule>
  </conditionalFormatting>
  <conditionalFormatting sqref="M55:M56">
    <cfRule type="cellIs" dxfId="43" priority="8" operator="greaterThan">
      <formula>0</formula>
    </cfRule>
  </conditionalFormatting>
  <conditionalFormatting sqref="N7:P8">
    <cfRule type="expression" dxfId="42" priority="161">
      <formula>ISERROR($B7)</formula>
    </cfRule>
  </conditionalFormatting>
  <conditionalFormatting sqref="N10:P10">
    <cfRule type="expression" dxfId="41" priority="121">
      <formula>ISERROR($B10)</formula>
    </cfRule>
  </conditionalFormatting>
  <conditionalFormatting sqref="N18:P18">
    <cfRule type="expression" dxfId="40" priority="154">
      <formula>ISERROR($B18)</formula>
    </cfRule>
  </conditionalFormatting>
  <conditionalFormatting sqref="N21:P21">
    <cfRule type="expression" dxfId="39" priority="95">
      <formula>ISERROR($B21)</formula>
    </cfRule>
  </conditionalFormatting>
  <conditionalFormatting sqref="N29:P30">
    <cfRule type="expression" dxfId="38" priority="147">
      <formula>ISERROR($B29)</formula>
    </cfRule>
  </conditionalFormatting>
  <conditionalFormatting sqref="N32:P32">
    <cfRule type="expression" dxfId="37" priority="69">
      <formula>ISERROR($B32)</formula>
    </cfRule>
  </conditionalFormatting>
  <conditionalFormatting sqref="N40:P41">
    <cfRule type="expression" dxfId="36" priority="140">
      <formula>ISERROR($B40)</formula>
    </cfRule>
  </conditionalFormatting>
  <conditionalFormatting sqref="N43:P43">
    <cfRule type="expression" dxfId="35" priority="43">
      <formula>ISERROR($B43)</formula>
    </cfRule>
  </conditionalFormatting>
  <conditionalFormatting sqref="N51:P52">
    <cfRule type="expression" dxfId="34" priority="133">
      <formula>ISERROR($B51)</formula>
    </cfRule>
  </conditionalFormatting>
  <conditionalFormatting sqref="N54:P54">
    <cfRule type="expression" dxfId="33" priority="17">
      <formula>ISERROR($B54)</formula>
    </cfRule>
  </conditionalFormatting>
  <conditionalFormatting sqref="Q7:Q8">
    <cfRule type="expression" dxfId="32" priority="216">
      <formula>ISERROR(Q7)</formula>
    </cfRule>
  </conditionalFormatting>
  <conditionalFormatting sqref="Q10:Q11">
    <cfRule type="expression" dxfId="31" priority="116">
      <formula>ISERROR(Q10)</formula>
    </cfRule>
  </conditionalFormatting>
  <conditionalFormatting sqref="Q11:Q12">
    <cfRule type="cellIs" dxfId="30" priority="115" operator="greaterThan">
      <formula>0</formula>
    </cfRule>
  </conditionalFormatting>
  <conditionalFormatting sqref="Q21:Q22">
    <cfRule type="expression" dxfId="29" priority="90">
      <formula>ISERROR(Q21)</formula>
    </cfRule>
  </conditionalFormatting>
  <conditionalFormatting sqref="Q22:Q23">
    <cfRule type="cellIs" dxfId="28" priority="89" operator="greaterThan">
      <formula>0</formula>
    </cfRule>
  </conditionalFormatting>
  <conditionalFormatting sqref="Q30">
    <cfRule type="expression" dxfId="27" priority="233">
      <formula>ISERROR(Q30)</formula>
    </cfRule>
  </conditionalFormatting>
  <conditionalFormatting sqref="Q32:Q33">
    <cfRule type="expression" dxfId="26" priority="64">
      <formula>ISERROR(Q32)</formula>
    </cfRule>
  </conditionalFormatting>
  <conditionalFormatting sqref="Q33:Q34">
    <cfRule type="cellIs" dxfId="25" priority="63" operator="greaterThan">
      <formula>0</formula>
    </cfRule>
  </conditionalFormatting>
  <conditionalFormatting sqref="Q41">
    <cfRule type="expression" dxfId="24" priority="196">
      <formula>ISERROR(Q41)</formula>
    </cfRule>
  </conditionalFormatting>
  <conditionalFormatting sqref="Q43:Q44">
    <cfRule type="expression" dxfId="23" priority="38">
      <formula>ISERROR(Q43)</formula>
    </cfRule>
  </conditionalFormatting>
  <conditionalFormatting sqref="Q44:Q45">
    <cfRule type="cellIs" dxfId="22" priority="37" operator="greaterThan">
      <formula>0</formula>
    </cfRule>
  </conditionalFormatting>
  <conditionalFormatting sqref="Q52">
    <cfRule type="expression" dxfId="21" priority="176">
      <formula>ISERROR(Q52)</formula>
    </cfRule>
  </conditionalFormatting>
  <conditionalFormatting sqref="Q54:Q55">
    <cfRule type="expression" dxfId="20" priority="12">
      <formula>ISERROR(Q54)</formula>
    </cfRule>
  </conditionalFormatting>
  <conditionalFormatting sqref="Q55:Q56">
    <cfRule type="cellIs" dxfId="19" priority="11" operator="greaterThan">
      <formula>0</formula>
    </cfRule>
  </conditionalFormatting>
  <conditionalFormatting sqref="R7:R8">
    <cfRule type="expression" dxfId="18" priority="212">
      <formula>ISERROR(R7)</formula>
    </cfRule>
  </conditionalFormatting>
  <conditionalFormatting sqref="R10:R11">
    <cfRule type="expression" dxfId="17" priority="126">
      <formula>ISERROR(R10)</formula>
    </cfRule>
  </conditionalFormatting>
  <conditionalFormatting sqref="R11:R12">
    <cfRule type="cellIs" dxfId="16" priority="124" operator="greaterThan">
      <formula>0</formula>
    </cfRule>
  </conditionalFormatting>
  <conditionalFormatting sqref="R12">
    <cfRule type="cellIs" dxfId="15" priority="130" operator="lessThan">
      <formula>0</formula>
    </cfRule>
  </conditionalFormatting>
  <conditionalFormatting sqref="R21:R22">
    <cfRule type="expression" dxfId="14" priority="100">
      <formula>ISERROR(R21)</formula>
    </cfRule>
  </conditionalFormatting>
  <conditionalFormatting sqref="R22:R23">
    <cfRule type="cellIs" dxfId="13" priority="98" operator="greaterThan">
      <formula>0</formula>
    </cfRule>
  </conditionalFormatting>
  <conditionalFormatting sqref="R23">
    <cfRule type="cellIs" dxfId="12" priority="104" operator="lessThan">
      <formula>0</formula>
    </cfRule>
  </conditionalFormatting>
  <conditionalFormatting sqref="R30">
    <cfRule type="expression" dxfId="11" priority="229">
      <formula>ISERROR(R30)</formula>
    </cfRule>
  </conditionalFormatting>
  <conditionalFormatting sqref="R32:R33">
    <cfRule type="expression" dxfId="10" priority="74">
      <formula>ISERROR(R32)</formula>
    </cfRule>
  </conditionalFormatting>
  <conditionalFormatting sqref="R33:R34">
    <cfRule type="cellIs" dxfId="9" priority="72" operator="greaterThan">
      <formula>0</formula>
    </cfRule>
  </conditionalFormatting>
  <conditionalFormatting sqref="R34">
    <cfRule type="cellIs" dxfId="8" priority="78" operator="lessThan">
      <formula>0</formula>
    </cfRule>
  </conditionalFormatting>
  <conditionalFormatting sqref="R41">
    <cfRule type="expression" dxfId="7" priority="192">
      <formula>ISERROR(R41)</formula>
    </cfRule>
  </conditionalFormatting>
  <conditionalFormatting sqref="R43:R44">
    <cfRule type="expression" dxfId="6" priority="48">
      <formula>ISERROR(R43)</formula>
    </cfRule>
  </conditionalFormatting>
  <conditionalFormatting sqref="R44:R45">
    <cfRule type="cellIs" dxfId="5" priority="46" operator="greaterThan">
      <formula>0</formula>
    </cfRule>
  </conditionalFormatting>
  <conditionalFormatting sqref="R45">
    <cfRule type="cellIs" dxfId="4" priority="52" operator="lessThan">
      <formula>0</formula>
    </cfRule>
  </conditionalFormatting>
  <conditionalFormatting sqref="R52">
    <cfRule type="expression" dxfId="3" priority="172">
      <formula>ISERROR(R52)</formula>
    </cfRule>
  </conditionalFormatting>
  <conditionalFormatting sqref="R54:R55">
    <cfRule type="expression" dxfId="2" priority="22">
      <formula>ISERROR(R54)</formula>
    </cfRule>
  </conditionalFormatting>
  <conditionalFormatting sqref="R55:R56">
    <cfRule type="cellIs" dxfId="1" priority="20" operator="greaterThan">
      <formula>0</formula>
    </cfRule>
  </conditionalFormatting>
  <conditionalFormatting sqref="R56">
    <cfRule type="cellIs" dxfId="0" priority="26" operator="lessThan">
      <formula>0</formula>
    </cfRule>
  </conditionalFormatting>
  <pageMargins left="0.7" right="0.7" top="0.78740157499999996" bottom="0.78740157499999996" header="0.3" footer="0.3"/>
  <pageSetup paperSize="9" orientation="portrait" r:id="rId1"/>
  <drawing r:id="rId2"/>
  <legacy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6D597-8BB7-4DE4-94F9-8E1DFD9EDF30}">
  <sheetPr codeName="Tabelle33">
    <tabColor rgb="FFFF0000"/>
  </sheetPr>
  <dimension ref="A11:N38"/>
  <sheetViews>
    <sheetView view="pageLayout" topLeftCell="O15" zoomScaleNormal="100" workbookViewId="0">
      <selection activeCell="O15" sqref="O15"/>
    </sheetView>
  </sheetViews>
  <sheetFormatPr baseColWidth="10" defaultColWidth="11.5" defaultRowHeight="15" x14ac:dyDescent="0.2"/>
  <cols>
    <col min="1" max="1" width="20" style="15" customWidth="1"/>
    <col min="2" max="2" width="11.5" style="15"/>
    <col min="3" max="3" width="9.6640625" style="15" customWidth="1"/>
    <col min="4" max="4" width="15" style="15" customWidth="1"/>
    <col min="5" max="5" width="6.1640625" style="15" customWidth="1"/>
    <col min="6" max="6" width="15" style="15" customWidth="1"/>
    <col min="7" max="7" width="11.5" style="15"/>
    <col min="8" max="8" width="14.6640625" customWidth="1"/>
    <col min="9" max="9" width="15.83203125" bestFit="1" customWidth="1"/>
    <col min="10" max="10" width="11.6640625" customWidth="1"/>
    <col min="11" max="11" width="3.6640625" customWidth="1"/>
    <col min="12" max="12" width="9.5" style="5" bestFit="1" customWidth="1"/>
    <col min="13" max="13" width="15" style="2" customWidth="1"/>
    <col min="14" max="14" width="16.1640625" customWidth="1"/>
    <col min="15" max="16384" width="11.5" style="15"/>
  </cols>
  <sheetData>
    <row r="11" spans="1:14" ht="56" x14ac:dyDescent="0.15">
      <c r="H11" s="26" t="s">
        <v>256</v>
      </c>
      <c r="I11" s="27" t="s">
        <v>257</v>
      </c>
      <c r="J11" s="944" t="s">
        <v>258</v>
      </c>
      <c r="K11" s="945"/>
      <c r="L11" s="35" t="s">
        <v>231</v>
      </c>
      <c r="M11" s="27" t="s">
        <v>259</v>
      </c>
      <c r="N11" s="28" t="s">
        <v>258</v>
      </c>
    </row>
    <row r="12" spans="1:14" ht="29" thickBot="1" x14ac:dyDescent="0.25">
      <c r="A12" s="17" t="s">
        <v>260</v>
      </c>
      <c r="C12" s="54">
        <v>1</v>
      </c>
      <c r="H12" s="22" t="s">
        <v>261</v>
      </c>
      <c r="I12" s="38">
        <f>Personalkosten!D26</f>
        <v>0</v>
      </c>
      <c r="J12" s="946"/>
      <c r="K12" s="947"/>
      <c r="L12" s="974">
        <v>0.8</v>
      </c>
      <c r="M12" s="29">
        <f>I12*L12</f>
        <v>0</v>
      </c>
      <c r="N12" s="30"/>
    </row>
    <row r="13" spans="1:14" ht="28" x14ac:dyDescent="0.15">
      <c r="H13" s="23" t="s">
        <v>262</v>
      </c>
      <c r="I13" s="948">
        <f>I12*H14</f>
        <v>0</v>
      </c>
      <c r="J13" s="950"/>
      <c r="K13" s="951"/>
      <c r="L13" s="975"/>
      <c r="M13" s="972">
        <f>I13*L12</f>
        <v>0</v>
      </c>
      <c r="N13" s="964"/>
    </row>
    <row r="14" spans="1:14" ht="14" x14ac:dyDescent="0.15">
      <c r="A14" s="956" t="s">
        <v>263</v>
      </c>
      <c r="B14" s="956"/>
      <c r="C14" s="956"/>
      <c r="D14" s="956"/>
      <c r="E14" s="956"/>
      <c r="F14" s="956"/>
      <c r="G14" s="956"/>
      <c r="H14" s="24">
        <v>1</v>
      </c>
      <c r="I14" s="949"/>
      <c r="J14" s="952"/>
      <c r="K14" s="953"/>
      <c r="L14" s="975"/>
      <c r="M14" s="973"/>
      <c r="N14" s="965"/>
    </row>
    <row r="15" spans="1:14" ht="43" thickBot="1" x14ac:dyDescent="0.2">
      <c r="A15" s="16"/>
      <c r="B15" s="16"/>
      <c r="C15" s="16"/>
      <c r="D15" s="16"/>
      <c r="E15" s="16"/>
      <c r="F15" s="16"/>
      <c r="G15" s="16"/>
      <c r="H15" s="25" t="s">
        <v>264</v>
      </c>
      <c r="I15" s="523">
        <f>'Aufträge an Dritte'!M26</f>
        <v>0</v>
      </c>
      <c r="J15" s="966"/>
      <c r="K15" s="967"/>
      <c r="L15" s="976"/>
      <c r="M15" s="29">
        <f>I15*L12</f>
        <v>0</v>
      </c>
      <c r="N15" s="31"/>
    </row>
    <row r="16" spans="1:14" thickBot="1" x14ac:dyDescent="0.2">
      <c r="A16" s="16" t="s">
        <v>265</v>
      </c>
      <c r="B16" s="958" t="str">
        <f>Nav!$C$3</f>
        <v>Durchführbarkeitsstudie "BioInk"</v>
      </c>
      <c r="C16" s="958"/>
      <c r="D16" s="958"/>
      <c r="E16" s="958"/>
      <c r="F16" s="16"/>
      <c r="G16" s="16"/>
      <c r="H16" s="32" t="s">
        <v>126</v>
      </c>
      <c r="I16" s="51">
        <f>SUM(I12:I15)</f>
        <v>0</v>
      </c>
      <c r="J16" s="968"/>
      <c r="K16" s="969"/>
      <c r="L16" s="36"/>
      <c r="M16" s="42">
        <f>SUM(M12:M15)</f>
        <v>0</v>
      </c>
      <c r="N16" s="33"/>
    </row>
    <row r="18" spans="1:14" x14ac:dyDescent="0.2">
      <c r="A18" s="18" t="s">
        <v>133</v>
      </c>
      <c r="B18" s="958" t="str">
        <f>Nav!$C$6</f>
        <v>DS200424</v>
      </c>
      <c r="C18" s="958"/>
      <c r="D18" s="958"/>
      <c r="E18" s="958"/>
      <c r="F18" s="16"/>
      <c r="G18" s="16"/>
      <c r="H18" s="970" t="s">
        <v>266</v>
      </c>
      <c r="I18" s="970"/>
      <c r="J18" s="971"/>
      <c r="K18" s="8"/>
      <c r="L18" s="52" t="s">
        <v>267</v>
      </c>
    </row>
    <row r="19" spans="1:14" x14ac:dyDescent="0.2">
      <c r="A19" s="16"/>
      <c r="B19" s="16"/>
      <c r="C19" s="16"/>
      <c r="D19" s="16"/>
      <c r="E19" s="16"/>
      <c r="F19" s="16"/>
      <c r="G19" s="16"/>
      <c r="K19" s="8"/>
      <c r="L19" s="52" t="s">
        <v>268</v>
      </c>
    </row>
    <row r="20" spans="1:14" x14ac:dyDescent="0.2">
      <c r="A20" s="16" t="s">
        <v>269</v>
      </c>
      <c r="B20" s="959">
        <f>Nav!K8</f>
        <v>53855</v>
      </c>
      <c r="C20" s="958"/>
      <c r="D20" s="958"/>
      <c r="E20" s="958"/>
      <c r="F20" s="16"/>
      <c r="G20" s="16"/>
    </row>
    <row r="21" spans="1:14" x14ac:dyDescent="0.2">
      <c r="A21" s="16"/>
      <c r="B21" s="16"/>
      <c r="C21" s="16"/>
      <c r="D21" s="16"/>
      <c r="E21" s="16"/>
      <c r="F21" s="16"/>
      <c r="G21" s="16"/>
    </row>
    <row r="22" spans="1:14" x14ac:dyDescent="0.2">
      <c r="A22" s="16" t="s">
        <v>270</v>
      </c>
      <c r="B22" s="959">
        <f>B20-Nav!$K$9</f>
        <v>-372.31086536959629</v>
      </c>
      <c r="C22" s="958"/>
      <c r="D22" s="958"/>
      <c r="E22" s="958"/>
      <c r="F22" s="16"/>
      <c r="G22" s="16"/>
      <c r="H22" t="s">
        <v>271</v>
      </c>
      <c r="J22" s="1"/>
      <c r="K22" s="37"/>
      <c r="L22" s="37"/>
      <c r="N22" s="1"/>
    </row>
    <row r="23" spans="1:14" x14ac:dyDescent="0.2">
      <c r="A23" s="16"/>
      <c r="B23" s="16"/>
      <c r="C23" s="16"/>
      <c r="D23" s="16"/>
      <c r="E23" s="16"/>
      <c r="F23" s="16"/>
      <c r="G23" s="16"/>
      <c r="J23" t="s">
        <v>272</v>
      </c>
      <c r="N23" t="s">
        <v>25</v>
      </c>
    </row>
    <row r="24" spans="1:14" x14ac:dyDescent="0.2">
      <c r="A24" s="956" t="s">
        <v>273</v>
      </c>
      <c r="B24" s="956"/>
      <c r="C24" s="956"/>
      <c r="D24" s="956"/>
      <c r="E24" s="956"/>
      <c r="F24" s="956"/>
      <c r="G24" s="956"/>
    </row>
    <row r="25" spans="1:14" x14ac:dyDescent="0.2">
      <c r="A25" s="16"/>
      <c r="B25" s="16"/>
      <c r="C25" s="16"/>
      <c r="D25" s="16"/>
      <c r="E25" s="16"/>
      <c r="F25" s="16"/>
      <c r="G25" s="16"/>
    </row>
    <row r="26" spans="1:14" ht="16" thickBot="1" x14ac:dyDescent="0.25">
      <c r="A26" s="957" t="s">
        <v>274</v>
      </c>
      <c r="B26" s="957"/>
      <c r="C26" s="957"/>
      <c r="D26" s="48"/>
      <c r="E26" s="960" t="s">
        <v>275</v>
      </c>
      <c r="F26" s="960"/>
      <c r="G26" s="16"/>
    </row>
    <row r="27" spans="1:14" x14ac:dyDescent="0.2">
      <c r="A27" s="16"/>
      <c r="B27" s="16"/>
      <c r="C27" s="16"/>
      <c r="D27" s="21" t="s">
        <v>223</v>
      </c>
      <c r="E27" s="16"/>
      <c r="F27" s="16"/>
      <c r="G27" s="16"/>
    </row>
    <row r="28" spans="1:14" x14ac:dyDescent="0.2">
      <c r="A28" s="957" t="s">
        <v>276</v>
      </c>
      <c r="B28" s="957"/>
      <c r="C28" s="957"/>
      <c r="D28" s="55">
        <v>44197</v>
      </c>
      <c r="E28" s="19" t="s">
        <v>12</v>
      </c>
      <c r="F28" s="55">
        <v>44255</v>
      </c>
      <c r="G28" s="16"/>
    </row>
    <row r="29" spans="1:14" x14ac:dyDescent="0.2">
      <c r="A29" s="16"/>
      <c r="B29" s="16"/>
      <c r="C29" s="16"/>
      <c r="D29" s="21" t="s">
        <v>277</v>
      </c>
      <c r="E29" s="16"/>
      <c r="F29" s="21" t="s">
        <v>277</v>
      </c>
      <c r="G29" s="16"/>
    </row>
    <row r="30" spans="1:14" ht="42.5" customHeight="1" x14ac:dyDescent="0.2">
      <c r="A30" s="16"/>
      <c r="B30" s="16"/>
      <c r="C30" s="16"/>
      <c r="D30" s="16"/>
      <c r="E30" s="16"/>
      <c r="F30" s="16"/>
      <c r="G30" s="16"/>
    </row>
    <row r="31" spans="1:14" ht="16" thickBot="1" x14ac:dyDescent="0.25">
      <c r="A31" s="16" t="s">
        <v>278</v>
      </c>
      <c r="B31" s="961">
        <f>M16</f>
        <v>0</v>
      </c>
      <c r="C31" s="962"/>
      <c r="D31" s="16" t="s">
        <v>92</v>
      </c>
      <c r="E31" s="16"/>
      <c r="F31" s="16"/>
      <c r="G31" s="16"/>
    </row>
    <row r="33" spans="1:7" x14ac:dyDescent="0.2">
      <c r="A33" s="963" t="s">
        <v>279</v>
      </c>
      <c r="B33" s="963"/>
      <c r="C33" s="963"/>
      <c r="D33" s="963"/>
      <c r="E33" s="963"/>
      <c r="F33" s="963"/>
      <c r="G33" s="963"/>
    </row>
    <row r="34" spans="1:7" x14ac:dyDescent="0.2">
      <c r="A34" s="16"/>
      <c r="B34" s="16"/>
      <c r="C34" s="16"/>
      <c r="D34" s="16"/>
      <c r="E34" s="16"/>
      <c r="F34" s="16"/>
      <c r="G34" s="16"/>
    </row>
    <row r="35" spans="1:7" x14ac:dyDescent="0.2">
      <c r="A35" s="957" t="s">
        <v>280</v>
      </c>
      <c r="B35" s="957"/>
      <c r="C35" s="957"/>
      <c r="D35" s="957"/>
      <c r="E35" s="957"/>
      <c r="F35" s="957"/>
      <c r="G35" s="957"/>
    </row>
    <row r="36" spans="1:7" x14ac:dyDescent="0.2">
      <c r="A36" s="16"/>
      <c r="B36" s="16"/>
      <c r="C36" s="16"/>
      <c r="D36" s="16"/>
      <c r="E36" s="16"/>
      <c r="F36" s="16"/>
      <c r="G36" s="16"/>
    </row>
    <row r="37" spans="1:7" x14ac:dyDescent="0.2">
      <c r="A37" s="954" t="s">
        <v>281</v>
      </c>
      <c r="B37" s="954"/>
      <c r="C37" s="954"/>
      <c r="D37" s="954"/>
      <c r="E37" s="954"/>
      <c r="F37" s="954"/>
      <c r="G37" s="954"/>
    </row>
    <row r="38" spans="1:7" x14ac:dyDescent="0.2">
      <c r="A38" s="955" t="s">
        <v>282</v>
      </c>
      <c r="B38" s="955"/>
      <c r="C38" s="955"/>
      <c r="D38" s="955"/>
      <c r="E38" s="955"/>
      <c r="F38" s="955"/>
      <c r="G38" s="955"/>
    </row>
  </sheetData>
  <mergeCells count="24">
    <mergeCell ref="N13:N14"/>
    <mergeCell ref="J15:K15"/>
    <mergeCell ref="J16:K16"/>
    <mergeCell ref="H18:J18"/>
    <mergeCell ref="M13:M14"/>
    <mergeCell ref="L12:L15"/>
    <mergeCell ref="A38:G38"/>
    <mergeCell ref="A14:G14"/>
    <mergeCell ref="A26:C26"/>
    <mergeCell ref="A28:C28"/>
    <mergeCell ref="A35:G35"/>
    <mergeCell ref="B16:E16"/>
    <mergeCell ref="B18:E18"/>
    <mergeCell ref="B20:E20"/>
    <mergeCell ref="B22:E22"/>
    <mergeCell ref="A24:G24"/>
    <mergeCell ref="E26:F26"/>
    <mergeCell ref="B31:C31"/>
    <mergeCell ref="A33:G33"/>
    <mergeCell ref="J11:K11"/>
    <mergeCell ref="J12:K12"/>
    <mergeCell ref="I13:I14"/>
    <mergeCell ref="J13:K14"/>
    <mergeCell ref="A37:G37"/>
  </mergeCells>
  <pageMargins left="0.7" right="0.56666666666666665" top="0.78740157499999996" bottom="0.78740157499999996" header="0.3" footer="0.3"/>
  <pageSetup paperSize="9" orientation="portrait" r:id="rId1"/>
  <headerFooter>
    <oddFooter>&amp;L&amp;"Arial,Standard"&amp;9VDI/VDE, ZIM Netzwerkförderung ZA
&amp;8Version 1.4 Stand 20.10.2020</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04839-3962-45E2-9C44-C256FA043F98}">
  <sheetPr codeName="Tabelle34">
    <tabColor rgb="FFFF0000"/>
  </sheetPr>
  <dimension ref="A7:G44"/>
  <sheetViews>
    <sheetView view="pageLayout" zoomScaleNormal="100" workbookViewId="0">
      <selection activeCell="D17" sqref="D17"/>
    </sheetView>
  </sheetViews>
  <sheetFormatPr baseColWidth="10" defaultColWidth="11.5" defaultRowHeight="13" x14ac:dyDescent="0.15"/>
  <cols>
    <col min="1" max="1" width="4.33203125" style="19" bestFit="1" customWidth="1"/>
    <col min="2" max="2" width="27.1640625" style="16" customWidth="1"/>
    <col min="3" max="3" width="17.33203125" style="16" customWidth="1"/>
    <col min="4" max="4" width="9.6640625" style="16" customWidth="1"/>
    <col min="5" max="5" width="7" style="16" bestFit="1" customWidth="1"/>
    <col min="6" max="6" width="21.83203125" style="16" customWidth="1"/>
    <col min="7" max="7" width="17.5" style="16" customWidth="1"/>
    <col min="8" max="13" width="11.5" style="16"/>
    <col min="14" max="14" width="13.33203125" style="16" customWidth="1"/>
    <col min="15" max="15" width="9.83203125" style="16" customWidth="1"/>
    <col min="16" max="16384" width="11.5" style="16"/>
  </cols>
  <sheetData>
    <row r="7" spans="1:6" ht="14" thickBot="1" x14ac:dyDescent="0.2">
      <c r="A7" s="977" t="s">
        <v>133</v>
      </c>
      <c r="B7" s="977"/>
      <c r="C7" s="47" t="str">
        <f>IF(ZA!$B$18=0,"",ZA!$B$18)</f>
        <v>DS200424</v>
      </c>
      <c r="D7" s="43" t="s">
        <v>283</v>
      </c>
      <c r="E7" s="47">
        <f>IF(ZA!$C$12=0,"",ZA!$C$12)</f>
        <v>1</v>
      </c>
      <c r="F7" s="43" t="s">
        <v>284</v>
      </c>
    </row>
    <row r="9" spans="1:6" ht="15" customHeight="1" thickBot="1" x14ac:dyDescent="0.2">
      <c r="A9" s="18" t="s">
        <v>285</v>
      </c>
      <c r="B9" s="18"/>
      <c r="C9" s="526">
        <f>IF(ZA!$D$28=0,"",ZA!$D$28)</f>
        <v>44197</v>
      </c>
      <c r="D9" s="19" t="s">
        <v>286</v>
      </c>
      <c r="E9" s="978">
        <f>IF(ZA!$F$28=0,"",ZA!$F$28)</f>
        <v>44255</v>
      </c>
      <c r="F9" s="978"/>
    </row>
    <row r="10" spans="1:6" x14ac:dyDescent="0.15">
      <c r="C10" s="16" t="s">
        <v>287</v>
      </c>
      <c r="E10" s="16" t="s">
        <v>287</v>
      </c>
    </row>
    <row r="14" spans="1:6" s="36" customFormat="1" ht="29" customHeight="1" x14ac:dyDescent="0.2">
      <c r="A14" s="981" t="s">
        <v>288</v>
      </c>
      <c r="B14" s="981" t="s">
        <v>289</v>
      </c>
      <c r="C14" s="979" t="s">
        <v>112</v>
      </c>
      <c r="D14" s="981" t="s">
        <v>290</v>
      </c>
      <c r="E14" s="981"/>
      <c r="F14" s="981" t="s">
        <v>291</v>
      </c>
    </row>
    <row r="15" spans="1:6" x14ac:dyDescent="0.15">
      <c r="A15" s="981"/>
      <c r="B15" s="981"/>
      <c r="C15" s="979"/>
      <c r="D15" s="44" t="s">
        <v>292</v>
      </c>
      <c r="E15" s="44" t="s">
        <v>126</v>
      </c>
      <c r="F15" s="981"/>
    </row>
    <row r="16" spans="1:6" s="34" customFormat="1" ht="28" x14ac:dyDescent="0.2">
      <c r="A16" s="524"/>
      <c r="B16" s="45" t="s">
        <v>293</v>
      </c>
      <c r="C16" s="45" t="s">
        <v>294</v>
      </c>
      <c r="D16" s="46" t="s">
        <v>295</v>
      </c>
      <c r="E16" s="46" t="s">
        <v>296</v>
      </c>
      <c r="F16" s="45" t="s">
        <v>297</v>
      </c>
    </row>
    <row r="17" spans="1:7" x14ac:dyDescent="0.15">
      <c r="A17" s="979">
        <v>1</v>
      </c>
      <c r="B17" s="980" t="str">
        <f>IF(LEFT(Nav!$B32,2)="MA","",Nav!$B32)</f>
        <v>Tippl, Mario</v>
      </c>
      <c r="C17" s="525" t="s">
        <v>298</v>
      </c>
      <c r="D17" s="49"/>
      <c r="E17" s="979" t="str">
        <f>IF(SUM(D17:D21)=0,"",SUM(D17:D21))</f>
        <v/>
      </c>
      <c r="F17" s="979"/>
      <c r="G17" s="16" t="s">
        <v>299</v>
      </c>
    </row>
    <row r="18" spans="1:7" x14ac:dyDescent="0.15">
      <c r="A18" s="979"/>
      <c r="B18" s="980"/>
      <c r="C18" s="525" t="s">
        <v>300</v>
      </c>
      <c r="D18" s="49"/>
      <c r="E18" s="979"/>
      <c r="F18" s="979"/>
      <c r="G18" s="16" t="s">
        <v>301</v>
      </c>
    </row>
    <row r="19" spans="1:7" x14ac:dyDescent="0.15">
      <c r="A19" s="979"/>
      <c r="B19" s="980"/>
      <c r="C19" s="525" t="s">
        <v>302</v>
      </c>
      <c r="D19" s="49"/>
      <c r="E19" s="979"/>
      <c r="F19" s="979"/>
    </row>
    <row r="20" spans="1:7" x14ac:dyDescent="0.15">
      <c r="A20" s="979"/>
      <c r="B20" s="980"/>
      <c r="C20" s="306"/>
      <c r="D20" s="49"/>
      <c r="E20" s="979"/>
      <c r="F20" s="979"/>
    </row>
    <row r="21" spans="1:7" x14ac:dyDescent="0.15">
      <c r="A21" s="979"/>
      <c r="B21" s="980"/>
      <c r="C21" s="306"/>
      <c r="D21" s="49"/>
      <c r="E21" s="979"/>
      <c r="F21" s="979"/>
    </row>
    <row r="22" spans="1:7" x14ac:dyDescent="0.15">
      <c r="A22" s="979">
        <v>2</v>
      </c>
      <c r="B22" s="980" t="str">
        <f>IF(LEFT(Nav!$B33,2)="MA","",Nav!$B33)</f>
        <v>Socha, Pawel</v>
      </c>
      <c r="C22" s="525" t="s">
        <v>298</v>
      </c>
      <c r="D22" s="49"/>
      <c r="E22" s="982" t="str">
        <f>IF(SUM(D22:D26)=0,"",SUM(D22:D26))</f>
        <v/>
      </c>
      <c r="F22" s="982"/>
    </row>
    <row r="23" spans="1:7" x14ac:dyDescent="0.15">
      <c r="A23" s="979"/>
      <c r="B23" s="980"/>
      <c r="C23" s="525" t="s">
        <v>300</v>
      </c>
      <c r="D23" s="49"/>
      <c r="E23" s="983"/>
      <c r="F23" s="983"/>
    </row>
    <row r="24" spans="1:7" x14ac:dyDescent="0.15">
      <c r="A24" s="979"/>
      <c r="B24" s="980"/>
      <c r="C24" s="525" t="s">
        <v>302</v>
      </c>
      <c r="D24" s="49"/>
      <c r="E24" s="983"/>
      <c r="F24" s="983"/>
    </row>
    <row r="25" spans="1:7" x14ac:dyDescent="0.15">
      <c r="A25" s="979"/>
      <c r="B25" s="980"/>
      <c r="C25" s="525"/>
      <c r="D25" s="49"/>
      <c r="E25" s="983"/>
      <c r="F25" s="983"/>
    </row>
    <row r="26" spans="1:7" x14ac:dyDescent="0.15">
      <c r="A26" s="979"/>
      <c r="B26" s="980"/>
      <c r="C26" s="525"/>
      <c r="D26" s="49"/>
      <c r="E26" s="984"/>
      <c r="F26" s="984"/>
    </row>
    <row r="27" spans="1:7" x14ac:dyDescent="0.15">
      <c r="A27" s="979">
        <v>3</v>
      </c>
      <c r="B27" s="980" t="str">
        <f>IF(LEFT(Nav!$B34,2)="MA","",Nav!$B34)</f>
        <v>Tippl, Karen</v>
      </c>
      <c r="C27" s="525"/>
      <c r="D27" s="49"/>
      <c r="E27" s="979" t="str">
        <f>IF(SUM(D27:D31)=0,"",SUM(D27:D31))</f>
        <v/>
      </c>
      <c r="F27" s="979"/>
    </row>
    <row r="28" spans="1:7" x14ac:dyDescent="0.15">
      <c r="A28" s="979"/>
      <c r="B28" s="980"/>
      <c r="C28" s="525"/>
      <c r="D28" s="49"/>
      <c r="E28" s="979"/>
      <c r="F28" s="979"/>
    </row>
    <row r="29" spans="1:7" x14ac:dyDescent="0.15">
      <c r="A29" s="979"/>
      <c r="B29" s="980"/>
      <c r="C29" s="525"/>
      <c r="D29" s="49"/>
      <c r="E29" s="979"/>
      <c r="F29" s="979"/>
    </row>
    <row r="30" spans="1:7" x14ac:dyDescent="0.15">
      <c r="A30" s="979"/>
      <c r="B30" s="980"/>
      <c r="C30" s="525"/>
      <c r="D30" s="49"/>
      <c r="E30" s="979"/>
      <c r="F30" s="979"/>
    </row>
    <row r="31" spans="1:7" x14ac:dyDescent="0.15">
      <c r="A31" s="979"/>
      <c r="B31" s="980"/>
      <c r="C31" s="525"/>
      <c r="D31" s="49"/>
      <c r="E31" s="979"/>
      <c r="F31" s="979"/>
    </row>
    <row r="32" spans="1:7" x14ac:dyDescent="0.15">
      <c r="A32" s="979">
        <v>4</v>
      </c>
      <c r="B32" s="980" t="str">
        <f>IF(LEFT(Nav!$B35,2)="MA","",Nav!$B35)</f>
        <v/>
      </c>
      <c r="C32" s="525"/>
      <c r="D32" s="49"/>
      <c r="E32" s="979" t="str">
        <f>IF(SUM(D32:D36)=0,"",SUM(D32:D36))</f>
        <v/>
      </c>
      <c r="F32" s="979"/>
    </row>
    <row r="33" spans="1:6" x14ac:dyDescent="0.15">
      <c r="A33" s="979"/>
      <c r="B33" s="980"/>
      <c r="C33" s="525"/>
      <c r="D33" s="49"/>
      <c r="E33" s="979"/>
      <c r="F33" s="979"/>
    </row>
    <row r="34" spans="1:6" x14ac:dyDescent="0.15">
      <c r="A34" s="979"/>
      <c r="B34" s="980"/>
      <c r="C34" s="525"/>
      <c r="D34" s="49"/>
      <c r="E34" s="979"/>
      <c r="F34" s="979"/>
    </row>
    <row r="35" spans="1:6" x14ac:dyDescent="0.15">
      <c r="A35" s="979"/>
      <c r="B35" s="980"/>
      <c r="C35" s="525"/>
      <c r="D35" s="49"/>
      <c r="E35" s="979"/>
      <c r="F35" s="979"/>
    </row>
    <row r="36" spans="1:6" x14ac:dyDescent="0.15">
      <c r="A36" s="979"/>
      <c r="B36" s="980"/>
      <c r="C36" s="525"/>
      <c r="D36" s="49"/>
      <c r="E36" s="979"/>
      <c r="F36" s="979"/>
    </row>
    <row r="37" spans="1:6" x14ac:dyDescent="0.15">
      <c r="A37" s="979">
        <v>5</v>
      </c>
      <c r="B37" s="980" t="str">
        <f>IF(LEFT(Nav!$B36,2)="MA","",Nav!$B36)</f>
        <v/>
      </c>
      <c r="C37" s="525"/>
      <c r="D37" s="49"/>
      <c r="E37" s="979" t="str">
        <f>IF(SUM(D37:D41)=0,"",SUM(D37:D41))</f>
        <v/>
      </c>
      <c r="F37" s="979"/>
    </row>
    <row r="38" spans="1:6" x14ac:dyDescent="0.15">
      <c r="A38" s="979"/>
      <c r="B38" s="980"/>
      <c r="C38" s="525"/>
      <c r="D38" s="49"/>
      <c r="E38" s="979"/>
      <c r="F38" s="979"/>
    </row>
    <row r="39" spans="1:6" x14ac:dyDescent="0.15">
      <c r="A39" s="979"/>
      <c r="B39" s="980"/>
      <c r="C39" s="525"/>
      <c r="D39" s="49"/>
      <c r="E39" s="979"/>
      <c r="F39" s="979"/>
    </row>
    <row r="40" spans="1:6" x14ac:dyDescent="0.15">
      <c r="A40" s="979"/>
      <c r="B40" s="980"/>
      <c r="C40" s="525"/>
      <c r="D40" s="49"/>
      <c r="E40" s="979"/>
      <c r="F40" s="979"/>
    </row>
    <row r="41" spans="1:6" x14ac:dyDescent="0.15">
      <c r="A41" s="979"/>
      <c r="B41" s="980"/>
      <c r="C41" s="525"/>
      <c r="D41" s="49"/>
      <c r="E41" s="979"/>
      <c r="F41" s="979"/>
    </row>
    <row r="43" spans="1:6" ht="409.6" x14ac:dyDescent="0.15">
      <c r="A43" s="53" t="s">
        <v>281</v>
      </c>
    </row>
    <row r="44" spans="1:6" x14ac:dyDescent="0.15">
      <c r="A44" s="19" t="s">
        <v>282</v>
      </c>
    </row>
  </sheetData>
  <mergeCells count="27">
    <mergeCell ref="A37:A41"/>
    <mergeCell ref="B37:B41"/>
    <mergeCell ref="E37:E41"/>
    <mergeCell ref="F37:F41"/>
    <mergeCell ref="A22:A26"/>
    <mergeCell ref="B22:B26"/>
    <mergeCell ref="E22:E26"/>
    <mergeCell ref="F22:F26"/>
    <mergeCell ref="A27:A31"/>
    <mergeCell ref="B27:B31"/>
    <mergeCell ref="E27:E31"/>
    <mergeCell ref="F27:F31"/>
    <mergeCell ref="A7:B7"/>
    <mergeCell ref="E9:F9"/>
    <mergeCell ref="A32:A36"/>
    <mergeCell ref="B32:B36"/>
    <mergeCell ref="E32:E36"/>
    <mergeCell ref="F32:F36"/>
    <mergeCell ref="D14:E14"/>
    <mergeCell ref="C14:C15"/>
    <mergeCell ref="B14:B15"/>
    <mergeCell ref="A14:A15"/>
    <mergeCell ref="F14:F15"/>
    <mergeCell ref="B17:B21"/>
    <mergeCell ref="E17:E21"/>
    <mergeCell ref="F17:F21"/>
    <mergeCell ref="A17:A21"/>
  </mergeCells>
  <pageMargins left="0.7" right="0.7" top="0.78740157499999996" bottom="0.78740157499999996" header="0.3" footer="0.3"/>
  <pageSetup paperSize="9" orientation="portrait" r:id="rId1"/>
  <headerFooter>
    <oddFooter>&amp;L&amp;"Arial,Standard"&amp;9VDI/VDE, ZIM Netzwerkförderung ZA
&amp;8Version 1.4 Stand 20.10.2020</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7B70-8756-47D9-A650-0C5972CF3383}">
  <sheetPr codeName="Tabelle35">
    <tabColor rgb="FFFF0000"/>
  </sheetPr>
  <dimension ref="A10:E44"/>
  <sheetViews>
    <sheetView view="pageLayout" topLeftCell="A4" zoomScaleNormal="100" workbookViewId="0">
      <selection activeCell="C22" sqref="C22"/>
    </sheetView>
  </sheetViews>
  <sheetFormatPr baseColWidth="10" defaultColWidth="11.5" defaultRowHeight="15" x14ac:dyDescent="0.2"/>
  <cols>
    <col min="1" max="1" width="28.6640625" customWidth="1"/>
    <col min="3" max="3" width="9.33203125" bestFit="1" customWidth="1"/>
    <col min="4" max="4" width="16.5" customWidth="1"/>
    <col min="5" max="5" width="21.5" customWidth="1"/>
  </cols>
  <sheetData>
    <row r="10" spans="1:4" ht="16" thickBot="1" x14ac:dyDescent="0.25">
      <c r="A10" s="18" t="s">
        <v>133</v>
      </c>
      <c r="B10" s="47" t="str">
        <f>IF(ZA!$B$18=0,"",ZA!$B$18)</f>
        <v>DS200424</v>
      </c>
      <c r="C10" s="43" t="s">
        <v>283</v>
      </c>
      <c r="D10" s="47">
        <f>IF(ZA!$C$12=0,"",ZA!$C$12)</f>
        <v>1</v>
      </c>
    </row>
    <row r="11" spans="1:4" x14ac:dyDescent="0.2">
      <c r="A11" s="19"/>
      <c r="B11" s="16"/>
      <c r="C11" s="16"/>
      <c r="D11" s="16"/>
    </row>
    <row r="12" spans="1:4" ht="16" thickBot="1" x14ac:dyDescent="0.25">
      <c r="A12" s="527" t="s">
        <v>285</v>
      </c>
      <c r="B12" s="526">
        <f>IF(ZA!$D$28=0,"",ZA!$D$28)</f>
        <v>44197</v>
      </c>
      <c r="C12" s="19" t="s">
        <v>286</v>
      </c>
      <c r="D12" s="526">
        <f>IF(ZA!$F$28=0,"",ZA!$F$28)</f>
        <v>44255</v>
      </c>
    </row>
    <row r="13" spans="1:4" x14ac:dyDescent="0.2">
      <c r="A13" s="19"/>
      <c r="B13" s="20" t="s">
        <v>287</v>
      </c>
      <c r="C13" s="16"/>
      <c r="D13" s="16" t="s">
        <v>287</v>
      </c>
    </row>
    <row r="19" spans="1:5" s="5" customFormat="1" ht="80" x14ac:dyDescent="0.2">
      <c r="A19" s="10" t="s">
        <v>303</v>
      </c>
      <c r="B19" s="10" t="s">
        <v>304</v>
      </c>
      <c r="C19" s="10" t="s">
        <v>305</v>
      </c>
      <c r="D19" s="10" t="s">
        <v>306</v>
      </c>
      <c r="E19" s="10" t="s">
        <v>307</v>
      </c>
    </row>
    <row r="20" spans="1:5" x14ac:dyDescent="0.2">
      <c r="A20" s="11" t="s">
        <v>308</v>
      </c>
      <c r="B20" s="11" t="s">
        <v>293</v>
      </c>
      <c r="C20" s="11" t="s">
        <v>294</v>
      </c>
      <c r="D20" s="11" t="s">
        <v>309</v>
      </c>
      <c r="E20" s="11" t="s">
        <v>310</v>
      </c>
    </row>
    <row r="21" spans="1:5" ht="28.25" customHeight="1" x14ac:dyDescent="0.2">
      <c r="A21" s="6" t="str">
        <f>IF(Personenstunden!B17=0,"",(Personenstunden!B17))</f>
        <v>Tippl, Mario</v>
      </c>
      <c r="B21" s="13" t="str">
        <f>IF(Personenstunden!E17=0,"",(Personenstunden!E17))</f>
        <v/>
      </c>
      <c r="C21" s="13"/>
      <c r="D21" s="13" t="str">
        <f>IF(C21=0,"",C21*B21)</f>
        <v/>
      </c>
      <c r="E21" s="6"/>
    </row>
    <row r="22" spans="1:5" ht="28.25" customHeight="1" x14ac:dyDescent="0.2">
      <c r="A22" s="6" t="str">
        <f>IF(Personenstunden!B22=0,"",(Personenstunden!B22))</f>
        <v>Socha, Pawel</v>
      </c>
      <c r="B22" s="13" t="str">
        <f>IF(Personenstunden!E22=0,"",(Personenstunden!E22))</f>
        <v/>
      </c>
      <c r="C22" s="13"/>
      <c r="D22" s="13" t="str">
        <f>IF(C22=0,"",C22*B22)</f>
        <v/>
      </c>
      <c r="E22" s="6"/>
    </row>
    <row r="23" spans="1:5" ht="28.25" customHeight="1" x14ac:dyDescent="0.2">
      <c r="A23" s="6" t="str">
        <f>IF(Personenstunden!B27=0,"",(Personenstunden!B27))</f>
        <v>Tippl, Karen</v>
      </c>
      <c r="B23" s="13" t="str">
        <f>IF(Personenstunden!E27=0,"",(Personenstunden!E27))</f>
        <v/>
      </c>
      <c r="C23" s="13"/>
      <c r="D23" s="13" t="str">
        <f>IF(C23=0,"",C23*B23)</f>
        <v/>
      </c>
      <c r="E23" s="6"/>
    </row>
    <row r="24" spans="1:5" ht="28.25" customHeight="1" x14ac:dyDescent="0.2">
      <c r="A24" s="6" t="str">
        <f>IF(Personenstunden!B32=0,"",(Personenstunden!B32))</f>
        <v/>
      </c>
      <c r="B24" s="13" t="str">
        <f>IF(Personenstunden!E32=0,"",(Personenstunden!E32))</f>
        <v/>
      </c>
      <c r="C24" s="13"/>
      <c r="D24" s="13" t="str">
        <f>IF(C24=0,"",C24*B24)</f>
        <v/>
      </c>
      <c r="E24" s="6"/>
    </row>
    <row r="25" spans="1:5" ht="28.25" customHeight="1" thickBot="1" x14ac:dyDescent="0.25">
      <c r="A25" s="39" t="str">
        <f>IF(Personenstunden!B37=0,"",(Personenstunden!B37))</f>
        <v/>
      </c>
      <c r="B25" s="40" t="str">
        <f>IF(Personenstunden!E37=0,"",(Personenstunden!E37))</f>
        <v/>
      </c>
      <c r="C25" s="40"/>
      <c r="D25" s="40" t="str">
        <f>IF(C25=0,"",C25*B25)</f>
        <v/>
      </c>
      <c r="E25" s="39"/>
    </row>
    <row r="26" spans="1:5" s="4" customFormat="1" ht="28.25" customHeight="1" x14ac:dyDescent="0.2">
      <c r="B26" s="985" t="s">
        <v>311</v>
      </c>
      <c r="C26" s="985"/>
      <c r="D26" s="41">
        <f>SUM(D21:D25)</f>
        <v>0</v>
      </c>
    </row>
    <row r="43" spans="1:1" ht="64" x14ac:dyDescent="0.2">
      <c r="A43" s="3" t="s">
        <v>281</v>
      </c>
    </row>
    <row r="44" spans="1:1" x14ac:dyDescent="0.2">
      <c r="A44" t="s">
        <v>282</v>
      </c>
    </row>
  </sheetData>
  <mergeCells count="1">
    <mergeCell ref="B26:C26"/>
  </mergeCells>
  <pageMargins left="0.7" right="0.7" top="0.78740157499999996" bottom="0.78740157499999996" header="0.3" footer="0.3"/>
  <pageSetup paperSize="9" orientation="portrait" r:id="rId1"/>
  <headerFooter>
    <oddFooter>&amp;L&amp;"Arial,Standard"&amp;9VDI/VDE, ZIM Netzwerkförderung ZA
&amp;8Version 1.4 Stand 20.10.2020</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9C47D-6C58-4ADC-B8C3-B0041BC0EAD7}">
  <sheetPr codeName="Tabelle36">
    <tabColor rgb="FFFF0000"/>
  </sheetPr>
  <dimension ref="A11:F44"/>
  <sheetViews>
    <sheetView view="pageLayout" zoomScaleNormal="100" workbookViewId="0">
      <selection activeCell="F28" sqref="F28"/>
    </sheetView>
  </sheetViews>
  <sheetFormatPr baseColWidth="10" defaultColWidth="11.5" defaultRowHeight="15" x14ac:dyDescent="0.2"/>
  <cols>
    <col min="1" max="1" width="3.5" bestFit="1" customWidth="1"/>
    <col min="2" max="2" width="25.6640625" customWidth="1"/>
    <col min="3" max="3" width="13.83203125" bestFit="1" customWidth="1"/>
    <col min="4" max="4" width="9.33203125" customWidth="1"/>
    <col min="5" max="5" width="16.6640625" bestFit="1" customWidth="1"/>
    <col min="6" max="6" width="18" customWidth="1"/>
    <col min="8" max="8" width="29.1640625" bestFit="1" customWidth="1"/>
    <col min="9" max="9" width="13.83203125" bestFit="1" customWidth="1"/>
    <col min="11" max="11" width="16.33203125" bestFit="1" customWidth="1"/>
    <col min="13" max="13" width="16.6640625" customWidth="1"/>
    <col min="14" max="14" width="9.1640625" customWidth="1"/>
  </cols>
  <sheetData>
    <row r="11" spans="1:5" ht="16" thickBot="1" x14ac:dyDescent="0.25">
      <c r="A11" s="977" t="s">
        <v>133</v>
      </c>
      <c r="B11" s="977"/>
      <c r="C11" s="47" t="str">
        <f>IF(ZA!$B$18=0,"",ZA!$B$18)</f>
        <v>DS200424</v>
      </c>
      <c r="D11" s="43" t="s">
        <v>283</v>
      </c>
      <c r="E11" s="47">
        <f>IF(ZA!$C$12=0,"",ZA!$C$12)</f>
        <v>1</v>
      </c>
    </row>
    <row r="12" spans="1:5" x14ac:dyDescent="0.2">
      <c r="C12" s="16"/>
      <c r="D12" s="16"/>
      <c r="E12" s="16"/>
    </row>
    <row r="13" spans="1:5" ht="16" thickBot="1" x14ac:dyDescent="0.25">
      <c r="A13" s="988" t="s">
        <v>285</v>
      </c>
      <c r="B13" s="988"/>
      <c r="C13" s="526">
        <f>IF(ZA!$D$28=0,"",ZA!$D$28)</f>
        <v>44197</v>
      </c>
      <c r="D13" s="19" t="s">
        <v>286</v>
      </c>
      <c r="E13" s="526">
        <f>IF(ZA!$F$28=0,"",ZA!$F$28)</f>
        <v>44255</v>
      </c>
    </row>
    <row r="14" spans="1:5" x14ac:dyDescent="0.2">
      <c r="C14" s="20" t="s">
        <v>287</v>
      </c>
      <c r="D14" s="16"/>
      <c r="E14" s="16" t="s">
        <v>287</v>
      </c>
    </row>
    <row r="22" spans="1:6" s="5" customFormat="1" ht="32" x14ac:dyDescent="0.2">
      <c r="A22" s="7" t="s">
        <v>66</v>
      </c>
      <c r="B22" s="989" t="s">
        <v>312</v>
      </c>
      <c r="C22" s="990"/>
      <c r="D22" s="989" t="s">
        <v>313</v>
      </c>
      <c r="E22" s="990"/>
      <c r="F22" s="10" t="s">
        <v>314</v>
      </c>
    </row>
    <row r="23" spans="1:6" s="4" customFormat="1" ht="30" customHeight="1" x14ac:dyDescent="0.2">
      <c r="A23" s="7">
        <v>1</v>
      </c>
      <c r="B23" s="991"/>
      <c r="C23" s="992"/>
      <c r="D23" s="991"/>
      <c r="E23" s="992"/>
      <c r="F23" s="50"/>
    </row>
    <row r="24" spans="1:6" ht="30" customHeight="1" x14ac:dyDescent="0.2">
      <c r="A24" s="7">
        <v>2</v>
      </c>
      <c r="B24" s="991"/>
      <c r="C24" s="992"/>
      <c r="D24" s="991"/>
      <c r="E24" s="992"/>
      <c r="F24" s="50"/>
    </row>
    <row r="25" spans="1:6" ht="30" customHeight="1" x14ac:dyDescent="0.2">
      <c r="A25" s="7">
        <v>3</v>
      </c>
      <c r="B25" s="991"/>
      <c r="C25" s="992"/>
      <c r="D25" s="991"/>
      <c r="E25" s="992"/>
      <c r="F25" s="50"/>
    </row>
    <row r="26" spans="1:6" x14ac:dyDescent="0.2">
      <c r="A26" s="9"/>
      <c r="B26" s="14"/>
      <c r="C26" s="986" t="s">
        <v>315</v>
      </c>
      <c r="D26" s="986"/>
      <c r="E26" s="987"/>
      <c r="F26" s="12">
        <f>SUM(F23:F25)</f>
        <v>0</v>
      </c>
    </row>
    <row r="43" spans="1:1" ht="409.6" x14ac:dyDescent="0.2">
      <c r="A43" s="3" t="s">
        <v>281</v>
      </c>
    </row>
    <row r="44" spans="1:1" x14ac:dyDescent="0.2">
      <c r="A44" t="s">
        <v>282</v>
      </c>
    </row>
  </sheetData>
  <mergeCells count="11">
    <mergeCell ref="C26:E26"/>
    <mergeCell ref="A11:B11"/>
    <mergeCell ref="A13:B13"/>
    <mergeCell ref="D22:E22"/>
    <mergeCell ref="D23:E23"/>
    <mergeCell ref="D24:E24"/>
    <mergeCell ref="D25:E25"/>
    <mergeCell ref="B22:C22"/>
    <mergeCell ref="B23:C23"/>
    <mergeCell ref="B24:C24"/>
    <mergeCell ref="B25:C25"/>
  </mergeCells>
  <pageMargins left="0.7" right="0.7" top="0.78740157499999996" bottom="0.78740157499999996" header="0.3" footer="0.3"/>
  <pageSetup paperSize="9" orientation="portrait" r:id="rId1"/>
  <headerFooter>
    <oddFooter>&amp;L&amp;"Arial,Standard"&amp;9VDI/VDE, ZIM Netzwerkförderung ZA
&amp;8Version 1.4 Stand 20.10.2020</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3277064969C648B4B388B3EF6677A1" ma:contentTypeVersion="21" ma:contentTypeDescription="Ein neues Dokument erstellen." ma:contentTypeScope="" ma:versionID="1f55a6fc08db08197a3fc5b2d68ac0d9">
  <xsd:schema xmlns:xsd="http://www.w3.org/2001/XMLSchema" xmlns:xs="http://www.w3.org/2001/XMLSchema" xmlns:p="http://schemas.microsoft.com/office/2006/metadata/properties" xmlns:ns2="aaf634d5-3b14-4b2e-9e8a-d5e4de058a1f" xmlns:ns3="d773664d-3496-4791-87fd-7864084b790e" targetNamespace="http://schemas.microsoft.com/office/2006/metadata/properties" ma:root="true" ma:fieldsID="3dd6d54ac227b6e3917c9d94e3cd54c9" ns2:_="" ns3:_="">
    <xsd:import namespace="aaf634d5-3b14-4b2e-9e8a-d5e4de058a1f"/>
    <xsd:import namespace="d773664d-3496-4791-87fd-7864084b790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Pojekttitel"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634d5-3b14-4b2e-9e8a-d5e4de058a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Pojekttitel" ma:index="20" nillable="true" ma:displayName="Projekttitel" ma:format="Dropdown" ma:internalName="Pojekttitel">
      <xsd:simpleType>
        <xsd:restriction base="dms:Text">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Bildmarkierungen" ma:readOnly="false" ma:fieldId="{5cf76f15-5ced-4ddc-b409-7134ff3c332f}" ma:taxonomyMulti="true" ma:sspId="e1a36da9-33b6-40a4-934e-51b733e4b04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73664d-3496-4791-87fd-7864084b790e"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a4695b2d-7a83-4917-a219-5d660d14d8eb}" ma:internalName="TaxCatchAll" ma:showField="CatchAllData" ma:web="d773664d-3496-4791-87fd-7864084b7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f634d5-3b14-4b2e-9e8a-d5e4de058a1f">
      <Terms xmlns="http://schemas.microsoft.com/office/infopath/2007/PartnerControls"/>
    </lcf76f155ced4ddcb4097134ff3c332f>
    <TaxCatchAll xmlns="d773664d-3496-4791-87fd-7864084b790e" xsi:nil="true"/>
    <Pojekttitel xmlns="aaf634d5-3b14-4b2e-9e8a-d5e4de058a1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59BA95-21C5-4949-BC72-BFB1B11301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634d5-3b14-4b2e-9e8a-d5e4de058a1f"/>
    <ds:schemaRef ds:uri="d773664d-3496-4791-87fd-7864084b7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CBA669-3ECE-40ED-B644-9AB128B7275C}">
  <ds:schemaRefs>
    <ds:schemaRef ds:uri="http://purl.org/dc/term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2006/metadata/properties"/>
    <ds:schemaRef ds:uri="d773664d-3496-4791-87fd-7864084b790e"/>
    <ds:schemaRef ds:uri="aaf634d5-3b14-4b2e-9e8a-d5e4de058a1f"/>
    <ds:schemaRef ds:uri="http://www.w3.org/XML/1998/namespace"/>
  </ds:schemaRefs>
</ds:datastoreItem>
</file>

<file path=customXml/itemProps3.xml><?xml version="1.0" encoding="utf-8"?>
<ds:datastoreItem xmlns:ds="http://schemas.openxmlformats.org/officeDocument/2006/customXml" ds:itemID="{B560BE26-FC9A-456D-846C-53472621C7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37</vt:i4>
      </vt:variant>
      <vt:variant>
        <vt:lpstr>Benannte Bereiche</vt:lpstr>
      </vt:variant>
      <vt:variant>
        <vt:i4>28</vt:i4>
      </vt:variant>
    </vt:vector>
  </HeadingPairs>
  <TitlesOfParts>
    <vt:vector size="65" baseType="lpstr">
      <vt:lpstr>Dashboard</vt:lpstr>
      <vt:lpstr>Nav</vt:lpstr>
      <vt:lpstr>AP Übersicht</vt:lpstr>
      <vt:lpstr>Planung Personal</vt:lpstr>
      <vt:lpstr>Tippl M. J1</vt:lpstr>
      <vt:lpstr>Socha J1</vt:lpstr>
      <vt:lpstr>Tippl K. J1</vt:lpstr>
      <vt:lpstr>MA4 J1</vt:lpstr>
      <vt:lpstr>MA5 J1</vt:lpstr>
      <vt:lpstr>Ermittl.-Stunden J1</vt:lpstr>
      <vt:lpstr>Auswertung J1</vt:lpstr>
      <vt:lpstr>ZA Übersicht</vt:lpstr>
      <vt:lpstr>MA1 J2</vt:lpstr>
      <vt:lpstr>MA2 J2</vt:lpstr>
      <vt:lpstr>MA3 J2</vt:lpstr>
      <vt:lpstr>MA4 J2</vt:lpstr>
      <vt:lpstr>MA5 J2</vt:lpstr>
      <vt:lpstr>Ermittl.-Stunden J2</vt:lpstr>
      <vt:lpstr>Auswertung J2</vt:lpstr>
      <vt:lpstr>MA1 J3</vt:lpstr>
      <vt:lpstr>MA2 J3</vt:lpstr>
      <vt:lpstr>MA3 J3</vt:lpstr>
      <vt:lpstr>MA4 J3</vt:lpstr>
      <vt:lpstr>MA5 J3</vt:lpstr>
      <vt:lpstr>Ermittl.-Stunden J3</vt:lpstr>
      <vt:lpstr>Auswertung J3</vt:lpstr>
      <vt:lpstr>MA1 J4</vt:lpstr>
      <vt:lpstr>MA2 J4</vt:lpstr>
      <vt:lpstr>MA3 J4</vt:lpstr>
      <vt:lpstr>MA4 J4</vt:lpstr>
      <vt:lpstr>MA5 J4</vt:lpstr>
      <vt:lpstr>Ermittl.-Stunden J4</vt:lpstr>
      <vt:lpstr>Auswertung J4</vt:lpstr>
      <vt:lpstr>ZA</vt:lpstr>
      <vt:lpstr>Personenstunden</vt:lpstr>
      <vt:lpstr>Personalkosten</vt:lpstr>
      <vt:lpstr>Aufträge an Dritte</vt:lpstr>
      <vt:lpstr>'Ermittl.-Stunden J1'!Druckbereich</vt:lpstr>
      <vt:lpstr>'Ermittl.-Stunden J2'!Druckbereich</vt:lpstr>
      <vt:lpstr>'Ermittl.-Stunden J3'!Druckbereich</vt:lpstr>
      <vt:lpstr>'Ermittl.-Stunden J4'!Druckbereich</vt:lpstr>
      <vt:lpstr>'MA1 J2'!Druckbereich</vt:lpstr>
      <vt:lpstr>'MA1 J3'!Druckbereich</vt:lpstr>
      <vt:lpstr>'MA1 J4'!Druckbereich</vt:lpstr>
      <vt:lpstr>'MA2 J2'!Druckbereich</vt:lpstr>
      <vt:lpstr>'MA2 J3'!Druckbereich</vt:lpstr>
      <vt:lpstr>'MA2 J4'!Druckbereich</vt:lpstr>
      <vt:lpstr>'MA3 J2'!Druckbereich</vt:lpstr>
      <vt:lpstr>'MA3 J3'!Druckbereich</vt:lpstr>
      <vt:lpstr>'MA3 J4'!Druckbereich</vt:lpstr>
      <vt:lpstr>'MA4 J1'!Druckbereich</vt:lpstr>
      <vt:lpstr>'MA4 J2'!Druckbereich</vt:lpstr>
      <vt:lpstr>'MA4 J3'!Druckbereich</vt:lpstr>
      <vt:lpstr>'MA4 J4'!Druckbereich</vt:lpstr>
      <vt:lpstr>'MA5 J1'!Druckbereich</vt:lpstr>
      <vt:lpstr>'MA5 J2'!Druckbereich</vt:lpstr>
      <vt:lpstr>'MA5 J3'!Druckbereich</vt:lpstr>
      <vt:lpstr>'MA5 J4'!Druckbereich</vt:lpstr>
      <vt:lpstr>'Socha J1'!Druckbereich</vt:lpstr>
      <vt:lpstr>'Tippl K. J1'!Druckbereich</vt:lpstr>
      <vt:lpstr>'Tippl M. J1'!Druckbereich</vt:lpstr>
      <vt:lpstr>'Ermittl.-Stunden J1'!Drucktitel</vt:lpstr>
      <vt:lpstr>'Ermittl.-Stunden J2'!Drucktitel</vt:lpstr>
      <vt:lpstr>'Ermittl.-Stunden J3'!Drucktitel</vt:lpstr>
      <vt:lpstr>'Ermittl.-Stunden J4'!Drucktitel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Ditscherlein</dc:creator>
  <cp:keywords/>
  <dc:description/>
  <cp:lastModifiedBy>Martin Ditscherlein</cp:lastModifiedBy>
  <cp:revision/>
  <dcterms:created xsi:type="dcterms:W3CDTF">2021-02-22T13:30:06Z</dcterms:created>
  <dcterms:modified xsi:type="dcterms:W3CDTF">2026-02-05T09:03:08Z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0x0101008C3277064969C648B4B388B3EF6677A1</vt:lpwstr>
  </property>
  <property fmtid="{D5CDD505-2E9C-101B-9397-08002B2CF9AE}" pid="3" name="_dlc_DocIdItemGuid">
    <vt:lpwstr>998fcb12-6036-4800-87ef-63de4c50d7bb</vt:lpwstr>
  </property>
  <property fmtid="{D5CDD505-2E9C-101B-9397-08002B2CF9AE}" pid="4" name="Order">
    <vt:r8>2007900</vt:r8>
  </property>
  <property fmtid="{D5CDD505-2E9C-101B-9397-08002B2CF9AE}" pid="5" name="Wert der Dokument-ID">
    <vt:lpwstr>SPFYUNP2MH6M-40-20079</vt:lpwstr>
  </property>
  <property fmtid="{D5CDD505-2E9C-101B-9397-08002B2CF9AE}" pid="6" name="MediaServiceImageTags">
    <vt:lpwstr/>
  </property>
</Properties>
</file>