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xr:revisionPtr revIDLastSave="0" documentId="11_956B1709676ECF05A94BD65065FC8AAEB4883118" xr6:coauthVersionLast="47" xr6:coauthVersionMax="47" xr10:uidLastSave="{00000000-0000-0000-0000-000000000000}"/>
  <bookViews>
    <workbookView xWindow="0" yWindow="0" windowWidth="16384" windowHeight="8192" tabRatio="500" firstSheet="8" activeTab="8" xr2:uid="{00000000-000D-0000-FFFF-FFFF00000000}"/>
  </bookViews>
  <sheets>
    <sheet name="Transfer Price Tempalte " sheetId="1" state="hidden" r:id="rId1"/>
    <sheet name="Sheet1" sheetId="2" state="hidden" r:id="rId2"/>
    <sheet name="Dashboard" sheetId="3" state="hidden" r:id="rId3"/>
    <sheet name="Project Profitability" sheetId="4" state="hidden" r:id="rId4"/>
    <sheet name="Executive Summary" sheetId="5" state="hidden" r:id="rId5"/>
    <sheet name="Revenue Pacing Working" sheetId="6" state="hidden" r:id="rId6"/>
    <sheet name="eRemit - AMC" sheetId="7" state="hidden" r:id="rId7"/>
    <sheet name="KVB_Digital Liability" sheetId="8" r:id="rId8"/>
    <sheet name="KVB_SME and Retail" sheetId="9" r:id="rId9"/>
    <sheet name="ESB_Shared Support" sheetId="10" r:id="rId10"/>
    <sheet name="summary" sheetId="11" state="hidden" r:id="rId11"/>
    <sheet name="Sheet2" sheetId="12" state="hidden" r:id="rId12"/>
  </sheets>
  <definedNames>
    <definedName name="_xlnm._FilterDatabase" localSheetId="1" hidden="1">Sheet1!$A$1:$A$27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1" l="1"/>
  <c r="C9" i="11"/>
  <c r="E9" i="11" s="1"/>
  <c r="D8" i="11"/>
  <c r="C8" i="11"/>
  <c r="C10" i="11" s="1"/>
  <c r="D7" i="11"/>
  <c r="C7" i="11"/>
  <c r="E7" i="11" s="1"/>
  <c r="D6" i="11"/>
  <c r="C6" i="11"/>
  <c r="L5" i="11"/>
  <c r="T47" i="10"/>
  <c r="T56" i="10" s="1"/>
  <c r="S47" i="10"/>
  <c r="S56" i="10" s="1"/>
  <c r="R47" i="10"/>
  <c r="R56" i="10" s="1"/>
  <c r="Q47" i="10"/>
  <c r="Q56" i="10" s="1"/>
  <c r="P47" i="10"/>
  <c r="P56" i="10" s="1"/>
  <c r="O47" i="10"/>
  <c r="O56" i="10" s="1"/>
  <c r="N47" i="10"/>
  <c r="N56" i="10" s="1"/>
  <c r="M47" i="10"/>
  <c r="M56" i="10" s="1"/>
  <c r="L47" i="10"/>
  <c r="L56" i="10" s="1"/>
  <c r="K47" i="10"/>
  <c r="K56" i="10" s="1"/>
  <c r="J47" i="10"/>
  <c r="J56" i="10" s="1"/>
  <c r="I47" i="10"/>
  <c r="I44" i="10"/>
  <c r="I53" i="10" s="1"/>
  <c r="U40" i="10"/>
  <c r="U39" i="10"/>
  <c r="U38" i="10"/>
  <c r="U37" i="10"/>
  <c r="U36" i="10"/>
  <c r="I35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U29" i="10" s="1"/>
  <c r="H29" i="10"/>
  <c r="T28" i="10"/>
  <c r="T33" i="10" s="1"/>
  <c r="T46" i="10" s="1"/>
  <c r="S28" i="10"/>
  <c r="S33" i="10" s="1"/>
  <c r="S46" i="10" s="1"/>
  <c r="R28" i="10"/>
  <c r="R33" i="10" s="1"/>
  <c r="R46" i="10" s="1"/>
  <c r="Q28" i="10"/>
  <c r="Q33" i="10" s="1"/>
  <c r="Q46" i="10" s="1"/>
  <c r="P28" i="10"/>
  <c r="P33" i="10" s="1"/>
  <c r="P46" i="10" s="1"/>
  <c r="O28" i="10"/>
  <c r="O33" i="10" s="1"/>
  <c r="O46" i="10" s="1"/>
  <c r="N28" i="10"/>
  <c r="N33" i="10" s="1"/>
  <c r="N46" i="10" s="1"/>
  <c r="M28" i="10"/>
  <c r="M33" i="10" s="1"/>
  <c r="M46" i="10" s="1"/>
  <c r="L28" i="10"/>
  <c r="L33" i="10" s="1"/>
  <c r="L46" i="10" s="1"/>
  <c r="K28" i="10"/>
  <c r="K33" i="10" s="1"/>
  <c r="K46" i="10" s="1"/>
  <c r="J28" i="10"/>
  <c r="J33" i="10" s="1"/>
  <c r="J46" i="10" s="1"/>
  <c r="I28" i="10"/>
  <c r="H28" i="10"/>
  <c r="I27" i="10"/>
  <c r="T25" i="10"/>
  <c r="T41" i="10" s="1"/>
  <c r="S25" i="10"/>
  <c r="S41" i="10" s="1"/>
  <c r="R25" i="10"/>
  <c r="R41" i="10" s="1"/>
  <c r="Q25" i="10"/>
  <c r="Q41" i="10" s="1"/>
  <c r="P25" i="10"/>
  <c r="P41" i="10" s="1"/>
  <c r="O25" i="10"/>
  <c r="O41" i="10" s="1"/>
  <c r="N25" i="10"/>
  <c r="N41" i="10" s="1"/>
  <c r="M25" i="10"/>
  <c r="M41" i="10" s="1"/>
  <c r="L25" i="10"/>
  <c r="L41" i="10" s="1"/>
  <c r="K25" i="10"/>
  <c r="K41" i="10" s="1"/>
  <c r="J25" i="10"/>
  <c r="J41" i="10" s="1"/>
  <c r="I25" i="10"/>
  <c r="I41" i="10" s="1"/>
  <c r="U23" i="10"/>
  <c r="U21" i="10"/>
  <c r="U20" i="10"/>
  <c r="U25" i="10" s="1"/>
  <c r="I19" i="10"/>
  <c r="U16" i="10"/>
  <c r="U15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U14" i="10" s="1"/>
  <c r="T13" i="10"/>
  <c r="S13" i="10"/>
  <c r="R13" i="10"/>
  <c r="Q13" i="10"/>
  <c r="P13" i="10"/>
  <c r="O13" i="10"/>
  <c r="N13" i="10"/>
  <c r="M13" i="10"/>
  <c r="L13" i="10"/>
  <c r="K13" i="10"/>
  <c r="J13" i="10"/>
  <c r="I13" i="10"/>
  <c r="U13" i="10" s="1"/>
  <c r="T12" i="10"/>
  <c r="T17" i="10" s="1"/>
  <c r="T45" i="10" s="1"/>
  <c r="S12" i="10"/>
  <c r="S17" i="10" s="1"/>
  <c r="S45" i="10" s="1"/>
  <c r="R12" i="10"/>
  <c r="R17" i="10" s="1"/>
  <c r="R45" i="10" s="1"/>
  <c r="Q12" i="10"/>
  <c r="Q17" i="10" s="1"/>
  <c r="Q45" i="10" s="1"/>
  <c r="P12" i="10"/>
  <c r="P17" i="10" s="1"/>
  <c r="P45" i="10" s="1"/>
  <c r="O12" i="10"/>
  <c r="O17" i="10" s="1"/>
  <c r="O45" i="10" s="1"/>
  <c r="N12" i="10"/>
  <c r="N17" i="10" s="1"/>
  <c r="N45" i="10" s="1"/>
  <c r="M12" i="10"/>
  <c r="M17" i="10" s="1"/>
  <c r="M45" i="10" s="1"/>
  <c r="L12" i="10"/>
  <c r="L17" i="10" s="1"/>
  <c r="L45" i="10" s="1"/>
  <c r="K12" i="10"/>
  <c r="J12" i="10"/>
  <c r="I12" i="10"/>
  <c r="U12" i="10" s="1"/>
  <c r="K11" i="10"/>
  <c r="K17" i="10" s="1"/>
  <c r="K45" i="10" s="1"/>
  <c r="J11" i="10"/>
  <c r="J17" i="10" s="1"/>
  <c r="J45" i="10" s="1"/>
  <c r="I11" i="10"/>
  <c r="J10" i="10"/>
  <c r="T42" i="9"/>
  <c r="T51" i="9" s="1"/>
  <c r="S42" i="9"/>
  <c r="S51" i="9" s="1"/>
  <c r="R42" i="9"/>
  <c r="R51" i="9" s="1"/>
  <c r="Q42" i="9"/>
  <c r="Q51" i="9" s="1"/>
  <c r="P42" i="9"/>
  <c r="P51" i="9" s="1"/>
  <c r="O42" i="9"/>
  <c r="O51" i="9" s="1"/>
  <c r="N42" i="9"/>
  <c r="N51" i="9" s="1"/>
  <c r="M42" i="9"/>
  <c r="M51" i="9" s="1"/>
  <c r="L42" i="9"/>
  <c r="L51" i="9" s="1"/>
  <c r="K42" i="9"/>
  <c r="K51" i="9" s="1"/>
  <c r="J42" i="9"/>
  <c r="J51" i="9" s="1"/>
  <c r="I42" i="9"/>
  <c r="I39" i="9"/>
  <c r="I48" i="9" s="1"/>
  <c r="U35" i="9"/>
  <c r="U34" i="9"/>
  <c r="U33" i="9"/>
  <c r="U32" i="9"/>
  <c r="U31" i="9"/>
  <c r="I30" i="9"/>
  <c r="T24" i="9"/>
  <c r="S24" i="9"/>
  <c r="R24" i="9"/>
  <c r="Q24" i="9"/>
  <c r="P24" i="9"/>
  <c r="O24" i="9"/>
  <c r="N24" i="9"/>
  <c r="M24" i="9"/>
  <c r="L24" i="9"/>
  <c r="K24" i="9"/>
  <c r="J24" i="9"/>
  <c r="I24" i="9"/>
  <c r="U24" i="9" s="1"/>
  <c r="H24" i="9"/>
  <c r="T23" i="9"/>
  <c r="T28" i="9" s="1"/>
  <c r="T41" i="9" s="1"/>
  <c r="S23" i="9"/>
  <c r="S28" i="9" s="1"/>
  <c r="S41" i="9" s="1"/>
  <c r="R23" i="9"/>
  <c r="R28" i="9" s="1"/>
  <c r="R41" i="9" s="1"/>
  <c r="Q23" i="9"/>
  <c r="Q28" i="9" s="1"/>
  <c r="Q41" i="9" s="1"/>
  <c r="P23" i="9"/>
  <c r="P28" i="9" s="1"/>
  <c r="P41" i="9" s="1"/>
  <c r="O23" i="9"/>
  <c r="O28" i="9" s="1"/>
  <c r="O41" i="9" s="1"/>
  <c r="N23" i="9"/>
  <c r="N28" i="9" s="1"/>
  <c r="N41" i="9" s="1"/>
  <c r="M23" i="9"/>
  <c r="M28" i="9" s="1"/>
  <c r="M41" i="9" s="1"/>
  <c r="L23" i="9"/>
  <c r="L28" i="9" s="1"/>
  <c r="L41" i="9" s="1"/>
  <c r="K23" i="9"/>
  <c r="K28" i="9" s="1"/>
  <c r="K41" i="9" s="1"/>
  <c r="J23" i="9"/>
  <c r="J28" i="9" s="1"/>
  <c r="J41" i="9" s="1"/>
  <c r="I23" i="9"/>
  <c r="H23" i="9"/>
  <c r="I22" i="9"/>
  <c r="T20" i="9"/>
  <c r="T36" i="9" s="1"/>
  <c r="S20" i="9"/>
  <c r="S36" i="9" s="1"/>
  <c r="R20" i="9"/>
  <c r="R36" i="9" s="1"/>
  <c r="Q20" i="9"/>
  <c r="Q36" i="9" s="1"/>
  <c r="P20" i="9"/>
  <c r="P36" i="9" s="1"/>
  <c r="O20" i="9"/>
  <c r="O36" i="9" s="1"/>
  <c r="N20" i="9"/>
  <c r="N36" i="9" s="1"/>
  <c r="M20" i="9"/>
  <c r="M36" i="9" s="1"/>
  <c r="L20" i="9"/>
  <c r="L36" i="9" s="1"/>
  <c r="K20" i="9"/>
  <c r="K36" i="9" s="1"/>
  <c r="J20" i="9"/>
  <c r="J36" i="9" s="1"/>
  <c r="I20" i="9"/>
  <c r="I36" i="9" s="1"/>
  <c r="U17" i="9"/>
  <c r="U16" i="9"/>
  <c r="U20" i="9" s="1"/>
  <c r="I15" i="9"/>
  <c r="U12" i="9"/>
  <c r="T11" i="9"/>
  <c r="T13" i="9" s="1"/>
  <c r="T40" i="9" s="1"/>
  <c r="S11" i="9"/>
  <c r="S13" i="9" s="1"/>
  <c r="S40" i="9" s="1"/>
  <c r="R11" i="9"/>
  <c r="R13" i="9" s="1"/>
  <c r="R40" i="9" s="1"/>
  <c r="Q11" i="9"/>
  <c r="Q13" i="9" s="1"/>
  <c r="Q40" i="9" s="1"/>
  <c r="P11" i="9"/>
  <c r="P13" i="9" s="1"/>
  <c r="P40" i="9" s="1"/>
  <c r="O11" i="9"/>
  <c r="O13" i="9" s="1"/>
  <c r="O40" i="9" s="1"/>
  <c r="N11" i="9"/>
  <c r="N13" i="9" s="1"/>
  <c r="N40" i="9" s="1"/>
  <c r="M11" i="9"/>
  <c r="M13" i="9" s="1"/>
  <c r="M40" i="9" s="1"/>
  <c r="L11" i="9"/>
  <c r="L13" i="9" s="1"/>
  <c r="L40" i="9" s="1"/>
  <c r="K11" i="9"/>
  <c r="K13" i="9" s="1"/>
  <c r="K40" i="9" s="1"/>
  <c r="J11" i="9"/>
  <c r="J13" i="9" s="1"/>
  <c r="J40" i="9" s="1"/>
  <c r="I11" i="9"/>
  <c r="J10" i="9"/>
  <c r="T45" i="8"/>
  <c r="T54" i="8" s="1"/>
  <c r="S45" i="8"/>
  <c r="S54" i="8" s="1"/>
  <c r="R45" i="8"/>
  <c r="R54" i="8" s="1"/>
  <c r="Q45" i="8"/>
  <c r="Q54" i="8" s="1"/>
  <c r="P45" i="8"/>
  <c r="P54" i="8" s="1"/>
  <c r="O45" i="8"/>
  <c r="O54" i="8" s="1"/>
  <c r="N45" i="8"/>
  <c r="N54" i="8" s="1"/>
  <c r="M45" i="8"/>
  <c r="M54" i="8" s="1"/>
  <c r="L45" i="8"/>
  <c r="L54" i="8" s="1"/>
  <c r="K45" i="8"/>
  <c r="K54" i="8" s="1"/>
  <c r="J45" i="8"/>
  <c r="J54" i="8" s="1"/>
  <c r="I45" i="8"/>
  <c r="I42" i="8"/>
  <c r="I51" i="8" s="1"/>
  <c r="U38" i="8"/>
  <c r="U37" i="8"/>
  <c r="U36" i="8"/>
  <c r="U35" i="8"/>
  <c r="U34" i="8"/>
  <c r="I33" i="8"/>
  <c r="T26" i="8"/>
  <c r="S26" i="8"/>
  <c r="R26" i="8"/>
  <c r="Q26" i="8"/>
  <c r="P26" i="8"/>
  <c r="O26" i="8"/>
  <c r="N26" i="8"/>
  <c r="M26" i="8"/>
  <c r="L26" i="8"/>
  <c r="K26" i="8"/>
  <c r="J26" i="8"/>
  <c r="I26" i="8"/>
  <c r="U26" i="8" s="1"/>
  <c r="H26" i="8"/>
  <c r="T25" i="8"/>
  <c r="T31" i="8" s="1"/>
  <c r="T44" i="8" s="1"/>
  <c r="S25" i="8"/>
  <c r="S31" i="8" s="1"/>
  <c r="S44" i="8" s="1"/>
  <c r="R25" i="8"/>
  <c r="R31" i="8" s="1"/>
  <c r="R44" i="8" s="1"/>
  <c r="Q25" i="8"/>
  <c r="Q31" i="8" s="1"/>
  <c r="Q44" i="8" s="1"/>
  <c r="P25" i="8"/>
  <c r="P31" i="8" s="1"/>
  <c r="P44" i="8" s="1"/>
  <c r="O25" i="8"/>
  <c r="O31" i="8" s="1"/>
  <c r="O44" i="8" s="1"/>
  <c r="N25" i="8"/>
  <c r="N31" i="8" s="1"/>
  <c r="N44" i="8" s="1"/>
  <c r="M25" i="8"/>
  <c r="M31" i="8" s="1"/>
  <c r="M44" i="8" s="1"/>
  <c r="L25" i="8"/>
  <c r="L31" i="8" s="1"/>
  <c r="L44" i="8" s="1"/>
  <c r="K25" i="8"/>
  <c r="K31" i="8" s="1"/>
  <c r="K44" i="8" s="1"/>
  <c r="J25" i="8"/>
  <c r="J31" i="8" s="1"/>
  <c r="J44" i="8" s="1"/>
  <c r="I25" i="8"/>
  <c r="H25" i="8"/>
  <c r="I24" i="8"/>
  <c r="T22" i="8"/>
  <c r="T39" i="8" s="1"/>
  <c r="S22" i="8"/>
  <c r="S39" i="8" s="1"/>
  <c r="R22" i="8"/>
  <c r="R39" i="8" s="1"/>
  <c r="Q22" i="8"/>
  <c r="Q39" i="8" s="1"/>
  <c r="P22" i="8"/>
  <c r="P39" i="8" s="1"/>
  <c r="O22" i="8"/>
  <c r="O39" i="8" s="1"/>
  <c r="N22" i="8"/>
  <c r="N39" i="8" s="1"/>
  <c r="M22" i="8"/>
  <c r="M39" i="8" s="1"/>
  <c r="L22" i="8"/>
  <c r="L39" i="8" s="1"/>
  <c r="K22" i="8"/>
  <c r="K39" i="8" s="1"/>
  <c r="J22" i="8"/>
  <c r="J39" i="8" s="1"/>
  <c r="I22" i="8"/>
  <c r="I39" i="8" s="1"/>
  <c r="U17" i="8"/>
  <c r="U16" i="8"/>
  <c r="U22" i="8" s="1"/>
  <c r="I15" i="8"/>
  <c r="U12" i="8"/>
  <c r="T11" i="8"/>
  <c r="T13" i="8" s="1"/>
  <c r="T43" i="8" s="1"/>
  <c r="S11" i="8"/>
  <c r="S13" i="8" s="1"/>
  <c r="S43" i="8" s="1"/>
  <c r="R11" i="8"/>
  <c r="R13" i="8" s="1"/>
  <c r="R43" i="8" s="1"/>
  <c r="Q11" i="8"/>
  <c r="Q13" i="8" s="1"/>
  <c r="Q43" i="8" s="1"/>
  <c r="P11" i="8"/>
  <c r="P13" i="8" s="1"/>
  <c r="P43" i="8" s="1"/>
  <c r="O11" i="8"/>
  <c r="O13" i="8" s="1"/>
  <c r="O43" i="8" s="1"/>
  <c r="N11" i="8"/>
  <c r="N13" i="8" s="1"/>
  <c r="N43" i="8" s="1"/>
  <c r="M11" i="8"/>
  <c r="M13" i="8" s="1"/>
  <c r="M43" i="8" s="1"/>
  <c r="L11" i="8"/>
  <c r="L13" i="8" s="1"/>
  <c r="L43" i="8" s="1"/>
  <c r="K11" i="8"/>
  <c r="K13" i="8" s="1"/>
  <c r="K43" i="8" s="1"/>
  <c r="J11" i="8"/>
  <c r="J13" i="8" s="1"/>
  <c r="J43" i="8" s="1"/>
  <c r="I11" i="8"/>
  <c r="J10" i="8"/>
  <c r="T56" i="7"/>
  <c r="T65" i="7" s="1"/>
  <c r="S56" i="7"/>
  <c r="S65" i="7" s="1"/>
  <c r="R56" i="7"/>
  <c r="R65" i="7" s="1"/>
  <c r="Q56" i="7"/>
  <c r="Q65" i="7" s="1"/>
  <c r="P56" i="7"/>
  <c r="P65" i="7" s="1"/>
  <c r="O56" i="7"/>
  <c r="O65" i="7" s="1"/>
  <c r="N56" i="7"/>
  <c r="N65" i="7" s="1"/>
  <c r="M56" i="7"/>
  <c r="M65" i="7" s="1"/>
  <c r="L56" i="7"/>
  <c r="L65" i="7" s="1"/>
  <c r="K56" i="7"/>
  <c r="K65" i="7" s="1"/>
  <c r="J56" i="7"/>
  <c r="J65" i="7" s="1"/>
  <c r="I56" i="7"/>
  <c r="I53" i="7"/>
  <c r="I62" i="7" s="1"/>
  <c r="U49" i="7"/>
  <c r="U48" i="7"/>
  <c r="U47" i="7"/>
  <c r="U46" i="7"/>
  <c r="U45" i="7"/>
  <c r="I44" i="7"/>
  <c r="U40" i="7"/>
  <c r="U39" i="7"/>
  <c r="U38" i="7"/>
  <c r="U37" i="7"/>
  <c r="U36" i="7"/>
  <c r="U35" i="7"/>
  <c r="U34" i="7"/>
  <c r="T33" i="7"/>
  <c r="T42" i="7" s="1"/>
  <c r="T55" i="7" s="1"/>
  <c r="S33" i="7"/>
  <c r="S42" i="7" s="1"/>
  <c r="S55" i="7" s="1"/>
  <c r="R33" i="7"/>
  <c r="R42" i="7" s="1"/>
  <c r="R55" i="7" s="1"/>
  <c r="Q33" i="7"/>
  <c r="Q42" i="7" s="1"/>
  <c r="Q55" i="7" s="1"/>
  <c r="P33" i="7"/>
  <c r="P42" i="7" s="1"/>
  <c r="P55" i="7" s="1"/>
  <c r="O33" i="7"/>
  <c r="O42" i="7" s="1"/>
  <c r="O55" i="7" s="1"/>
  <c r="N33" i="7"/>
  <c r="N42" i="7" s="1"/>
  <c r="N55" i="7" s="1"/>
  <c r="M33" i="7"/>
  <c r="M42" i="7" s="1"/>
  <c r="M55" i="7" s="1"/>
  <c r="L33" i="7"/>
  <c r="L42" i="7" s="1"/>
  <c r="L55" i="7" s="1"/>
  <c r="K33" i="7"/>
  <c r="K42" i="7" s="1"/>
  <c r="K55" i="7" s="1"/>
  <c r="J33" i="7"/>
  <c r="J42" i="7" s="1"/>
  <c r="J55" i="7" s="1"/>
  <c r="I33" i="7"/>
  <c r="I32" i="7"/>
  <c r="T30" i="7"/>
  <c r="T50" i="7" s="1"/>
  <c r="S30" i="7"/>
  <c r="S50" i="7" s="1"/>
  <c r="R30" i="7"/>
  <c r="R50" i="7" s="1"/>
  <c r="Q30" i="7"/>
  <c r="Q50" i="7" s="1"/>
  <c r="P30" i="7"/>
  <c r="P50" i="7" s="1"/>
  <c r="O30" i="7"/>
  <c r="O50" i="7" s="1"/>
  <c r="N30" i="7"/>
  <c r="N50" i="7" s="1"/>
  <c r="M30" i="7"/>
  <c r="M50" i="7" s="1"/>
  <c r="L30" i="7"/>
  <c r="L50" i="7" s="1"/>
  <c r="K30" i="7"/>
  <c r="K50" i="7" s="1"/>
  <c r="J30" i="7"/>
  <c r="J50" i="7" s="1"/>
  <c r="I30" i="7"/>
  <c r="I50" i="7" s="1"/>
  <c r="U29" i="7"/>
  <c r="U28" i="7"/>
  <c r="U27" i="7"/>
  <c r="U26" i="7"/>
  <c r="U25" i="7"/>
  <c r="U24" i="7"/>
  <c r="U23" i="7"/>
  <c r="U22" i="7"/>
  <c r="U21" i="7"/>
  <c r="U30" i="7" s="1"/>
  <c r="I20" i="7"/>
  <c r="U17" i="7"/>
  <c r="T16" i="7"/>
  <c r="S16" i="7"/>
  <c r="R16" i="7"/>
  <c r="Q16" i="7"/>
  <c r="P16" i="7"/>
  <c r="O16" i="7"/>
  <c r="N16" i="7"/>
  <c r="M16" i="7"/>
  <c r="L16" i="7"/>
  <c r="K16" i="7"/>
  <c r="J16" i="7"/>
  <c r="I16" i="7"/>
  <c r="U16" i="7" s="1"/>
  <c r="U15" i="7"/>
  <c r="T14" i="7"/>
  <c r="S14" i="7"/>
  <c r="R14" i="7"/>
  <c r="Q14" i="7"/>
  <c r="P14" i="7"/>
  <c r="O14" i="7"/>
  <c r="N14" i="7"/>
  <c r="M14" i="7"/>
  <c r="L14" i="7"/>
  <c r="K14" i="7"/>
  <c r="J14" i="7"/>
  <c r="I14" i="7"/>
  <c r="U14" i="7" s="1"/>
  <c r="U13" i="7"/>
  <c r="T12" i="7"/>
  <c r="S12" i="7"/>
  <c r="R12" i="7"/>
  <c r="Q12" i="7"/>
  <c r="P12" i="7"/>
  <c r="O12" i="7"/>
  <c r="N12" i="7"/>
  <c r="M12" i="7"/>
  <c r="L12" i="7"/>
  <c r="K12" i="7"/>
  <c r="J12" i="7"/>
  <c r="I12" i="7"/>
  <c r="U12" i="7" s="1"/>
  <c r="T11" i="7"/>
  <c r="T18" i="7" s="1"/>
  <c r="T54" i="7" s="1"/>
  <c r="S11" i="7"/>
  <c r="S18" i="7" s="1"/>
  <c r="S54" i="7" s="1"/>
  <c r="R11" i="7"/>
  <c r="R18" i="7" s="1"/>
  <c r="R54" i="7" s="1"/>
  <c r="Q11" i="7"/>
  <c r="Q18" i="7" s="1"/>
  <c r="Q54" i="7" s="1"/>
  <c r="P11" i="7"/>
  <c r="P18" i="7" s="1"/>
  <c r="P54" i="7" s="1"/>
  <c r="O11" i="7"/>
  <c r="O18" i="7" s="1"/>
  <c r="O54" i="7" s="1"/>
  <c r="N11" i="7"/>
  <c r="N18" i="7" s="1"/>
  <c r="N54" i="7" s="1"/>
  <c r="M11" i="7"/>
  <c r="M18" i="7" s="1"/>
  <c r="M54" i="7" s="1"/>
  <c r="L11" i="7"/>
  <c r="L18" i="7" s="1"/>
  <c r="L54" i="7" s="1"/>
  <c r="K11" i="7"/>
  <c r="K18" i="7" s="1"/>
  <c r="K54" i="7" s="1"/>
  <c r="J11" i="7"/>
  <c r="J18" i="7" s="1"/>
  <c r="J54" i="7" s="1"/>
  <c r="I11" i="7"/>
  <c r="J10" i="7"/>
  <c r="S13" i="5"/>
  <c r="R13" i="5"/>
  <c r="P13" i="5"/>
  <c r="D13" i="5"/>
  <c r="H12" i="5"/>
  <c r="Q11" i="5"/>
  <c r="E11" i="5"/>
  <c r="E13" i="5" s="1"/>
  <c r="E14" i="5" s="1"/>
  <c r="Q10" i="5"/>
  <c r="Q9" i="5"/>
  <c r="L9" i="5"/>
  <c r="F9" i="5"/>
  <c r="G9" i="5" s="1"/>
  <c r="Q8" i="5"/>
  <c r="L8" i="5"/>
  <c r="F8" i="5"/>
  <c r="Q7" i="5"/>
  <c r="Q13" i="5" s="1"/>
  <c r="N7" i="5"/>
  <c r="N13" i="5" s="1"/>
  <c r="M7" i="5"/>
  <c r="L7" i="5"/>
  <c r="L13" i="5" s="1"/>
  <c r="G7" i="5"/>
  <c r="D20" i="4"/>
  <c r="D19" i="4"/>
  <c r="D18" i="4"/>
  <c r="D16" i="4"/>
  <c r="H15" i="4"/>
  <c r="G15" i="4"/>
  <c r="F15" i="4"/>
  <c r="E15" i="4"/>
  <c r="D15" i="4"/>
  <c r="F10" i="4"/>
  <c r="F20" i="4" s="1"/>
  <c r="E10" i="4"/>
  <c r="D10" i="4"/>
  <c r="F9" i="4"/>
  <c r="F19" i="4" s="1"/>
  <c r="E9" i="4"/>
  <c r="D9" i="4"/>
  <c r="F8" i="4"/>
  <c r="E8" i="4"/>
  <c r="D8" i="4"/>
  <c r="F7" i="4"/>
  <c r="F17" i="4" s="1"/>
  <c r="E7" i="4"/>
  <c r="D7" i="4"/>
  <c r="F6" i="4"/>
  <c r="E6" i="4"/>
  <c r="D6" i="4"/>
  <c r="G26" i="3"/>
  <c r="F26" i="3"/>
  <c r="G25" i="3"/>
  <c r="G27" i="3" s="1"/>
  <c r="G28" i="3" s="1"/>
  <c r="F25" i="3"/>
  <c r="F27" i="3" s="1"/>
  <c r="G22" i="3"/>
  <c r="G23" i="3" s="1"/>
  <c r="G29" i="3" s="1"/>
  <c r="G15" i="3"/>
  <c r="G16" i="3" s="1"/>
  <c r="G11" i="3"/>
  <c r="G17" i="3" s="1"/>
  <c r="M9" i="3"/>
  <c r="L9" i="3"/>
  <c r="K9" i="3"/>
  <c r="O9" i="3" s="1"/>
  <c r="J9" i="3"/>
  <c r="N9" i="3" s="1"/>
  <c r="M8" i="3"/>
  <c r="M10" i="3" s="1"/>
  <c r="M11" i="3" s="1"/>
  <c r="L8" i="3"/>
  <c r="L10" i="3" s="1"/>
  <c r="L11" i="3" s="1"/>
  <c r="K8" i="3"/>
  <c r="J8" i="3"/>
  <c r="D30" i="1"/>
  <c r="O29" i="1"/>
  <c r="O28" i="1"/>
  <c r="O27" i="1"/>
  <c r="O26" i="1"/>
  <c r="O25" i="1"/>
  <c r="O24" i="1"/>
  <c r="O23" i="1"/>
  <c r="O22" i="1"/>
  <c r="O21" i="1"/>
  <c r="C12" i="1"/>
  <c r="D29" i="1" s="1"/>
  <c r="D68" i="1" s="1"/>
  <c r="D28" i="1" s="1"/>
  <c r="D69" i="1" s="1"/>
  <c r="D70" i="1" s="1"/>
  <c r="J10" i="3" l="1"/>
  <c r="J11" i="3" s="1"/>
  <c r="N8" i="3"/>
  <c r="N10" i="3" s="1"/>
  <c r="N11" i="3" s="1"/>
  <c r="K10" i="3"/>
  <c r="K11" i="3" s="1"/>
  <c r="O8" i="3"/>
  <c r="O10" i="3" s="1"/>
  <c r="O11" i="3" s="1"/>
  <c r="E16" i="4"/>
  <c r="G6" i="4"/>
  <c r="F16" i="4"/>
  <c r="D17" i="4"/>
  <c r="E17" i="4"/>
  <c r="G17" i="4" s="1"/>
  <c r="G7" i="4"/>
  <c r="H7" i="4" s="1"/>
  <c r="D11" i="4"/>
  <c r="E18" i="4"/>
  <c r="E11" i="4"/>
  <c r="E12" i="4" s="1"/>
  <c r="E13" i="4" s="1"/>
  <c r="G8" i="4"/>
  <c r="F18" i="4"/>
  <c r="F21" i="4" s="1"/>
  <c r="F11" i="4"/>
  <c r="F12" i="4" s="1"/>
  <c r="F13" i="4" s="1"/>
  <c r="E19" i="4"/>
  <c r="G19" i="4" s="1"/>
  <c r="G9" i="4"/>
  <c r="H9" i="4" s="1"/>
  <c r="E20" i="4"/>
  <c r="G20" i="4" s="1"/>
  <c r="G10" i="4"/>
  <c r="H10" i="4" s="1"/>
  <c r="D21" i="4"/>
  <c r="H19" i="4"/>
  <c r="H20" i="4"/>
  <c r="M13" i="5"/>
  <c r="O7" i="5"/>
  <c r="O13" i="5" s="1"/>
  <c r="F13" i="5"/>
  <c r="F14" i="5" s="1"/>
  <c r="G8" i="5"/>
  <c r="G13" i="5" s="1"/>
  <c r="G14" i="5" s="1"/>
  <c r="J53" i="7"/>
  <c r="J62" i="7" s="1"/>
  <c r="J44" i="7"/>
  <c r="J32" i="7"/>
  <c r="J20" i="7"/>
  <c r="K10" i="7"/>
  <c r="I18" i="7"/>
  <c r="I54" i="7" s="1"/>
  <c r="U11" i="7"/>
  <c r="U18" i="7" s="1"/>
  <c r="J63" i="7"/>
  <c r="K63" i="7"/>
  <c r="L63" i="7"/>
  <c r="M63" i="7"/>
  <c r="N63" i="7"/>
  <c r="O63" i="7"/>
  <c r="P63" i="7"/>
  <c r="Q63" i="7"/>
  <c r="R63" i="7"/>
  <c r="S63" i="7"/>
  <c r="T63" i="7"/>
  <c r="I57" i="7"/>
  <c r="I51" i="7"/>
  <c r="U50" i="7"/>
  <c r="J57" i="7"/>
  <c r="J66" i="7" s="1"/>
  <c r="J51" i="7"/>
  <c r="K57" i="7"/>
  <c r="K66" i="7" s="1"/>
  <c r="K51" i="7"/>
  <c r="L57" i="7"/>
  <c r="L66" i="7" s="1"/>
  <c r="L51" i="7"/>
  <c r="M57" i="7"/>
  <c r="M66" i="7" s="1"/>
  <c r="M51" i="7"/>
  <c r="N57" i="7"/>
  <c r="N66" i="7" s="1"/>
  <c r="N51" i="7"/>
  <c r="O57" i="7"/>
  <c r="O66" i="7" s="1"/>
  <c r="O51" i="7"/>
  <c r="P57" i="7"/>
  <c r="P66" i="7" s="1"/>
  <c r="P51" i="7"/>
  <c r="Q57" i="7"/>
  <c r="Q66" i="7" s="1"/>
  <c r="Q51" i="7"/>
  <c r="R57" i="7"/>
  <c r="R66" i="7" s="1"/>
  <c r="R51" i="7"/>
  <c r="S57" i="7"/>
  <c r="S66" i="7" s="1"/>
  <c r="S51" i="7"/>
  <c r="T57" i="7"/>
  <c r="T66" i="7" s="1"/>
  <c r="T51" i="7"/>
  <c r="I42" i="7"/>
  <c r="I55" i="7" s="1"/>
  <c r="U33" i="7"/>
  <c r="U42" i="7" s="1"/>
  <c r="J64" i="7"/>
  <c r="J67" i="7" s="1"/>
  <c r="J58" i="7"/>
  <c r="J59" i="7" s="1"/>
  <c r="J60" i="7" s="1"/>
  <c r="K64" i="7"/>
  <c r="K67" i="7" s="1"/>
  <c r="K58" i="7"/>
  <c r="K59" i="7" s="1"/>
  <c r="K60" i="7" s="1"/>
  <c r="L64" i="7"/>
  <c r="L67" i="7" s="1"/>
  <c r="L58" i="7"/>
  <c r="L59" i="7" s="1"/>
  <c r="L60" i="7" s="1"/>
  <c r="M64" i="7"/>
  <c r="M67" i="7" s="1"/>
  <c r="M58" i="7"/>
  <c r="M59" i="7" s="1"/>
  <c r="M60" i="7" s="1"/>
  <c r="N64" i="7"/>
  <c r="N67" i="7" s="1"/>
  <c r="N58" i="7"/>
  <c r="N59" i="7" s="1"/>
  <c r="N60" i="7" s="1"/>
  <c r="O64" i="7"/>
  <c r="O67" i="7" s="1"/>
  <c r="O58" i="7"/>
  <c r="O59" i="7" s="1"/>
  <c r="O60" i="7" s="1"/>
  <c r="P64" i="7"/>
  <c r="P67" i="7" s="1"/>
  <c r="P58" i="7"/>
  <c r="P59" i="7" s="1"/>
  <c r="P60" i="7" s="1"/>
  <c r="Q64" i="7"/>
  <c r="Q67" i="7" s="1"/>
  <c r="Q58" i="7"/>
  <c r="Q59" i="7" s="1"/>
  <c r="Q60" i="7" s="1"/>
  <c r="R64" i="7"/>
  <c r="R67" i="7" s="1"/>
  <c r="R58" i="7"/>
  <c r="R59" i="7" s="1"/>
  <c r="R60" i="7" s="1"/>
  <c r="S64" i="7"/>
  <c r="S67" i="7" s="1"/>
  <c r="S58" i="7"/>
  <c r="S59" i="7" s="1"/>
  <c r="S60" i="7" s="1"/>
  <c r="T64" i="7"/>
  <c r="T67" i="7" s="1"/>
  <c r="T58" i="7"/>
  <c r="T59" i="7" s="1"/>
  <c r="T60" i="7" s="1"/>
  <c r="U51" i="7"/>
  <c r="I65" i="7"/>
  <c r="U65" i="7" s="1"/>
  <c r="U56" i="7"/>
  <c r="J42" i="8"/>
  <c r="J51" i="8" s="1"/>
  <c r="J33" i="8"/>
  <c r="J24" i="8"/>
  <c r="J15" i="8"/>
  <c r="K10" i="8"/>
  <c r="I13" i="8"/>
  <c r="I43" i="8" s="1"/>
  <c r="U11" i="8"/>
  <c r="U13" i="8" s="1"/>
  <c r="J52" i="8"/>
  <c r="K52" i="8"/>
  <c r="L52" i="8"/>
  <c r="M52" i="8"/>
  <c r="N52" i="8"/>
  <c r="O52" i="8"/>
  <c r="P52" i="8"/>
  <c r="Q52" i="8"/>
  <c r="R52" i="8"/>
  <c r="S52" i="8"/>
  <c r="T52" i="8"/>
  <c r="I46" i="8"/>
  <c r="I40" i="8"/>
  <c r="U39" i="8"/>
  <c r="J46" i="8"/>
  <c r="J55" i="8" s="1"/>
  <c r="J40" i="8"/>
  <c r="K46" i="8"/>
  <c r="K55" i="8" s="1"/>
  <c r="K40" i="8"/>
  <c r="L46" i="8"/>
  <c r="L55" i="8" s="1"/>
  <c r="L40" i="8"/>
  <c r="M46" i="8"/>
  <c r="M55" i="8" s="1"/>
  <c r="M40" i="8"/>
  <c r="N46" i="8"/>
  <c r="N55" i="8" s="1"/>
  <c r="N40" i="8"/>
  <c r="O46" i="8"/>
  <c r="O55" i="8" s="1"/>
  <c r="O40" i="8"/>
  <c r="P46" i="8"/>
  <c r="P55" i="8" s="1"/>
  <c r="P40" i="8"/>
  <c r="Q46" i="8"/>
  <c r="Q55" i="8" s="1"/>
  <c r="Q40" i="8"/>
  <c r="R46" i="8"/>
  <c r="R55" i="8" s="1"/>
  <c r="R40" i="8"/>
  <c r="S46" i="8"/>
  <c r="S55" i="8" s="1"/>
  <c r="S40" i="8"/>
  <c r="T46" i="8"/>
  <c r="T55" i="8" s="1"/>
  <c r="T40" i="8"/>
  <c r="I31" i="8"/>
  <c r="I44" i="8" s="1"/>
  <c r="U25" i="8"/>
  <c r="U31" i="8" s="1"/>
  <c r="J53" i="8"/>
  <c r="J56" i="8" s="1"/>
  <c r="J47" i="8"/>
  <c r="J48" i="8" s="1"/>
  <c r="J49" i="8" s="1"/>
  <c r="K53" i="8"/>
  <c r="K56" i="8" s="1"/>
  <c r="K47" i="8"/>
  <c r="K48" i="8" s="1"/>
  <c r="K49" i="8" s="1"/>
  <c r="L53" i="8"/>
  <c r="L56" i="8" s="1"/>
  <c r="L47" i="8"/>
  <c r="L48" i="8" s="1"/>
  <c r="L49" i="8" s="1"/>
  <c r="M53" i="8"/>
  <c r="M56" i="8" s="1"/>
  <c r="M47" i="8"/>
  <c r="M48" i="8" s="1"/>
  <c r="M49" i="8" s="1"/>
  <c r="N53" i="8"/>
  <c r="N56" i="8" s="1"/>
  <c r="N47" i="8"/>
  <c r="N48" i="8" s="1"/>
  <c r="N49" i="8" s="1"/>
  <c r="O53" i="8"/>
  <c r="O56" i="8" s="1"/>
  <c r="O47" i="8"/>
  <c r="O48" i="8" s="1"/>
  <c r="O49" i="8" s="1"/>
  <c r="P53" i="8"/>
  <c r="P56" i="8" s="1"/>
  <c r="P47" i="8"/>
  <c r="P48" i="8" s="1"/>
  <c r="P49" i="8" s="1"/>
  <c r="Q53" i="8"/>
  <c r="Q56" i="8" s="1"/>
  <c r="Q47" i="8"/>
  <c r="Q48" i="8" s="1"/>
  <c r="Q49" i="8" s="1"/>
  <c r="R53" i="8"/>
  <c r="R56" i="8" s="1"/>
  <c r="R47" i="8"/>
  <c r="R48" i="8" s="1"/>
  <c r="R49" i="8" s="1"/>
  <c r="S53" i="8"/>
  <c r="S56" i="8" s="1"/>
  <c r="S47" i="8"/>
  <c r="S48" i="8" s="1"/>
  <c r="S49" i="8" s="1"/>
  <c r="T53" i="8"/>
  <c r="T56" i="8" s="1"/>
  <c r="T47" i="8"/>
  <c r="T48" i="8" s="1"/>
  <c r="T49" i="8" s="1"/>
  <c r="U40" i="8"/>
  <c r="I54" i="8"/>
  <c r="U54" i="8" s="1"/>
  <c r="U45" i="8"/>
  <c r="J39" i="9"/>
  <c r="J48" i="9" s="1"/>
  <c r="J30" i="9"/>
  <c r="J22" i="9"/>
  <c r="J15" i="9"/>
  <c r="K10" i="9"/>
  <c r="I13" i="9"/>
  <c r="I40" i="9" s="1"/>
  <c r="U11" i="9"/>
  <c r="U13" i="9" s="1"/>
  <c r="J49" i="9"/>
  <c r="K49" i="9"/>
  <c r="L49" i="9"/>
  <c r="M49" i="9"/>
  <c r="N49" i="9"/>
  <c r="O49" i="9"/>
  <c r="P49" i="9"/>
  <c r="Q49" i="9"/>
  <c r="R49" i="9"/>
  <c r="S49" i="9"/>
  <c r="T49" i="9"/>
  <c r="I43" i="9"/>
  <c r="I37" i="9"/>
  <c r="U36" i="9"/>
  <c r="J43" i="9"/>
  <c r="J52" i="9" s="1"/>
  <c r="J37" i="9"/>
  <c r="K43" i="9"/>
  <c r="K52" i="9" s="1"/>
  <c r="K37" i="9"/>
  <c r="L43" i="9"/>
  <c r="L52" i="9" s="1"/>
  <c r="L37" i="9"/>
  <c r="M43" i="9"/>
  <c r="M52" i="9" s="1"/>
  <c r="M37" i="9"/>
  <c r="N43" i="9"/>
  <c r="N52" i="9" s="1"/>
  <c r="N37" i="9"/>
  <c r="O43" i="9"/>
  <c r="O52" i="9" s="1"/>
  <c r="O37" i="9"/>
  <c r="P43" i="9"/>
  <c r="P52" i="9" s="1"/>
  <c r="P37" i="9"/>
  <c r="Q43" i="9"/>
  <c r="Q52" i="9" s="1"/>
  <c r="Q37" i="9"/>
  <c r="R43" i="9"/>
  <c r="R52" i="9" s="1"/>
  <c r="R37" i="9"/>
  <c r="S43" i="9"/>
  <c r="S52" i="9" s="1"/>
  <c r="S37" i="9"/>
  <c r="T43" i="9"/>
  <c r="T52" i="9" s="1"/>
  <c r="T37" i="9"/>
  <c r="I28" i="9"/>
  <c r="I41" i="9" s="1"/>
  <c r="U23" i="9"/>
  <c r="U28" i="9" s="1"/>
  <c r="J50" i="9"/>
  <c r="J53" i="9" s="1"/>
  <c r="J44" i="9"/>
  <c r="J45" i="9" s="1"/>
  <c r="J46" i="9" s="1"/>
  <c r="K50" i="9"/>
  <c r="K53" i="9" s="1"/>
  <c r="K44" i="9"/>
  <c r="K45" i="9" s="1"/>
  <c r="K46" i="9" s="1"/>
  <c r="L50" i="9"/>
  <c r="L53" i="9" s="1"/>
  <c r="L44" i="9"/>
  <c r="L45" i="9" s="1"/>
  <c r="L46" i="9" s="1"/>
  <c r="M50" i="9"/>
  <c r="M53" i="9" s="1"/>
  <c r="M44" i="9"/>
  <c r="M45" i="9" s="1"/>
  <c r="M46" i="9" s="1"/>
  <c r="N50" i="9"/>
  <c r="N53" i="9" s="1"/>
  <c r="N44" i="9"/>
  <c r="N45" i="9" s="1"/>
  <c r="N46" i="9" s="1"/>
  <c r="O50" i="9"/>
  <c r="O53" i="9" s="1"/>
  <c r="O44" i="9"/>
  <c r="O45" i="9" s="1"/>
  <c r="O46" i="9" s="1"/>
  <c r="P50" i="9"/>
  <c r="P53" i="9" s="1"/>
  <c r="P44" i="9"/>
  <c r="P45" i="9" s="1"/>
  <c r="P46" i="9" s="1"/>
  <c r="Q50" i="9"/>
  <c r="Q53" i="9" s="1"/>
  <c r="Q44" i="9"/>
  <c r="Q45" i="9" s="1"/>
  <c r="Q46" i="9" s="1"/>
  <c r="R50" i="9"/>
  <c r="R53" i="9" s="1"/>
  <c r="R44" i="9"/>
  <c r="R45" i="9" s="1"/>
  <c r="R46" i="9" s="1"/>
  <c r="S50" i="9"/>
  <c r="S53" i="9" s="1"/>
  <c r="S44" i="9"/>
  <c r="S45" i="9" s="1"/>
  <c r="S46" i="9" s="1"/>
  <c r="T50" i="9"/>
  <c r="T53" i="9" s="1"/>
  <c r="T44" i="9"/>
  <c r="T45" i="9" s="1"/>
  <c r="T46" i="9" s="1"/>
  <c r="U37" i="9"/>
  <c r="I51" i="9"/>
  <c r="U51" i="9" s="1"/>
  <c r="U42" i="9"/>
  <c r="J44" i="10"/>
  <c r="J53" i="10" s="1"/>
  <c r="J35" i="10"/>
  <c r="J27" i="10"/>
  <c r="J19" i="10"/>
  <c r="K10" i="10"/>
  <c r="I17" i="10"/>
  <c r="I45" i="10" s="1"/>
  <c r="U11" i="10"/>
  <c r="U17" i="10" s="1"/>
  <c r="J54" i="10"/>
  <c r="K54" i="10"/>
  <c r="L54" i="10"/>
  <c r="M54" i="10"/>
  <c r="N54" i="10"/>
  <c r="O54" i="10"/>
  <c r="P54" i="10"/>
  <c r="Q54" i="10"/>
  <c r="R54" i="10"/>
  <c r="S54" i="10"/>
  <c r="T54" i="10"/>
  <c r="I48" i="10"/>
  <c r="I42" i="10"/>
  <c r="U41" i="10"/>
  <c r="J48" i="10"/>
  <c r="J57" i="10" s="1"/>
  <c r="J42" i="10"/>
  <c r="K48" i="10"/>
  <c r="K57" i="10" s="1"/>
  <c r="K42" i="10"/>
  <c r="L48" i="10"/>
  <c r="L57" i="10" s="1"/>
  <c r="L42" i="10"/>
  <c r="M48" i="10"/>
  <c r="M57" i="10" s="1"/>
  <c r="M42" i="10"/>
  <c r="N48" i="10"/>
  <c r="N57" i="10" s="1"/>
  <c r="N42" i="10"/>
  <c r="O48" i="10"/>
  <c r="O57" i="10" s="1"/>
  <c r="O42" i="10"/>
  <c r="P48" i="10"/>
  <c r="P57" i="10" s="1"/>
  <c r="P42" i="10"/>
  <c r="Q48" i="10"/>
  <c r="Q57" i="10" s="1"/>
  <c r="Q42" i="10"/>
  <c r="R48" i="10"/>
  <c r="R57" i="10" s="1"/>
  <c r="R42" i="10"/>
  <c r="S48" i="10"/>
  <c r="S57" i="10" s="1"/>
  <c r="S42" i="10"/>
  <c r="T48" i="10"/>
  <c r="T57" i="10" s="1"/>
  <c r="T42" i="10"/>
  <c r="I33" i="10"/>
  <c r="I46" i="10" s="1"/>
  <c r="U28" i="10"/>
  <c r="U33" i="10" s="1"/>
  <c r="J55" i="10"/>
  <c r="J58" i="10" s="1"/>
  <c r="J49" i="10"/>
  <c r="J50" i="10" s="1"/>
  <c r="J51" i="10" s="1"/>
  <c r="K55" i="10"/>
  <c r="K58" i="10" s="1"/>
  <c r="K49" i="10"/>
  <c r="K50" i="10" s="1"/>
  <c r="K51" i="10" s="1"/>
  <c r="L55" i="10"/>
  <c r="L58" i="10" s="1"/>
  <c r="L49" i="10"/>
  <c r="L50" i="10" s="1"/>
  <c r="L51" i="10" s="1"/>
  <c r="M55" i="10"/>
  <c r="M58" i="10" s="1"/>
  <c r="M49" i="10"/>
  <c r="M50" i="10" s="1"/>
  <c r="M51" i="10" s="1"/>
  <c r="N55" i="10"/>
  <c r="N58" i="10" s="1"/>
  <c r="N49" i="10"/>
  <c r="N50" i="10" s="1"/>
  <c r="N51" i="10" s="1"/>
  <c r="O55" i="10"/>
  <c r="O58" i="10" s="1"/>
  <c r="O49" i="10"/>
  <c r="O50" i="10" s="1"/>
  <c r="O51" i="10" s="1"/>
  <c r="P55" i="10"/>
  <c r="P58" i="10" s="1"/>
  <c r="P49" i="10"/>
  <c r="P50" i="10" s="1"/>
  <c r="P51" i="10" s="1"/>
  <c r="Q55" i="10"/>
  <c r="Q58" i="10" s="1"/>
  <c r="Q49" i="10"/>
  <c r="Q50" i="10" s="1"/>
  <c r="Q51" i="10" s="1"/>
  <c r="R55" i="10"/>
  <c r="R58" i="10" s="1"/>
  <c r="R49" i="10"/>
  <c r="R50" i="10" s="1"/>
  <c r="R51" i="10" s="1"/>
  <c r="S55" i="10"/>
  <c r="S58" i="10" s="1"/>
  <c r="S49" i="10"/>
  <c r="S50" i="10" s="1"/>
  <c r="S51" i="10" s="1"/>
  <c r="T55" i="10"/>
  <c r="T58" i="10" s="1"/>
  <c r="T49" i="10"/>
  <c r="T50" i="10" s="1"/>
  <c r="T51" i="10" s="1"/>
  <c r="U42" i="10"/>
  <c r="I56" i="10"/>
  <c r="U56" i="10" s="1"/>
  <c r="U47" i="10"/>
  <c r="C11" i="11"/>
  <c r="E6" i="11"/>
  <c r="D10" i="11"/>
  <c r="E8" i="11"/>
  <c r="D11" i="11" l="1"/>
  <c r="D12" i="11" s="1"/>
  <c r="E10" i="11"/>
  <c r="C12" i="11"/>
  <c r="E11" i="11"/>
  <c r="I55" i="10"/>
  <c r="I49" i="10"/>
  <c r="U49" i="10" s="1"/>
  <c r="U46" i="10"/>
  <c r="I57" i="10"/>
  <c r="U57" i="10" s="1"/>
  <c r="U48" i="10"/>
  <c r="T59" i="10"/>
  <c r="T60" i="10" s="1"/>
  <c r="S59" i="10"/>
  <c r="S60" i="10" s="1"/>
  <c r="R59" i="10"/>
  <c r="R60" i="10" s="1"/>
  <c r="Q59" i="10"/>
  <c r="Q60" i="10" s="1"/>
  <c r="P59" i="10"/>
  <c r="P60" i="10" s="1"/>
  <c r="O59" i="10"/>
  <c r="O60" i="10" s="1"/>
  <c r="N59" i="10"/>
  <c r="N60" i="10" s="1"/>
  <c r="M59" i="10"/>
  <c r="M60" i="10" s="1"/>
  <c r="L59" i="10"/>
  <c r="L60" i="10" s="1"/>
  <c r="K59" i="10"/>
  <c r="K60" i="10" s="1"/>
  <c r="J59" i="10"/>
  <c r="J60" i="10" s="1"/>
  <c r="I54" i="10"/>
  <c r="I50" i="10"/>
  <c r="U45" i="10"/>
  <c r="K44" i="10"/>
  <c r="K53" i="10" s="1"/>
  <c r="K35" i="10"/>
  <c r="K27" i="10"/>
  <c r="K19" i="10"/>
  <c r="L10" i="10"/>
  <c r="I50" i="9"/>
  <c r="I44" i="9"/>
  <c r="U44" i="9" s="1"/>
  <c r="U41" i="9"/>
  <c r="I52" i="9"/>
  <c r="U52" i="9" s="1"/>
  <c r="U43" i="9"/>
  <c r="T54" i="9"/>
  <c r="T55" i="9" s="1"/>
  <c r="S54" i="9"/>
  <c r="S55" i="9" s="1"/>
  <c r="R54" i="9"/>
  <c r="R55" i="9" s="1"/>
  <c r="Q54" i="9"/>
  <c r="Q55" i="9" s="1"/>
  <c r="P54" i="9"/>
  <c r="P55" i="9" s="1"/>
  <c r="O54" i="9"/>
  <c r="O55" i="9" s="1"/>
  <c r="N54" i="9"/>
  <c r="N55" i="9" s="1"/>
  <c r="M54" i="9"/>
  <c r="M55" i="9" s="1"/>
  <c r="L54" i="9"/>
  <c r="L55" i="9" s="1"/>
  <c r="K54" i="9"/>
  <c r="K55" i="9" s="1"/>
  <c r="J54" i="9"/>
  <c r="J55" i="9" s="1"/>
  <c r="I49" i="9"/>
  <c r="I45" i="9"/>
  <c r="U40" i="9"/>
  <c r="K39" i="9"/>
  <c r="K48" i="9" s="1"/>
  <c r="K30" i="9"/>
  <c r="K22" i="9"/>
  <c r="K15" i="9"/>
  <c r="L10" i="9"/>
  <c r="I53" i="8"/>
  <c r="I47" i="8"/>
  <c r="U47" i="8" s="1"/>
  <c r="U44" i="8"/>
  <c r="I55" i="8"/>
  <c r="U55" i="8" s="1"/>
  <c r="U46" i="8"/>
  <c r="T57" i="8"/>
  <c r="T58" i="8" s="1"/>
  <c r="S57" i="8"/>
  <c r="S58" i="8" s="1"/>
  <c r="R57" i="8"/>
  <c r="R58" i="8" s="1"/>
  <c r="Q57" i="8"/>
  <c r="Q58" i="8" s="1"/>
  <c r="P57" i="8"/>
  <c r="P58" i="8" s="1"/>
  <c r="O57" i="8"/>
  <c r="O58" i="8" s="1"/>
  <c r="N57" i="8"/>
  <c r="N58" i="8" s="1"/>
  <c r="M57" i="8"/>
  <c r="M58" i="8" s="1"/>
  <c r="L57" i="8"/>
  <c r="L58" i="8" s="1"/>
  <c r="K57" i="8"/>
  <c r="K58" i="8" s="1"/>
  <c r="J57" i="8"/>
  <c r="J58" i="8" s="1"/>
  <c r="I52" i="8"/>
  <c r="I48" i="8"/>
  <c r="U43" i="8"/>
  <c r="K42" i="8"/>
  <c r="K51" i="8" s="1"/>
  <c r="K33" i="8"/>
  <c r="K24" i="8"/>
  <c r="K15" i="8"/>
  <c r="L10" i="8"/>
  <c r="I64" i="7"/>
  <c r="I58" i="7"/>
  <c r="U58" i="7" s="1"/>
  <c r="U55" i="7"/>
  <c r="I66" i="7"/>
  <c r="U66" i="7" s="1"/>
  <c r="U57" i="7"/>
  <c r="T68" i="7"/>
  <c r="T69" i="7" s="1"/>
  <c r="S68" i="7"/>
  <c r="S69" i="7" s="1"/>
  <c r="R68" i="7"/>
  <c r="R69" i="7" s="1"/>
  <c r="Q68" i="7"/>
  <c r="Q69" i="7" s="1"/>
  <c r="P68" i="7"/>
  <c r="P69" i="7" s="1"/>
  <c r="O68" i="7"/>
  <c r="O69" i="7" s="1"/>
  <c r="N68" i="7"/>
  <c r="N69" i="7" s="1"/>
  <c r="M68" i="7"/>
  <c r="M69" i="7" s="1"/>
  <c r="L68" i="7"/>
  <c r="L69" i="7" s="1"/>
  <c r="K68" i="7"/>
  <c r="K69" i="7" s="1"/>
  <c r="J68" i="7"/>
  <c r="J69" i="7" s="1"/>
  <c r="I63" i="7"/>
  <c r="I59" i="7"/>
  <c r="U54" i="7"/>
  <c r="K53" i="7"/>
  <c r="K62" i="7" s="1"/>
  <c r="K44" i="7"/>
  <c r="K32" i="7"/>
  <c r="K20" i="7"/>
  <c r="L10" i="7"/>
  <c r="D22" i="4"/>
  <c r="D23" i="4" s="1"/>
  <c r="G11" i="4"/>
  <c r="H8" i="4"/>
  <c r="E21" i="4"/>
  <c r="G18" i="4"/>
  <c r="H11" i="4"/>
  <c r="D12" i="4"/>
  <c r="D13" i="4" s="1"/>
  <c r="H17" i="4"/>
  <c r="F22" i="4"/>
  <c r="F23" i="4" s="1"/>
  <c r="G12" i="4"/>
  <c r="G13" i="4" s="1"/>
  <c r="H13" i="4" s="1"/>
  <c r="H6" i="4"/>
  <c r="H12" i="4" s="1"/>
  <c r="E22" i="4"/>
  <c r="E23" i="4" s="1"/>
  <c r="G16" i="4"/>
  <c r="H16" i="4" l="1"/>
  <c r="G21" i="4"/>
  <c r="H18" i="4"/>
  <c r="L53" i="7"/>
  <c r="L62" i="7" s="1"/>
  <c r="L44" i="7"/>
  <c r="L32" i="7"/>
  <c r="L20" i="7"/>
  <c r="M10" i="7"/>
  <c r="I60" i="7"/>
  <c r="U59" i="7"/>
  <c r="U60" i="7" s="1"/>
  <c r="U63" i="7"/>
  <c r="I67" i="7"/>
  <c r="U64" i="7"/>
  <c r="L42" i="8"/>
  <c r="L51" i="8" s="1"/>
  <c r="L33" i="8"/>
  <c r="L24" i="8"/>
  <c r="L15" i="8"/>
  <c r="M10" i="8"/>
  <c r="I49" i="8"/>
  <c r="U48" i="8"/>
  <c r="U49" i="8" s="1"/>
  <c r="U52" i="8"/>
  <c r="I56" i="8"/>
  <c r="U53" i="8"/>
  <c r="L39" i="9"/>
  <c r="L48" i="9" s="1"/>
  <c r="L30" i="9"/>
  <c r="L22" i="9"/>
  <c r="L15" i="9"/>
  <c r="M10" i="9"/>
  <c r="I46" i="9"/>
  <c r="U45" i="9"/>
  <c r="U46" i="9" s="1"/>
  <c r="U49" i="9"/>
  <c r="I53" i="9"/>
  <c r="U50" i="9"/>
  <c r="L44" i="10"/>
  <c r="L53" i="10" s="1"/>
  <c r="L35" i="10"/>
  <c r="L27" i="10"/>
  <c r="L19" i="10"/>
  <c r="M10" i="10"/>
  <c r="I51" i="10"/>
  <c r="U50" i="10"/>
  <c r="U51" i="10" s="1"/>
  <c r="U54" i="10"/>
  <c r="I58" i="10"/>
  <c r="U55" i="10"/>
  <c r="E12" i="11"/>
  <c r="U58" i="10" l="1"/>
  <c r="I59" i="10"/>
  <c r="M44" i="10"/>
  <c r="M53" i="10" s="1"/>
  <c r="M35" i="10"/>
  <c r="M27" i="10"/>
  <c r="M19" i="10"/>
  <c r="N10" i="10"/>
  <c r="U53" i="9"/>
  <c r="I54" i="9"/>
  <c r="M39" i="9"/>
  <c r="M48" i="9" s="1"/>
  <c r="M30" i="9"/>
  <c r="M22" i="9"/>
  <c r="M15" i="9"/>
  <c r="N10" i="9"/>
  <c r="U56" i="8"/>
  <c r="I57" i="8"/>
  <c r="M42" i="8"/>
  <c r="M51" i="8" s="1"/>
  <c r="M33" i="8"/>
  <c r="M24" i="8"/>
  <c r="M15" i="8"/>
  <c r="N10" i="8"/>
  <c r="U67" i="7"/>
  <c r="I68" i="7"/>
  <c r="M53" i="7"/>
  <c r="M62" i="7" s="1"/>
  <c r="M44" i="7"/>
  <c r="M32" i="7"/>
  <c r="M20" i="7"/>
  <c r="N10" i="7"/>
  <c r="H21" i="4"/>
  <c r="G22" i="4"/>
  <c r="G23" i="4" s="1"/>
  <c r="H23" i="4" s="1"/>
  <c r="H22" i="4"/>
  <c r="N53" i="7" l="1"/>
  <c r="N62" i="7" s="1"/>
  <c r="N44" i="7"/>
  <c r="N32" i="7"/>
  <c r="N20" i="7"/>
  <c r="O10" i="7"/>
  <c r="I69" i="7"/>
  <c r="U68" i="7"/>
  <c r="U69" i="7" s="1"/>
  <c r="N42" i="8"/>
  <c r="N51" i="8" s="1"/>
  <c r="N33" i="8"/>
  <c r="N24" i="8"/>
  <c r="N15" i="8"/>
  <c r="O10" i="8"/>
  <c r="I58" i="8"/>
  <c r="U57" i="8"/>
  <c r="U58" i="8" s="1"/>
  <c r="N39" i="9"/>
  <c r="N48" i="9" s="1"/>
  <c r="N30" i="9"/>
  <c r="N22" i="9"/>
  <c r="N15" i="9"/>
  <c r="O10" i="9"/>
  <c r="I55" i="9"/>
  <c r="U54" i="9"/>
  <c r="U55" i="9" s="1"/>
  <c r="N44" i="10"/>
  <c r="N53" i="10" s="1"/>
  <c r="N35" i="10"/>
  <c r="N27" i="10"/>
  <c r="N19" i="10"/>
  <c r="O10" i="10"/>
  <c r="I60" i="10"/>
  <c r="U59" i="10"/>
  <c r="U60" i="10" s="1"/>
  <c r="O44" i="10" l="1"/>
  <c r="O53" i="10" s="1"/>
  <c r="O35" i="10"/>
  <c r="O27" i="10"/>
  <c r="O19" i="10"/>
  <c r="P10" i="10"/>
  <c r="O39" i="9"/>
  <c r="O48" i="9" s="1"/>
  <c r="O30" i="9"/>
  <c r="O22" i="9"/>
  <c r="O15" i="9"/>
  <c r="P10" i="9"/>
  <c r="O42" i="8"/>
  <c r="O51" i="8" s="1"/>
  <c r="O33" i="8"/>
  <c r="O24" i="8"/>
  <c r="O15" i="8"/>
  <c r="P10" i="8"/>
  <c r="O53" i="7"/>
  <c r="O62" i="7" s="1"/>
  <c r="O44" i="7"/>
  <c r="O32" i="7"/>
  <c r="O20" i="7"/>
  <c r="P10" i="7"/>
  <c r="P53" i="7" l="1"/>
  <c r="P62" i="7" s="1"/>
  <c r="P44" i="7"/>
  <c r="P32" i="7"/>
  <c r="P20" i="7"/>
  <c r="Q10" i="7"/>
  <c r="P42" i="8"/>
  <c r="P51" i="8" s="1"/>
  <c r="P33" i="8"/>
  <c r="P24" i="8"/>
  <c r="P15" i="8"/>
  <c r="Q10" i="8"/>
  <c r="P39" i="9"/>
  <c r="P48" i="9" s="1"/>
  <c r="P30" i="9"/>
  <c r="P22" i="9"/>
  <c r="P15" i="9"/>
  <c r="Q10" i="9"/>
  <c r="P44" i="10"/>
  <c r="P53" i="10" s="1"/>
  <c r="P35" i="10"/>
  <c r="P27" i="10"/>
  <c r="P19" i="10"/>
  <c r="Q10" i="10"/>
  <c r="Q44" i="10" l="1"/>
  <c r="Q53" i="10" s="1"/>
  <c r="Q35" i="10"/>
  <c r="Q27" i="10"/>
  <c r="Q19" i="10"/>
  <c r="R10" i="10"/>
  <c r="Q39" i="9"/>
  <c r="Q48" i="9" s="1"/>
  <c r="Q30" i="9"/>
  <c r="Q22" i="9"/>
  <c r="Q15" i="9"/>
  <c r="R10" i="9"/>
  <c r="Q42" i="8"/>
  <c r="Q51" i="8" s="1"/>
  <c r="Q33" i="8"/>
  <c r="Q24" i="8"/>
  <c r="Q15" i="8"/>
  <c r="R10" i="8"/>
  <c r="Q53" i="7"/>
  <c r="Q62" i="7" s="1"/>
  <c r="Q44" i="7"/>
  <c r="Q32" i="7"/>
  <c r="Q20" i="7"/>
  <c r="R10" i="7"/>
  <c r="R53" i="7" l="1"/>
  <c r="R62" i="7" s="1"/>
  <c r="R44" i="7"/>
  <c r="R32" i="7"/>
  <c r="R20" i="7"/>
  <c r="S10" i="7"/>
  <c r="R42" i="8"/>
  <c r="R51" i="8" s="1"/>
  <c r="R33" i="8"/>
  <c r="R24" i="8"/>
  <c r="R15" i="8"/>
  <c r="S10" i="8"/>
  <c r="R39" i="9"/>
  <c r="R48" i="9" s="1"/>
  <c r="R30" i="9"/>
  <c r="R22" i="9"/>
  <c r="R15" i="9"/>
  <c r="S10" i="9"/>
  <c r="R44" i="10"/>
  <c r="R53" i="10" s="1"/>
  <c r="R35" i="10"/>
  <c r="R27" i="10"/>
  <c r="R19" i="10"/>
  <c r="S10" i="10"/>
  <c r="S44" i="10" l="1"/>
  <c r="S53" i="10" s="1"/>
  <c r="S35" i="10"/>
  <c r="S27" i="10"/>
  <c r="S19" i="10"/>
  <c r="T10" i="10"/>
  <c r="S39" i="9"/>
  <c r="S48" i="9" s="1"/>
  <c r="S30" i="9"/>
  <c r="S22" i="9"/>
  <c r="S15" i="9"/>
  <c r="T10" i="9"/>
  <c r="S42" i="8"/>
  <c r="S51" i="8" s="1"/>
  <c r="S33" i="8"/>
  <c r="S24" i="8"/>
  <c r="S15" i="8"/>
  <c r="T10" i="8"/>
  <c r="S53" i="7"/>
  <c r="S62" i="7" s="1"/>
  <c r="S44" i="7"/>
  <c r="S32" i="7"/>
  <c r="S20" i="7"/>
  <c r="T10" i="7"/>
  <c r="T53" i="7" l="1"/>
  <c r="T62" i="7" s="1"/>
  <c r="T44" i="7"/>
  <c r="T32" i="7"/>
  <c r="T20" i="7"/>
  <c r="T42" i="8"/>
  <c r="T51" i="8" s="1"/>
  <c r="T33" i="8"/>
  <c r="T24" i="8"/>
  <c r="T15" i="8"/>
  <c r="T39" i="9"/>
  <c r="T48" i="9" s="1"/>
  <c r="T30" i="9"/>
  <c r="T22" i="9"/>
  <c r="T15" i="9"/>
  <c r="T44" i="10"/>
  <c r="T53" i="10" s="1"/>
  <c r="T35" i="10"/>
  <c r="T27" i="10"/>
  <c r="T1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Boopalan Gunasekaran:
</t>
        </r>
      </text>
    </comment>
    <comment ref="F9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Ravichandran K.:
</t>
        </r>
        <r>
          <rPr>
            <sz val="9"/>
            <color rgb="FF000000"/>
            <rFont val="Tahoma"/>
            <family val="2"/>
            <charset val="1"/>
          </rPr>
          <t>Projection</t>
        </r>
      </text>
    </comment>
    <comment ref="G9" authorId="0" shapeId="0" xr:uid="{00000000-0006-0000-04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Ravichandran K.:
</t>
        </r>
        <r>
          <rPr>
            <sz val="9"/>
            <color rgb="FF000000"/>
            <rFont val="Tahoma"/>
            <family val="2"/>
            <charset val="1"/>
          </rPr>
          <t>Projection</t>
        </r>
      </text>
    </comment>
  </commentList>
</comments>
</file>

<file path=xl/sharedStrings.xml><?xml version="1.0" encoding="utf-8"?>
<sst xmlns="http://schemas.openxmlformats.org/spreadsheetml/2006/main" count="746" uniqueCount="258">
  <si>
    <t xml:space="preserve">TRANSFER PRICE TEMPLATE </t>
  </si>
  <si>
    <t>COE</t>
  </si>
  <si>
    <t xml:space="preserve">Grade </t>
  </si>
  <si>
    <t>Rate Per Hour</t>
  </si>
  <si>
    <t xml:space="preserve">Client </t>
  </si>
  <si>
    <t xml:space="preserve">Con </t>
  </si>
  <si>
    <t xml:space="preserve">Project Name </t>
  </si>
  <si>
    <t>G1</t>
  </si>
  <si>
    <t xml:space="preserve">Project Code </t>
  </si>
  <si>
    <t>G2</t>
  </si>
  <si>
    <t xml:space="preserve">Name of The Employee </t>
  </si>
  <si>
    <t>G3</t>
  </si>
  <si>
    <t xml:space="preserve">Employee ID </t>
  </si>
  <si>
    <t>G4</t>
  </si>
  <si>
    <t>G5</t>
  </si>
  <si>
    <t xml:space="preserve">Rate Per Hr </t>
  </si>
  <si>
    <t>G6</t>
  </si>
  <si>
    <t>G7</t>
  </si>
  <si>
    <t>G8</t>
  </si>
  <si>
    <t>Transfer Price Calculation</t>
  </si>
  <si>
    <t xml:space="preserve">Particulras </t>
  </si>
  <si>
    <t xml:space="preserve">UOM </t>
  </si>
  <si>
    <t xml:space="preserve">Transfer Price </t>
  </si>
  <si>
    <t xml:space="preserve"> Target Margin </t>
  </si>
  <si>
    <t>Transfer Rate Per Hr.</t>
  </si>
  <si>
    <t>USD Per Hr</t>
  </si>
  <si>
    <t xml:space="preserve">Resource cost Per Hour </t>
  </si>
  <si>
    <t xml:space="preserve">Direct  Expenses </t>
  </si>
  <si>
    <t>Accomodation-Domestic Travel</t>
  </si>
  <si>
    <t>Accomodation-Foreign Travel</t>
  </si>
  <si>
    <t>Allowance-Domestic Travel</t>
  </si>
  <si>
    <t>Allowance-Foreign Travel</t>
  </si>
  <si>
    <t>Domestic Travel - Air  Fare</t>
  </si>
  <si>
    <t>Domestic Travel - Boarding</t>
  </si>
  <si>
    <t>Domestic Travel - Conveyance</t>
  </si>
  <si>
    <t>Domestic Travel - Lodging</t>
  </si>
  <si>
    <t>Domestic Travel - Perdiem</t>
  </si>
  <si>
    <t>Domestic Travel - Rail Fare</t>
  </si>
  <si>
    <t>Domestic Travel-Incidental Exp</t>
  </si>
  <si>
    <t>Duties &amp; Taxes - Logistic Exp.</t>
  </si>
  <si>
    <t>Guest House Electricity</t>
  </si>
  <si>
    <t>Guest House Maintenance</t>
  </si>
  <si>
    <t>Guest House Rent</t>
  </si>
  <si>
    <t>Guest House Telephone</t>
  </si>
  <si>
    <t>Intl. Travel - Air  Fare</t>
  </si>
  <si>
    <t>Intl. Travel - Boarding</t>
  </si>
  <si>
    <t>Intl. Travel - Conveyance</t>
  </si>
  <si>
    <t>Intl. Travel - Incidental Exp.</t>
  </si>
  <si>
    <t>Intl. Travel - Lodging</t>
  </si>
  <si>
    <t>Intl. Travel - Perdiem</t>
  </si>
  <si>
    <t>Intl. Travel - Rail Fare</t>
  </si>
  <si>
    <t>Intl. Travel - Travel Insuranc</t>
  </si>
  <si>
    <t>Local Conveyance</t>
  </si>
  <si>
    <t>Visa Charges</t>
  </si>
  <si>
    <t xml:space="preserve">Telephone Reimbursements </t>
  </si>
  <si>
    <t>Broadband Charges Employees</t>
  </si>
  <si>
    <t>Consultancy Charges - Others</t>
  </si>
  <si>
    <t>Courier</t>
  </si>
  <si>
    <t>Training Material</t>
  </si>
  <si>
    <t>Entertainment Expense</t>
  </si>
  <si>
    <t>Project Get Together</t>
  </si>
  <si>
    <t>Staff Welfare Others</t>
  </si>
  <si>
    <t>Shift Allowance</t>
  </si>
  <si>
    <t xml:space="preserve">Other Expenses </t>
  </si>
  <si>
    <t xml:space="preserve">Infra Cost Per Hour </t>
  </si>
  <si>
    <t xml:space="preserve">Total Cost </t>
  </si>
  <si>
    <t xml:space="preserve">Practice Margin </t>
  </si>
  <si>
    <t>Practice Margin %</t>
  </si>
  <si>
    <t>Notes</t>
  </si>
  <si>
    <t xml:space="preserve">1) Tempalte to be used for T&amp; M Projects only </t>
  </si>
  <si>
    <t xml:space="preserve">2) Monthly standard working hours in 180 Hrs </t>
  </si>
  <si>
    <t xml:space="preserve">3) Infra cost is 250 USD per resource per Month which amounts to 1.39 USD per hour </t>
  </si>
  <si>
    <t xml:space="preserve">4) Enter Values in blue colored cells only </t>
  </si>
  <si>
    <t xml:space="preserve">Expenses Head </t>
  </si>
  <si>
    <t>Qatar Foundation - CAFM Project Profitability</t>
  </si>
  <si>
    <t>Automatic Update - 
Do not Edit the Information</t>
  </si>
  <si>
    <t>Phases</t>
  </si>
  <si>
    <t xml:space="preserve">Over all - Balance to Go </t>
  </si>
  <si>
    <t>Details</t>
  </si>
  <si>
    <t>YTD Mar'18 Profitability (Actual)</t>
  </si>
  <si>
    <t>Balance TO GO (April to March)</t>
  </si>
  <si>
    <t>Over all Profitability</t>
  </si>
  <si>
    <t>Start Month</t>
  </si>
  <si>
    <t>End Month</t>
  </si>
  <si>
    <t>Man Months</t>
  </si>
  <si>
    <t>Total Value 
IN USD</t>
  </si>
  <si>
    <t>CoE Level</t>
  </si>
  <si>
    <t>BCT Level</t>
  </si>
  <si>
    <t>BALANCE CASH IN FLOW</t>
  </si>
  <si>
    <t>Total Revenue</t>
  </si>
  <si>
    <t>Pending Revenue 
Software Part</t>
  </si>
  <si>
    <t>Total Cost</t>
  </si>
  <si>
    <t>Pending Revenue 
Hardware  Part</t>
  </si>
  <si>
    <t>Gross Margin</t>
  </si>
  <si>
    <t>TOTAL BALANCE CASH IN FLOW</t>
  </si>
  <si>
    <t>Gross Margin %</t>
  </si>
  <si>
    <t>BALANCE CASH OUT FLOW</t>
  </si>
  <si>
    <t>IMPLEMANTATION PHASE</t>
  </si>
  <si>
    <t>JUN'17</t>
  </si>
  <si>
    <t>JUL'17</t>
  </si>
  <si>
    <t>AMC PHASE</t>
  </si>
  <si>
    <t>AUG'17</t>
  </si>
  <si>
    <t>JUL'18</t>
  </si>
  <si>
    <t>Assumptions:</t>
  </si>
  <si>
    <t>OTHER HARDWARE EXPENSES</t>
  </si>
  <si>
    <t>Actual is considered till Mar'18 and projection is updated from Apr'18 to till Mar'19</t>
  </si>
  <si>
    <t>TOTAL CASH OUT FLOW</t>
  </si>
  <si>
    <t>Actual employee CTC cosnidered for employee cost</t>
  </si>
  <si>
    <t>NET CASH IN FLOW</t>
  </si>
  <si>
    <t xml:space="preserve">USD 650/ MM cosnidered as Over head cost </t>
  </si>
  <si>
    <t xml:space="preserve">Balance to Go - Software Delivery   </t>
  </si>
  <si>
    <t>Total Value 
( Cr. In INR )</t>
  </si>
  <si>
    <t>APR'17</t>
  </si>
  <si>
    <t>COST OF DELIERY</t>
  </si>
  <si>
    <t>QF CAFM Project Profitability - Apr'18</t>
  </si>
  <si>
    <t>CoE Level Margin</t>
  </si>
  <si>
    <t>Budget</t>
  </si>
  <si>
    <t>YTD Mar'18 Actual</t>
  </si>
  <si>
    <t>Total  Forecast</t>
  </si>
  <si>
    <t>Variance</t>
  </si>
  <si>
    <t xml:space="preserve">Total Revenue </t>
  </si>
  <si>
    <t>Total Man Month</t>
  </si>
  <si>
    <t xml:space="preserve">Man Power Cost </t>
  </si>
  <si>
    <t xml:space="preserve">Other Direct Expenses </t>
  </si>
  <si>
    <t>Practice OH</t>
  </si>
  <si>
    <t xml:space="preserve">Total Project Expenses </t>
  </si>
  <si>
    <t xml:space="preserve">Project Gross Margin </t>
  </si>
  <si>
    <t>Project Gross Margin %</t>
  </si>
  <si>
    <t>Account Level Margin</t>
  </si>
  <si>
    <t xml:space="preserve">EFFORT: SCHEDULE:COST STATEMENT </t>
  </si>
  <si>
    <t xml:space="preserve">EFFORT </t>
  </si>
  <si>
    <t xml:space="preserve">SCHEDULE  </t>
  </si>
  <si>
    <t xml:space="preserve">COST </t>
  </si>
  <si>
    <t>Milestone No.,</t>
  </si>
  <si>
    <t xml:space="preserve">Milestone Name </t>
  </si>
  <si>
    <t xml:space="preserve">Absolute weightage for  Milestones based on Budgeted efforts </t>
  </si>
  <si>
    <t xml:space="preserve">Budgeted Efforts-Man Days  </t>
  </si>
  <si>
    <t xml:space="preserve">Actual Efforts -Mandays </t>
  </si>
  <si>
    <t xml:space="preserve">Effort Variance( Man Days )  </t>
  </si>
  <si>
    <t xml:space="preserve">Planed Start Date </t>
  </si>
  <si>
    <t xml:space="preserve">Planed End Date </t>
  </si>
  <si>
    <t xml:space="preserve">Actual Start Date </t>
  </si>
  <si>
    <t xml:space="preserve">Actual/Expected  Date of Completion </t>
  </si>
  <si>
    <t xml:space="preserve">Delay Days </t>
  </si>
  <si>
    <t>Budgeted Cost 
(USD)</t>
  </si>
  <si>
    <t xml:space="preserve">Planned /Actual Cost
 ( USD) </t>
  </si>
  <si>
    <t>Variance
 ( USD)</t>
  </si>
  <si>
    <t>Total Billing
 ( USD)</t>
  </si>
  <si>
    <t>Revenue Share BCTPL (USD)</t>
  </si>
  <si>
    <t xml:space="preserve">Current Status </t>
  </si>
  <si>
    <t xml:space="preserve">Reason / Remarks for delay in Completion </t>
  </si>
  <si>
    <t>Project Charter Sign off &amp; Mobilization of Onsite Team</t>
  </si>
  <si>
    <t>Completed</t>
  </si>
  <si>
    <t>SOW Sign-off Pending</t>
  </si>
  <si>
    <t>Requirements Document Sign off (FSD)</t>
  </si>
  <si>
    <t>Delayed Due to Holiday and stakeholder non availablity,FSD review</t>
  </si>
  <si>
    <t>Design Document Sign off (TSD)</t>
  </si>
  <si>
    <t>WIP</t>
  </si>
  <si>
    <t>In Progress.</t>
  </si>
  <si>
    <t>Dev,Testing &amp; UAT Signoff</t>
  </si>
  <si>
    <t>TBS</t>
  </si>
  <si>
    <t>Golive</t>
  </si>
  <si>
    <t>Post Golive Support</t>
  </si>
  <si>
    <t>Grand Total</t>
  </si>
  <si>
    <t>Krishnaparas</t>
  </si>
  <si>
    <t>krishnana</t>
  </si>
  <si>
    <t>balaji T</t>
  </si>
  <si>
    <t>Board Room</t>
  </si>
  <si>
    <t>&lt;Customer Name &gt; Project Revenue Pacing Details</t>
  </si>
  <si>
    <t>Customer Name</t>
  </si>
  <si>
    <t>Project Name</t>
  </si>
  <si>
    <t>Project ID</t>
  </si>
  <si>
    <t>Project Start date</t>
  </si>
  <si>
    <t>Project Kickstarted on</t>
  </si>
  <si>
    <t>Planned Project End Date</t>
  </si>
  <si>
    <t>Total Duration</t>
  </si>
  <si>
    <t>Project manager Name</t>
  </si>
  <si>
    <t>Sales Owner</t>
  </si>
  <si>
    <t>Project Practice</t>
  </si>
  <si>
    <t>Revenue Pacing Breakups:</t>
  </si>
  <si>
    <t>Srl No:</t>
  </si>
  <si>
    <t>Milestones</t>
  </si>
  <si>
    <t>Milestone %</t>
  </si>
  <si>
    <t>Billing 
Amount</t>
  </si>
  <si>
    <t>CoE Revenue</t>
  </si>
  <si>
    <t>Geo Margin</t>
  </si>
  <si>
    <t>Planned Date of Sign off Completion</t>
  </si>
  <si>
    <t>Status / Remarks</t>
  </si>
  <si>
    <t>Project Forecast</t>
  </si>
  <si>
    <t>SBU</t>
  </si>
  <si>
    <t>CBSD</t>
  </si>
  <si>
    <t xml:space="preserve">Customer Name </t>
  </si>
  <si>
    <t xml:space="preserve"> KVB, HDFC,RAK,UAB,KEB,WOORI</t>
  </si>
  <si>
    <t xml:space="preserve">Project ID </t>
  </si>
  <si>
    <t>ESB</t>
  </si>
  <si>
    <t xml:space="preserve">Project Manager </t>
  </si>
  <si>
    <t>Ganesh Rajagopal</t>
  </si>
  <si>
    <t>REVENUE</t>
  </si>
  <si>
    <t xml:space="preserve">Total 
Revenue </t>
  </si>
  <si>
    <t>ESB - KVB</t>
  </si>
  <si>
    <t>ESB - HDFC</t>
  </si>
  <si>
    <t>ESB - RAK</t>
  </si>
  <si>
    <t>ESB - UAB</t>
  </si>
  <si>
    <t>ESB - KEB</t>
  </si>
  <si>
    <t>ESB - WOORI</t>
  </si>
  <si>
    <t>REVENUE TOTAL</t>
  </si>
  <si>
    <t xml:space="preserve">MANPOWER PLANNING </t>
  </si>
  <si>
    <t xml:space="preserve">COE </t>
  </si>
  <si>
    <t xml:space="preserve">Emp
 ID </t>
  </si>
  <si>
    <t>Employee Name</t>
  </si>
  <si>
    <t xml:space="preserve">Role </t>
  </si>
  <si>
    <t xml:space="preserve">Location </t>
  </si>
  <si>
    <t>Cost 
Per MM</t>
  </si>
  <si>
    <t>Total 
Man Hours</t>
  </si>
  <si>
    <t>Offshore</t>
  </si>
  <si>
    <t>Vijay Bhaskar</t>
  </si>
  <si>
    <t>Karthi Dakshinamurthy</t>
  </si>
  <si>
    <t>Sarath Kumar</t>
  </si>
  <si>
    <t>Arun Kiruba</t>
  </si>
  <si>
    <t>Divahar Muthupillai</t>
  </si>
  <si>
    <t>Prasanth Prabhu K</t>
  </si>
  <si>
    <t>Reshma Shaik</t>
  </si>
  <si>
    <t>Manpower Planning Hours Total</t>
  </si>
  <si>
    <t>MANPOWER COST</t>
  </si>
  <si>
    <t xml:space="preserve">Employee Name </t>
  </si>
  <si>
    <t xml:space="preserve">Cost Per Month </t>
  </si>
  <si>
    <t xml:space="preserve">Total Manpower Cost </t>
  </si>
  <si>
    <t>MANPOWER COST Total</t>
  </si>
  <si>
    <t xml:space="preserve">Direct Expenses </t>
  </si>
  <si>
    <t xml:space="preserve">Nature of expenses </t>
  </si>
  <si>
    <t>Remarks</t>
  </si>
  <si>
    <t>Practice Over Head</t>
  </si>
  <si>
    <t>400 USD / MM</t>
  </si>
  <si>
    <t>Direct Expenses  Total</t>
  </si>
  <si>
    <t>BCT SNAPSHOT</t>
  </si>
  <si>
    <t>Description</t>
  </si>
  <si>
    <t>Total</t>
  </si>
  <si>
    <t xml:space="preserve">Project Direct Expenses </t>
  </si>
  <si>
    <t xml:space="preserve">Travel Cost &amp; Other Expenses </t>
  </si>
  <si>
    <t xml:space="preserve">Project Margin </t>
  </si>
  <si>
    <t>CoE  Level SNAPSHOT</t>
  </si>
  <si>
    <t>ADMS</t>
  </si>
  <si>
    <t>KVB Digital Liability</t>
  </si>
  <si>
    <t>Vijay</t>
  </si>
  <si>
    <t>Divahar</t>
  </si>
  <si>
    <t>Kiruthika</t>
  </si>
  <si>
    <t>250 USD / MM</t>
  </si>
  <si>
    <t>KVB SME and Retail</t>
  </si>
  <si>
    <t>ESB - KVB SME and Retail</t>
  </si>
  <si>
    <t>Offsore</t>
  </si>
  <si>
    <t>Finance Actuals</t>
  </si>
  <si>
    <t xml:space="preserve"> HDFC,RAK,UAB,KEB,WOORI</t>
  </si>
  <si>
    <t>Mohamed Yasin Shiek Mujeeb Rahuman</t>
  </si>
  <si>
    <t>QF CAFM Project -  Profitability Statement - JUN'17</t>
  </si>
  <si>
    <t>Forecast</t>
  </si>
  <si>
    <t>Variance
 ( Budget - Forecast )</t>
  </si>
  <si>
    <t>Manpower Effort in MM</t>
  </si>
  <si>
    <t xml:space="preserve">Project Margin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</si>
</sst>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_(* #,##0_);_(* \(#,##0\);_(* \-??_);_(@_)"/>
    <numFmt numFmtId="166" formatCode="_(* #,##0_)"/>
    <numFmt numFmtId="167" formatCode="d\ mmm\ yy"/>
    <numFmt numFmtId="168" formatCode="mm/yy"/>
    <numFmt numFmtId="169" formatCode="_(* #,##0.0_);_(* \(#,##0.0\);_(* \-??_);_(@_)"/>
    <numFmt numFmtId="170" formatCode="_(* #,##0_);_(* \(#,##0\);_(* \-?_);_(@_)"/>
    <numFmt numFmtId="171" formatCode="_ * #,##0.00_ ;_ * \-#,##0.00_ ;_ * \-??_ ;_ @_ "/>
    <numFmt numFmtId="172" formatCode="0.0%"/>
  </numFmts>
  <fonts count="4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FFFFFF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u/>
      <sz val="11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FFFFFF"/>
      <name val="Cambria"/>
      <family val="1"/>
      <charset val="1"/>
    </font>
    <font>
      <b/>
      <sz val="12"/>
      <name val="Cambria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1"/>
      <color rgb="FFFFFFFF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sz val="16"/>
      <color rgb="FFFF0000"/>
      <name val="Cambria"/>
      <family val="1"/>
      <charset val="1"/>
    </font>
    <font>
      <sz val="16"/>
      <color rgb="FF000000"/>
      <name val="Cambria"/>
      <family val="1"/>
      <charset val="1"/>
    </font>
    <font>
      <sz val="12"/>
      <color rgb="FF000000"/>
      <name val="Calibri"/>
      <family val="2"/>
      <charset val="1"/>
    </font>
    <font>
      <b/>
      <sz val="12"/>
      <color rgb="FFFFFFFF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8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u/>
      <sz val="20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D9D9D9"/>
        <bgColor rgb="FFDDD9C3"/>
      </patternFill>
    </fill>
    <fill>
      <patternFill patternType="solid">
        <fgColor rgb="FFF2F2F2"/>
        <bgColor rgb="FFEEECE1"/>
      </patternFill>
    </fill>
    <fill>
      <patternFill patternType="solid">
        <fgColor rgb="FF558ED5"/>
        <bgColor rgb="FF3366FF"/>
      </patternFill>
    </fill>
    <fill>
      <patternFill patternType="solid">
        <fgColor rgb="FF17375E"/>
        <bgColor rgb="FF254061"/>
      </patternFill>
    </fill>
    <fill>
      <patternFill patternType="solid">
        <fgColor rgb="FF254061"/>
        <bgColor rgb="FF17375E"/>
      </patternFill>
    </fill>
    <fill>
      <patternFill patternType="solid">
        <fgColor rgb="FFC3D69B"/>
        <bgColor rgb="FFC4BD97"/>
      </patternFill>
    </fill>
    <fill>
      <patternFill patternType="solid">
        <fgColor rgb="FFC6D9F1"/>
        <bgColor rgb="FFB7DEE8"/>
      </patternFill>
    </fill>
    <fill>
      <patternFill patternType="solid">
        <fgColor rgb="FFC4BD97"/>
        <bgColor rgb="FFC3D69B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BEEF4"/>
      </patternFill>
    </fill>
    <fill>
      <patternFill patternType="solid">
        <fgColor rgb="FFFFFF00"/>
        <bgColor rgb="FFFFC000"/>
      </patternFill>
    </fill>
    <fill>
      <patternFill patternType="solid">
        <fgColor rgb="FF00B0F0"/>
        <bgColor rgb="FF0070C0"/>
      </patternFill>
    </fill>
    <fill>
      <patternFill patternType="solid">
        <fgColor rgb="FF0070C0"/>
        <bgColor rgb="FF008080"/>
      </patternFill>
    </fill>
    <fill>
      <patternFill patternType="solid">
        <fgColor rgb="FF604A7B"/>
        <bgColor rgb="FF333399"/>
      </patternFill>
    </fill>
    <fill>
      <patternFill patternType="solid">
        <fgColor rgb="FF00B050"/>
        <bgColor rgb="FF008080"/>
      </patternFill>
    </fill>
    <fill>
      <patternFill patternType="solid">
        <fgColor rgb="FFDBEEF4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E6B9B8"/>
        <bgColor rgb="FFC4BD97"/>
      </patternFill>
    </fill>
    <fill>
      <patternFill patternType="solid">
        <fgColor rgb="FFFCD5B5"/>
        <bgColor rgb="FFF2DCDB"/>
      </patternFill>
    </fill>
    <fill>
      <patternFill patternType="solid">
        <fgColor rgb="FFB3A2C7"/>
        <bgColor rgb="FF95B3D7"/>
      </patternFill>
    </fill>
    <fill>
      <patternFill patternType="solid">
        <fgColor rgb="FF4F6228"/>
        <bgColor rgb="FF604A7B"/>
      </patternFill>
    </fill>
    <fill>
      <patternFill patternType="solid">
        <fgColor rgb="FFFFC0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92D050"/>
        <bgColor rgb="FFC3D69B"/>
      </patternFill>
    </fill>
    <fill>
      <patternFill patternType="solid">
        <fgColor rgb="FF95B3D7"/>
        <bgColor rgb="FF8EB4E3"/>
      </patternFill>
    </fill>
    <fill>
      <patternFill patternType="solid">
        <fgColor rgb="FFFFFFFF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F2DCDB"/>
        <bgColor rgb="FFE6E0EC"/>
      </patternFill>
    </fill>
    <fill>
      <patternFill patternType="solid">
        <fgColor rgb="FF002060"/>
        <bgColor rgb="FF10243E"/>
      </patternFill>
    </fill>
    <fill>
      <patternFill patternType="solid">
        <fgColor rgb="FFB7DEE8"/>
        <bgColor rgb="FFC6D9F1"/>
      </patternFill>
    </fill>
    <fill>
      <patternFill patternType="solid">
        <fgColor rgb="FF8EB4E3"/>
        <bgColor rgb="FF95B3D7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/>
      <top style="double">
        <color rgb="FFFFFFFF"/>
      </top>
      <bottom style="double">
        <color rgb="FFFFFFFF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40" fillId="0" borderId="0" applyBorder="0" applyProtection="0"/>
    <xf numFmtId="9" fontId="40" fillId="0" borderId="0" applyBorder="0" applyProtection="0"/>
  </cellStyleXfs>
  <cellXfs count="353">
    <xf numFmtId="0" fontId="0" fillId="0" borderId="0" xfId="0"/>
    <xf numFmtId="0" fontId="9" fillId="17" borderId="21" xfId="0" applyFont="1" applyFill="1" applyBorder="1" applyAlignment="1">
      <alignment horizontal="center"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9" fillId="15" borderId="21" xfId="0" applyFont="1" applyFill="1" applyBorder="1" applyAlignment="1">
      <alignment horizontal="center" vertical="center" wrapText="1"/>
    </xf>
    <xf numFmtId="0" fontId="9" fillId="15" borderId="21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left" vertical="center" wrapText="1"/>
    </xf>
    <xf numFmtId="0" fontId="3" fillId="12" borderId="20" xfId="0" applyFont="1" applyFill="1" applyBorder="1" applyAlignment="1">
      <alignment horizontal="left" vertical="center" wrapText="1"/>
    </xf>
    <xf numFmtId="0" fontId="3" fillId="12" borderId="19" xfId="0" applyFont="1" applyFill="1" applyBorder="1" applyAlignment="1">
      <alignment horizontal="left" vertical="center" wrapText="1"/>
    </xf>
    <xf numFmtId="0" fontId="6" fillId="11" borderId="14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3" borderId="6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8" borderId="4" xfId="0" applyFont="1" applyFill="1" applyBorder="1"/>
    <xf numFmtId="0" fontId="3" fillId="8" borderId="5" xfId="0" applyFont="1" applyFill="1" applyBorder="1" applyAlignment="1">
      <alignment horizontal="center"/>
    </xf>
    <xf numFmtId="9" fontId="3" fillId="8" borderId="17" xfId="0" applyNumberFormat="1" applyFont="1" applyFill="1" applyBorder="1" applyAlignment="1">
      <alignment horizontal="center"/>
    </xf>
    <xf numFmtId="0" fontId="5" fillId="6" borderId="4" xfId="0" applyFont="1" applyFill="1" applyBorder="1"/>
    <xf numFmtId="0" fontId="5" fillId="6" borderId="5" xfId="0" applyFont="1" applyFill="1" applyBorder="1" applyAlignment="1">
      <alignment horizontal="center"/>
    </xf>
    <xf numFmtId="2" fontId="5" fillId="6" borderId="17" xfId="0" applyNumberFormat="1" applyFont="1" applyFill="1" applyBorder="1" applyAlignment="1">
      <alignment horizontal="center"/>
    </xf>
    <xf numFmtId="0" fontId="3" fillId="9" borderId="4" xfId="0" applyFont="1" applyFill="1" applyBorder="1"/>
    <xf numFmtId="0" fontId="3" fillId="9" borderId="5" xfId="0" applyFont="1" applyFill="1" applyBorder="1" applyAlignment="1">
      <alignment horizontal="center"/>
    </xf>
    <xf numFmtId="2" fontId="3" fillId="9" borderId="17" xfId="0" applyNumberFormat="1" applyFont="1" applyFill="1" applyBorder="1" applyAlignment="1">
      <alignment horizontal="center"/>
    </xf>
    <xf numFmtId="0" fontId="6" fillId="9" borderId="4" xfId="0" applyFont="1" applyFill="1" applyBorder="1"/>
    <xf numFmtId="0" fontId="3" fillId="10" borderId="4" xfId="0" applyFont="1" applyFill="1" applyBorder="1"/>
    <xf numFmtId="0" fontId="3" fillId="10" borderId="5" xfId="0" applyFont="1" applyFill="1" applyBorder="1" applyAlignment="1">
      <alignment horizontal="center"/>
    </xf>
    <xf numFmtId="2" fontId="3" fillId="10" borderId="17" xfId="0" applyNumberFormat="1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0" fontId="3" fillId="8" borderId="9" xfId="0" applyFont="1" applyFill="1" applyBorder="1" applyAlignment="1"/>
    <xf numFmtId="0" fontId="3" fillId="8" borderId="10" xfId="0" applyFont="1" applyFill="1" applyBorder="1" applyAlignment="1">
      <alignment horizontal="center"/>
    </xf>
    <xf numFmtId="9" fontId="3" fillId="8" borderId="18" xfId="2" applyFont="1" applyFill="1" applyBorder="1" applyAlignment="1" applyProtection="1">
      <alignment horizontal="center"/>
    </xf>
    <xf numFmtId="0" fontId="0" fillId="0" borderId="0" xfId="0" applyFont="1"/>
    <xf numFmtId="0" fontId="3" fillId="13" borderId="1" xfId="0" applyFont="1" applyFill="1" applyBorder="1"/>
    <xf numFmtId="0" fontId="9" fillId="15" borderId="21" xfId="0" applyFont="1" applyFill="1" applyBorder="1" applyAlignment="1">
      <alignment horizontal="center"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3" fillId="18" borderId="21" xfId="0" applyFont="1" applyFill="1" applyBorder="1" applyAlignment="1">
      <alignment horizontal="center" vertical="center" wrapText="1"/>
    </xf>
    <xf numFmtId="0" fontId="3" fillId="19" borderId="21" xfId="0" applyFont="1" applyFill="1" applyBorder="1" applyAlignment="1">
      <alignment horizontal="center" vertical="center" wrapText="1"/>
    </xf>
    <xf numFmtId="0" fontId="3" fillId="20" borderId="21" xfId="0" applyFont="1" applyFill="1" applyBorder="1" applyAlignment="1">
      <alignment horizontal="center" vertical="center" wrapText="1"/>
    </xf>
    <xf numFmtId="0" fontId="3" fillId="21" borderId="21" xfId="0" applyFont="1" applyFill="1" applyBorder="1" applyAlignment="1">
      <alignment horizontal="center" vertical="center" wrapText="1"/>
    </xf>
    <xf numFmtId="0" fontId="11" fillId="12" borderId="21" xfId="0" applyFont="1" applyFill="1" applyBorder="1" applyAlignment="1">
      <alignment vertical="center"/>
    </xf>
    <xf numFmtId="165" fontId="0" fillId="19" borderId="21" xfId="1" applyNumberFormat="1" applyFont="1" applyFill="1" applyBorder="1" applyAlignment="1" applyProtection="1">
      <alignment horizontal="center" vertical="center"/>
    </xf>
    <xf numFmtId="165" fontId="0" fillId="20" borderId="21" xfId="1" applyNumberFormat="1" applyFont="1" applyFill="1" applyBorder="1" applyAlignment="1" applyProtection="1">
      <alignment horizontal="center" vertical="center"/>
    </xf>
    <xf numFmtId="165" fontId="0" fillId="21" borderId="21" xfId="1" applyNumberFormat="1" applyFont="1" applyFill="1" applyBorder="1" applyAlignment="1" applyProtection="1">
      <alignment horizontal="right" vertical="center"/>
    </xf>
    <xf numFmtId="0" fontId="11" fillId="12" borderId="21" xfId="0" applyFont="1" applyFill="1" applyBorder="1" applyAlignment="1">
      <alignment vertical="center" wrapText="1"/>
    </xf>
    <xf numFmtId="166" fontId="0" fillId="12" borderId="21" xfId="1" applyNumberFormat="1" applyFont="1" applyFill="1" applyBorder="1" applyAlignment="1" applyProtection="1">
      <alignment horizontal="center" vertical="center"/>
    </xf>
    <xf numFmtId="165" fontId="0" fillId="12" borderId="21" xfId="1" applyNumberFormat="1" applyFont="1" applyFill="1" applyBorder="1" applyAlignment="1" applyProtection="1">
      <alignment vertical="center"/>
    </xf>
    <xf numFmtId="0" fontId="3" fillId="12" borderId="21" xfId="0" applyFont="1" applyFill="1" applyBorder="1" applyAlignment="1">
      <alignment vertical="center"/>
    </xf>
    <xf numFmtId="165" fontId="3" fillId="19" borderId="21" xfId="0" applyNumberFormat="1" applyFont="1" applyFill="1" applyBorder="1" applyAlignment="1">
      <alignment horizontal="center" vertical="center"/>
    </xf>
    <xf numFmtId="165" fontId="3" fillId="20" borderId="21" xfId="0" applyNumberFormat="1" applyFont="1" applyFill="1" applyBorder="1" applyAlignment="1">
      <alignment horizontal="center" vertical="center"/>
    </xf>
    <xf numFmtId="165" fontId="3" fillId="21" borderId="21" xfId="0" applyNumberFormat="1" applyFont="1" applyFill="1" applyBorder="1" applyAlignment="1">
      <alignment horizontal="right" vertical="center"/>
    </xf>
    <xf numFmtId="165" fontId="5" fillId="2" borderId="21" xfId="0" applyNumberFormat="1" applyFont="1" applyFill="1" applyBorder="1" applyAlignment="1">
      <alignment vertical="center"/>
    </xf>
    <xf numFmtId="10" fontId="3" fillId="19" borderId="21" xfId="2" applyNumberFormat="1" applyFont="1" applyFill="1" applyBorder="1" applyAlignment="1" applyProtection="1">
      <alignment horizontal="right" vertical="center"/>
    </xf>
    <xf numFmtId="9" fontId="3" fillId="20" borderId="21" xfId="2" applyFont="1" applyFill="1" applyBorder="1" applyAlignment="1" applyProtection="1">
      <alignment horizontal="right" vertical="center"/>
    </xf>
    <xf numFmtId="10" fontId="3" fillId="20" borderId="21" xfId="2" applyNumberFormat="1" applyFont="1" applyFill="1" applyBorder="1" applyAlignment="1" applyProtection="1">
      <alignment horizontal="right" vertical="center"/>
    </xf>
    <xf numFmtId="10" fontId="3" fillId="21" borderId="21" xfId="2" applyNumberFormat="1" applyFont="1" applyFill="1" applyBorder="1" applyAlignment="1" applyProtection="1">
      <alignment horizontal="right" vertical="center"/>
    </xf>
    <xf numFmtId="0" fontId="0" fillId="12" borderId="21" xfId="0" applyFont="1" applyFill="1" applyBorder="1" applyAlignment="1">
      <alignment vertical="center"/>
    </xf>
    <xf numFmtId="0" fontId="0" fillId="12" borderId="21" xfId="0" applyFont="1" applyFill="1" applyBorder="1" applyAlignment="1">
      <alignment horizontal="center" vertical="center"/>
    </xf>
    <xf numFmtId="164" fontId="0" fillId="12" borderId="21" xfId="0" applyNumberFormat="1" applyFill="1" applyBorder="1" applyAlignment="1">
      <alignment vertical="center"/>
    </xf>
    <xf numFmtId="3" fontId="0" fillId="12" borderId="21" xfId="0" applyNumberForma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5" fontId="3" fillId="12" borderId="21" xfId="1" applyNumberFormat="1" applyFont="1" applyFill="1" applyBorder="1" applyAlignment="1" applyProtection="1">
      <alignment vertical="center"/>
    </xf>
    <xf numFmtId="0" fontId="0" fillId="0" borderId="0" xfId="0" applyFont="1" applyAlignment="1">
      <alignment vertical="center"/>
    </xf>
    <xf numFmtId="3" fontId="11" fillId="13" borderId="21" xfId="0" applyNumberFormat="1" applyFont="1" applyFill="1" applyBorder="1" applyAlignment="1">
      <alignment vertical="center"/>
    </xf>
    <xf numFmtId="165" fontId="5" fillId="17" borderId="21" xfId="0" applyNumberFormat="1" applyFont="1" applyFill="1" applyBorder="1" applyAlignment="1">
      <alignment vertical="center"/>
    </xf>
    <xf numFmtId="9" fontId="0" fillId="0" borderId="0" xfId="2" applyFont="1" applyBorder="1" applyAlignment="1" applyProtection="1">
      <alignment vertical="center"/>
    </xf>
    <xf numFmtId="0" fontId="0" fillId="21" borderId="21" xfId="0" applyFont="1" applyFill="1" applyBorder="1" applyAlignment="1">
      <alignment vertical="center"/>
    </xf>
    <xf numFmtId="164" fontId="0" fillId="21" borderId="21" xfId="0" applyNumberFormat="1" applyFill="1" applyBorder="1" applyAlignment="1">
      <alignment vertical="center"/>
    </xf>
    <xf numFmtId="3" fontId="0" fillId="21" borderId="21" xfId="0" applyNumberFormat="1" applyFill="1" applyBorder="1" applyAlignment="1">
      <alignment vertical="center"/>
    </xf>
    <xf numFmtId="3" fontId="15" fillId="13" borderId="21" xfId="0" applyNumberFormat="1" applyFont="1" applyFill="1" applyBorder="1" applyAlignment="1">
      <alignment vertical="center"/>
    </xf>
    <xf numFmtId="0" fontId="8" fillId="22" borderId="21" xfId="0" applyFont="1" applyFill="1" applyBorder="1" applyAlignment="1">
      <alignment horizontal="center" vertical="center"/>
    </xf>
    <xf numFmtId="0" fontId="9" fillId="23" borderId="21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 wrapText="1"/>
    </xf>
    <xf numFmtId="0" fontId="9" fillId="24" borderId="21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vertical="center"/>
    </xf>
    <xf numFmtId="165" fontId="3" fillId="10" borderId="21" xfId="1" applyNumberFormat="1" applyFont="1" applyFill="1" applyBorder="1" applyAlignment="1" applyProtection="1">
      <alignment vertical="center"/>
    </xf>
    <xf numFmtId="165" fontId="3" fillId="10" borderId="21" xfId="1" applyNumberFormat="1" applyFont="1" applyFill="1" applyBorder="1" applyAlignment="1" applyProtection="1">
      <alignment horizontal="center" vertical="center"/>
    </xf>
    <xf numFmtId="0" fontId="3" fillId="10" borderId="21" xfId="1" applyNumberFormat="1" applyFont="1" applyFill="1" applyBorder="1" applyAlignment="1" applyProtection="1">
      <alignment horizontal="center" vertical="center"/>
    </xf>
    <xf numFmtId="0" fontId="3" fillId="25" borderId="21" xfId="0" applyFont="1" applyFill="1" applyBorder="1" applyAlignment="1">
      <alignment vertical="center"/>
    </xf>
    <xf numFmtId="164" fontId="3" fillId="25" borderId="21" xfId="1" applyFont="1" applyFill="1" applyBorder="1" applyAlignment="1" applyProtection="1">
      <alignment vertical="center"/>
    </xf>
    <xf numFmtId="164" fontId="3" fillId="25" borderId="21" xfId="1" applyFont="1" applyFill="1" applyBorder="1" applyAlignment="1" applyProtection="1">
      <alignment horizontal="center" vertical="center"/>
    </xf>
    <xf numFmtId="0" fontId="3" fillId="26" borderId="21" xfId="0" applyFont="1" applyFill="1" applyBorder="1" applyAlignment="1">
      <alignment vertical="center"/>
    </xf>
    <xf numFmtId="165" fontId="3" fillId="26" borderId="21" xfId="1" applyNumberFormat="1" applyFont="1" applyFill="1" applyBorder="1" applyAlignment="1" applyProtection="1">
      <alignment vertical="center"/>
    </xf>
    <xf numFmtId="165" fontId="3" fillId="26" borderId="21" xfId="1" applyNumberFormat="1" applyFont="1" applyFill="1" applyBorder="1" applyAlignment="1" applyProtection="1">
      <alignment horizontal="center" vertical="center"/>
    </xf>
    <xf numFmtId="10" fontId="3" fillId="26" borderId="21" xfId="2" applyNumberFormat="1" applyFont="1" applyFill="1" applyBorder="1" applyAlignment="1" applyProtection="1">
      <alignment vertical="center"/>
    </xf>
    <xf numFmtId="10" fontId="3" fillId="26" borderId="21" xfId="2" applyNumberFormat="1" applyFont="1" applyFill="1" applyBorder="1" applyAlignment="1" applyProtection="1">
      <alignment horizontal="center" vertical="center"/>
    </xf>
    <xf numFmtId="9" fontId="3" fillId="26" borderId="21" xfId="2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8" fillId="22" borderId="21" xfId="0" applyFont="1" applyFill="1" applyBorder="1" applyAlignment="1">
      <alignment horizontal="center" vertical="center" wrapText="1"/>
    </xf>
    <xf numFmtId="0" fontId="9" fillId="23" borderId="21" xfId="0" applyFont="1" applyFill="1" applyBorder="1" applyAlignment="1">
      <alignment horizontal="center" vertical="center" wrapText="1"/>
    </xf>
    <xf numFmtId="0" fontId="9" fillId="24" borderId="21" xfId="0" applyFont="1" applyFill="1" applyBorder="1" applyAlignment="1">
      <alignment horizontal="center" vertical="center" wrapText="1"/>
    </xf>
    <xf numFmtId="1" fontId="0" fillId="0" borderId="0" xfId="0" applyNumberFormat="1"/>
    <xf numFmtId="0" fontId="16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1" fontId="19" fillId="0" borderId="0" xfId="0" applyNumberFormat="1" applyFont="1"/>
    <xf numFmtId="0" fontId="19" fillId="0" borderId="0" xfId="0" applyFont="1"/>
    <xf numFmtId="0" fontId="20" fillId="6" borderId="2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1" fillId="26" borderId="28" xfId="0" applyFont="1" applyFill="1" applyBorder="1" applyAlignment="1">
      <alignment horizontal="center" vertical="center" wrapText="1"/>
    </xf>
    <xf numFmtId="0" fontId="21" fillId="26" borderId="6" xfId="0" applyFont="1" applyFill="1" applyBorder="1" applyAlignment="1">
      <alignment vertical="center" wrapText="1"/>
    </xf>
    <xf numFmtId="9" fontId="0" fillId="26" borderId="6" xfId="2" applyFont="1" applyFill="1" applyBorder="1" applyAlignment="1" applyProtection="1">
      <alignment horizontal="center" vertical="center"/>
    </xf>
    <xf numFmtId="1" fontId="21" fillId="26" borderId="29" xfId="0" applyNumberFormat="1" applyFont="1" applyFill="1" applyBorder="1" applyAlignment="1">
      <alignment horizontal="center" vertical="center" wrapText="1"/>
    </xf>
    <xf numFmtId="1" fontId="21" fillId="26" borderId="6" xfId="0" applyNumberFormat="1" applyFont="1" applyFill="1" applyBorder="1" applyAlignment="1">
      <alignment horizontal="center" vertical="center" wrapText="1"/>
    </xf>
    <xf numFmtId="1" fontId="21" fillId="26" borderId="30" xfId="0" applyNumberFormat="1" applyFont="1" applyFill="1" applyBorder="1" applyAlignment="1">
      <alignment horizontal="center" vertical="center" wrapText="1"/>
    </xf>
    <xf numFmtId="167" fontId="21" fillId="26" borderId="28" xfId="0" applyNumberFormat="1" applyFont="1" applyFill="1" applyBorder="1" applyAlignment="1">
      <alignment vertical="center" wrapText="1"/>
    </xf>
    <xf numFmtId="167" fontId="21" fillId="26" borderId="6" xfId="0" applyNumberFormat="1" applyFont="1" applyFill="1" applyBorder="1" applyAlignment="1">
      <alignment vertical="center" wrapText="1"/>
    </xf>
    <xf numFmtId="165" fontId="0" fillId="26" borderId="6" xfId="1" applyNumberFormat="1" applyFont="1" applyFill="1" applyBorder="1" applyAlignment="1" applyProtection="1">
      <alignment vertical="center"/>
    </xf>
    <xf numFmtId="165" fontId="21" fillId="26" borderId="6" xfId="1" applyNumberFormat="1" applyFont="1" applyFill="1" applyBorder="1" applyAlignment="1" applyProtection="1">
      <alignment vertical="center"/>
    </xf>
    <xf numFmtId="0" fontId="22" fillId="26" borderId="6" xfId="0" applyFont="1" applyFill="1" applyBorder="1" applyAlignment="1">
      <alignment vertical="center" wrapText="1"/>
    </xf>
    <xf numFmtId="0" fontId="21" fillId="26" borderId="30" xfId="0" applyFont="1" applyFill="1" applyBorder="1" applyAlignment="1">
      <alignment vertical="center" wrapText="1"/>
    </xf>
    <xf numFmtId="0" fontId="21" fillId="26" borderId="29" xfId="0" applyFont="1" applyFill="1" applyBorder="1" applyAlignment="1">
      <alignment horizontal="center" vertical="center" wrapText="1"/>
    </xf>
    <xf numFmtId="0" fontId="21" fillId="26" borderId="1" xfId="0" applyFont="1" applyFill="1" applyBorder="1" applyAlignment="1">
      <alignment vertical="center" wrapText="1"/>
    </xf>
    <xf numFmtId="1" fontId="21" fillId="26" borderId="1" xfId="0" applyNumberFormat="1" applyFont="1" applyFill="1" applyBorder="1" applyAlignment="1">
      <alignment horizontal="center" vertical="center" wrapText="1"/>
    </xf>
    <xf numFmtId="167" fontId="21" fillId="26" borderId="29" xfId="0" applyNumberFormat="1" applyFont="1" applyFill="1" applyBorder="1" applyAlignment="1">
      <alignment vertical="center" wrapText="1"/>
    </xf>
    <xf numFmtId="167" fontId="21" fillId="26" borderId="1" xfId="0" applyNumberFormat="1" applyFont="1" applyFill="1" applyBorder="1" applyAlignment="1">
      <alignment vertical="center" wrapText="1"/>
    </xf>
    <xf numFmtId="1" fontId="23" fillId="26" borderId="30" xfId="0" applyNumberFormat="1" applyFont="1" applyFill="1" applyBorder="1" applyAlignment="1">
      <alignment horizontal="center" vertical="center" wrapText="1"/>
    </xf>
    <xf numFmtId="0" fontId="21" fillId="26" borderId="33" xfId="0" applyFont="1" applyFill="1" applyBorder="1" applyAlignment="1">
      <alignment wrapText="1"/>
    </xf>
    <xf numFmtId="0" fontId="21" fillId="13" borderId="29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vertical="center" wrapText="1"/>
    </xf>
    <xf numFmtId="9" fontId="0" fillId="13" borderId="6" xfId="2" applyFont="1" applyFill="1" applyBorder="1" applyAlignment="1" applyProtection="1">
      <alignment horizontal="center" vertical="center"/>
    </xf>
    <xf numFmtId="1" fontId="21" fillId="13" borderId="29" xfId="0" applyNumberFormat="1" applyFont="1" applyFill="1" applyBorder="1" applyAlignment="1">
      <alignment horizontal="center" vertical="center" wrapText="1"/>
    </xf>
    <xf numFmtId="1" fontId="21" fillId="13" borderId="1" xfId="0" applyNumberFormat="1" applyFont="1" applyFill="1" applyBorder="1" applyAlignment="1">
      <alignment horizontal="center" vertical="center" wrapText="1"/>
    </xf>
    <xf numFmtId="167" fontId="21" fillId="13" borderId="1" xfId="0" applyNumberFormat="1" applyFont="1" applyFill="1" applyBorder="1" applyAlignment="1">
      <alignment vertical="center" wrapText="1"/>
    </xf>
    <xf numFmtId="1" fontId="24" fillId="26" borderId="30" xfId="0" applyNumberFormat="1" applyFont="1" applyFill="1" applyBorder="1" applyAlignment="1">
      <alignment horizontal="center" vertical="center" wrapText="1"/>
    </xf>
    <xf numFmtId="165" fontId="0" fillId="13" borderId="6" xfId="1" applyNumberFormat="1" applyFont="1" applyFill="1" applyBorder="1" applyAlignment="1" applyProtection="1">
      <alignment vertical="center"/>
    </xf>
    <xf numFmtId="165" fontId="21" fillId="13" borderId="6" xfId="1" applyNumberFormat="1" applyFont="1" applyFill="1" applyBorder="1" applyAlignment="1" applyProtection="1">
      <alignment vertical="center"/>
    </xf>
    <xf numFmtId="0" fontId="21" fillId="13" borderId="33" xfId="0" applyFont="1" applyFill="1" applyBorder="1" applyAlignment="1">
      <alignment vertical="center" wrapText="1"/>
    </xf>
    <xf numFmtId="0" fontId="21" fillId="28" borderId="29" xfId="0" applyFont="1" applyFill="1" applyBorder="1" applyAlignment="1">
      <alignment horizontal="center" vertical="center" wrapText="1"/>
    </xf>
    <xf numFmtId="0" fontId="21" fillId="28" borderId="1" xfId="0" applyFont="1" applyFill="1" applyBorder="1" applyAlignment="1">
      <alignment vertical="center" wrapText="1"/>
    </xf>
    <xf numFmtId="9" fontId="0" fillId="0" borderId="6" xfId="2" applyFont="1" applyBorder="1" applyAlignment="1" applyProtection="1">
      <alignment horizontal="center" vertical="center"/>
    </xf>
    <xf numFmtId="1" fontId="21" fillId="28" borderId="29" xfId="0" applyNumberFormat="1" applyFont="1" applyFill="1" applyBorder="1" applyAlignment="1">
      <alignment horizontal="center" vertical="center" wrapText="1"/>
    </xf>
    <xf numFmtId="1" fontId="21" fillId="28" borderId="1" xfId="0" applyNumberFormat="1" applyFont="1" applyFill="1" applyBorder="1" applyAlignment="1">
      <alignment horizontal="center" vertical="center" wrapText="1"/>
    </xf>
    <xf numFmtId="1" fontId="21" fillId="28" borderId="33" xfId="0" applyNumberFormat="1" applyFont="1" applyFill="1" applyBorder="1" applyAlignment="1">
      <alignment horizontal="center" vertical="center" wrapText="1"/>
    </xf>
    <xf numFmtId="167" fontId="21" fillId="28" borderId="29" xfId="0" applyNumberFormat="1" applyFont="1" applyFill="1" applyBorder="1" applyAlignment="1">
      <alignment vertical="center" wrapText="1"/>
    </xf>
    <xf numFmtId="167" fontId="21" fillId="28" borderId="1" xfId="0" applyNumberFormat="1" applyFont="1" applyFill="1" applyBorder="1" applyAlignment="1">
      <alignment vertical="center" wrapText="1"/>
    </xf>
    <xf numFmtId="165" fontId="0" fillId="0" borderId="6" xfId="1" applyNumberFormat="1" applyFont="1" applyBorder="1" applyAlignment="1" applyProtection="1">
      <alignment vertical="center"/>
    </xf>
    <xf numFmtId="165" fontId="21" fillId="28" borderId="6" xfId="1" applyNumberFormat="1" applyFont="1" applyFill="1" applyBorder="1" applyAlignment="1" applyProtection="1">
      <alignment vertical="center"/>
    </xf>
    <xf numFmtId="0" fontId="21" fillId="28" borderId="33" xfId="0" applyFont="1" applyFill="1" applyBorder="1" applyAlignment="1">
      <alignment wrapText="1"/>
    </xf>
    <xf numFmtId="0" fontId="21" fillId="28" borderId="25" xfId="0" applyFont="1" applyFill="1" applyBorder="1" applyAlignment="1">
      <alignment horizontal="center" vertical="center" wrapText="1"/>
    </xf>
    <xf numFmtId="0" fontId="21" fillId="28" borderId="0" xfId="0" applyFont="1" applyFill="1" applyBorder="1" applyAlignment="1">
      <alignment vertical="center" wrapText="1"/>
    </xf>
    <xf numFmtId="9" fontId="0" fillId="0" borderId="34" xfId="2" applyFont="1" applyBorder="1" applyAlignment="1" applyProtection="1">
      <alignment horizontal="center" vertical="center"/>
    </xf>
    <xf numFmtId="1" fontId="21" fillId="28" borderId="35" xfId="0" applyNumberFormat="1" applyFont="1" applyFill="1" applyBorder="1" applyAlignment="1">
      <alignment horizontal="center" vertical="center" wrapText="1"/>
    </xf>
    <xf numFmtId="1" fontId="21" fillId="28" borderId="34" xfId="0" applyNumberFormat="1" applyFont="1" applyFill="1" applyBorder="1" applyAlignment="1">
      <alignment horizontal="center" vertical="center" wrapText="1"/>
    </xf>
    <xf numFmtId="1" fontId="21" fillId="28" borderId="0" xfId="0" applyNumberFormat="1" applyFont="1" applyFill="1" applyBorder="1" applyAlignment="1">
      <alignment horizontal="center" vertical="center" wrapText="1"/>
    </xf>
    <xf numFmtId="167" fontId="21" fillId="28" borderId="35" xfId="0" applyNumberFormat="1" applyFont="1" applyFill="1" applyBorder="1" applyAlignment="1">
      <alignment vertical="center" wrapText="1"/>
    </xf>
    <xf numFmtId="167" fontId="21" fillId="28" borderId="20" xfId="0" applyNumberFormat="1" applyFont="1" applyFill="1" applyBorder="1" applyAlignment="1">
      <alignment vertical="center" wrapText="1"/>
    </xf>
    <xf numFmtId="165" fontId="0" fillId="0" borderId="20" xfId="1" applyNumberFormat="1" applyFont="1" applyBorder="1" applyAlignment="1" applyProtection="1">
      <alignment vertical="center"/>
    </xf>
    <xf numFmtId="165" fontId="21" fillId="28" borderId="20" xfId="1" applyNumberFormat="1" applyFont="1" applyFill="1" applyBorder="1" applyAlignment="1" applyProtection="1">
      <alignment vertical="center"/>
    </xf>
    <xf numFmtId="0" fontId="21" fillId="28" borderId="20" xfId="0" applyFont="1" applyFill="1" applyBorder="1" applyAlignment="1">
      <alignment vertical="center" wrapText="1"/>
    </xf>
    <xf numFmtId="0" fontId="21" fillId="28" borderId="36" xfId="0" applyFont="1" applyFill="1" applyBorder="1" applyAlignment="1">
      <alignment wrapText="1"/>
    </xf>
    <xf numFmtId="0" fontId="25" fillId="0" borderId="0" xfId="0" applyFont="1"/>
    <xf numFmtId="9" fontId="26" fillId="2" borderId="38" xfId="2" applyFont="1" applyFill="1" applyBorder="1" applyAlignment="1" applyProtection="1">
      <alignment horizontal="center" vertical="center" wrapText="1"/>
    </xf>
    <xf numFmtId="1" fontId="26" fillId="2" borderId="38" xfId="0" applyNumberFormat="1" applyFont="1" applyFill="1" applyBorder="1" applyAlignment="1">
      <alignment horizontal="center" vertical="center" wrapText="1"/>
    </xf>
    <xf numFmtId="1" fontId="26" fillId="2" borderId="39" xfId="0" applyNumberFormat="1" applyFont="1" applyFill="1" applyBorder="1" applyAlignment="1">
      <alignment horizontal="center" vertical="center" wrapText="1"/>
    </xf>
    <xf numFmtId="1" fontId="26" fillId="2" borderId="40" xfId="0" applyNumberFormat="1" applyFont="1" applyFill="1" applyBorder="1" applyAlignment="1">
      <alignment horizontal="center" vertical="center" wrapText="1"/>
    </xf>
    <xf numFmtId="165" fontId="26" fillId="2" borderId="39" xfId="1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Alignment="1">
      <alignment horizontal="center"/>
    </xf>
    <xf numFmtId="9" fontId="0" fillId="0" borderId="0" xfId="2" applyFont="1" applyBorder="1" applyAlignment="1" applyProtection="1">
      <alignment horizontal="center" vertical="center"/>
    </xf>
    <xf numFmtId="0" fontId="3" fillId="30" borderId="1" xfId="0" applyFont="1" applyFill="1" applyBorder="1" applyAlignment="1">
      <alignment vertical="center"/>
    </xf>
    <xf numFmtId="0" fontId="3" fillId="30" borderId="1" xfId="0" applyFont="1" applyFill="1" applyBorder="1" applyAlignment="1">
      <alignment horizontal="left" vertical="center"/>
    </xf>
    <xf numFmtId="0" fontId="30" fillId="29" borderId="42" xfId="0" applyFont="1" applyFill="1" applyBorder="1" applyAlignment="1">
      <alignment horizontal="left" vertical="center"/>
    </xf>
    <xf numFmtId="0" fontId="30" fillId="29" borderId="43" xfId="0" applyFont="1" applyFill="1" applyBorder="1" applyAlignment="1">
      <alignment horizontal="left" vertical="center"/>
    </xf>
    <xf numFmtId="167" fontId="3" fillId="30" borderId="1" xfId="0" applyNumberFormat="1" applyFont="1" applyFill="1" applyBorder="1" applyAlignment="1">
      <alignment horizontal="left" vertical="center"/>
    </xf>
    <xf numFmtId="164" fontId="3" fillId="30" borderId="1" xfId="1" applyFont="1" applyFill="1" applyBorder="1" applyAlignment="1" applyProtection="1">
      <alignment horizontal="left" vertical="center"/>
    </xf>
    <xf numFmtId="0" fontId="5" fillId="14" borderId="21" xfId="0" applyFont="1" applyFill="1" applyBorder="1" applyAlignment="1">
      <alignment horizontal="center" vertical="center" wrapText="1"/>
    </xf>
    <xf numFmtId="9" fontId="5" fillId="14" borderId="21" xfId="2" applyFont="1" applyFill="1" applyBorder="1" applyAlignment="1" applyProtection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33" fillId="32" borderId="1" xfId="0" applyFont="1" applyFill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33" fillId="32" borderId="1" xfId="0" applyFont="1" applyFill="1" applyBorder="1" applyAlignment="1">
      <alignment vertical="center"/>
    </xf>
    <xf numFmtId="168" fontId="34" fillId="25" borderId="27" xfId="0" applyNumberFormat="1" applyFont="1" applyFill="1" applyBorder="1" applyAlignment="1">
      <alignment horizontal="center" vertical="center"/>
    </xf>
    <xf numFmtId="168" fontId="34" fillId="25" borderId="3" xfId="0" applyNumberFormat="1" applyFont="1" applyFill="1" applyBorder="1" applyAlignment="1">
      <alignment horizontal="center" vertical="center" wrapText="1"/>
    </xf>
    <xf numFmtId="165" fontId="18" fillId="13" borderId="1" xfId="1" applyNumberFormat="1" applyFont="1" applyFill="1" applyBorder="1" applyAlignment="1" applyProtection="1">
      <alignment horizontal="center" vertical="center"/>
    </xf>
    <xf numFmtId="165" fontId="18" fillId="28" borderId="1" xfId="1" applyNumberFormat="1" applyFont="1" applyFill="1" applyBorder="1" applyAlignment="1" applyProtection="1">
      <alignment horizontal="center" vertical="center" wrapText="1"/>
    </xf>
    <xf numFmtId="165" fontId="18" fillId="0" borderId="0" xfId="1" applyNumberFormat="1" applyFont="1" applyBorder="1" applyAlignment="1" applyProtection="1">
      <alignment vertical="center"/>
    </xf>
    <xf numFmtId="165" fontId="18" fillId="13" borderId="1" xfId="1" applyNumberFormat="1" applyFont="1" applyFill="1" applyBorder="1" applyAlignment="1" applyProtection="1">
      <alignment vertical="center"/>
    </xf>
    <xf numFmtId="165" fontId="32" fillId="6" borderId="46" xfId="1" applyNumberFormat="1" applyFont="1" applyFill="1" applyBorder="1" applyAlignment="1" applyProtection="1">
      <alignment horizontal="center" vertical="center" wrapText="1"/>
    </xf>
    <xf numFmtId="165" fontId="33" fillId="21" borderId="0" xfId="1" applyNumberFormat="1" applyFont="1" applyFill="1" applyBorder="1" applyAlignment="1" applyProtection="1">
      <alignment horizontal="left" vertical="center"/>
    </xf>
    <xf numFmtId="1" fontId="18" fillId="13" borderId="1" xfId="0" applyNumberFormat="1" applyFont="1" applyFill="1" applyBorder="1" applyAlignment="1">
      <alignment vertical="center"/>
    </xf>
    <xf numFmtId="165" fontId="18" fillId="0" borderId="1" xfId="1" applyNumberFormat="1" applyFont="1" applyBorder="1" applyAlignment="1" applyProtection="1">
      <alignment vertical="center" wrapText="1"/>
    </xf>
    <xf numFmtId="165" fontId="18" fillId="0" borderId="0" xfId="1" applyNumberFormat="1" applyFont="1" applyBorder="1" applyAlignment="1" applyProtection="1">
      <alignment horizontal="center" vertical="center"/>
    </xf>
    <xf numFmtId="3" fontId="34" fillId="25" borderId="1" xfId="0" applyNumberFormat="1" applyFont="1" applyFill="1" applyBorder="1" applyAlignment="1">
      <alignment horizontal="center" vertical="center"/>
    </xf>
    <xf numFmtId="165" fontId="34" fillId="25" borderId="1" xfId="1" applyNumberFormat="1" applyFont="1" applyFill="1" applyBorder="1" applyAlignment="1" applyProtection="1">
      <alignment horizontal="center" vertical="center"/>
    </xf>
    <xf numFmtId="0" fontId="34" fillId="25" borderId="27" xfId="0" applyFont="1" applyFill="1" applyBorder="1" applyAlignment="1">
      <alignment horizontal="center" vertical="center" wrapText="1"/>
    </xf>
    <xf numFmtId="0" fontId="34" fillId="25" borderId="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35" fillId="0" borderId="1" xfId="0" applyFont="1" applyBorder="1" applyAlignment="1">
      <alignment vertical="center" wrapText="1"/>
    </xf>
    <xf numFmtId="165" fontId="18" fillId="0" borderId="1" xfId="1" applyNumberFormat="1" applyFont="1" applyBorder="1" applyAlignment="1" applyProtection="1">
      <alignment horizontal="center" vertical="center"/>
    </xf>
    <xf numFmtId="164" fontId="35" fillId="13" borderId="6" xfId="1" applyFont="1" applyFill="1" applyBorder="1" applyAlignment="1" applyProtection="1">
      <alignment horizontal="center" vertical="center"/>
    </xf>
    <xf numFmtId="169" fontId="33" fillId="28" borderId="47" xfId="1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left"/>
    </xf>
    <xf numFmtId="164" fontId="36" fillId="13" borderId="6" xfId="1" applyFont="1" applyFill="1" applyBorder="1" applyAlignment="1" applyProtection="1">
      <alignment horizontal="center" vertical="center"/>
    </xf>
    <xf numFmtId="169" fontId="35" fillId="25" borderId="49" xfId="0" applyNumberFormat="1" applyFont="1" applyFill="1" applyBorder="1" applyAlignment="1">
      <alignment horizontal="center" vertical="center"/>
    </xf>
    <xf numFmtId="164" fontId="35" fillId="25" borderId="49" xfId="0" applyNumberFormat="1" applyFont="1" applyFill="1" applyBorder="1" applyAlignment="1">
      <alignment horizontal="center" vertical="center"/>
    </xf>
    <xf numFmtId="169" fontId="35" fillId="25" borderId="50" xfId="0" applyNumberFormat="1" applyFont="1" applyFill="1" applyBorder="1" applyAlignment="1">
      <alignment horizontal="center" vertical="center"/>
    </xf>
    <xf numFmtId="170" fontId="18" fillId="0" borderId="0" xfId="0" applyNumberFormat="1" applyFont="1" applyAlignment="1">
      <alignment vertical="center"/>
    </xf>
    <xf numFmtId="0" fontId="32" fillId="0" borderId="0" xfId="0" applyFont="1" applyBorder="1" applyAlignment="1">
      <alignment horizontal="center" vertical="center" textRotation="90" wrapText="1"/>
    </xf>
    <xf numFmtId="0" fontId="32" fillId="0" borderId="0" xfId="0" applyFont="1" applyBorder="1" applyAlignment="1">
      <alignment horizontal="center" vertical="center" textRotation="90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164" fontId="37" fillId="0" borderId="0" xfId="1" applyFont="1" applyBorder="1" applyAlignment="1" applyProtection="1">
      <alignment horizontal="center" vertical="center"/>
    </xf>
    <xf numFmtId="165" fontId="37" fillId="0" borderId="0" xfId="1" applyNumberFormat="1" applyFont="1" applyBorder="1" applyAlignment="1" applyProtection="1">
      <alignment horizontal="center" vertical="center"/>
    </xf>
    <xf numFmtId="0" fontId="33" fillId="0" borderId="0" xfId="0" applyFont="1" applyAlignment="1">
      <alignment vertical="center"/>
    </xf>
    <xf numFmtId="0" fontId="34" fillId="33" borderId="27" xfId="0" applyFont="1" applyFill="1" applyBorder="1" applyAlignment="1">
      <alignment horizontal="center" vertical="center" wrapText="1"/>
    </xf>
    <xf numFmtId="168" fontId="34" fillId="33" borderId="27" xfId="0" applyNumberFormat="1" applyFont="1" applyFill="1" applyBorder="1" applyAlignment="1">
      <alignment horizontal="center" vertical="center"/>
    </xf>
    <xf numFmtId="0" fontId="34" fillId="33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65" fontId="18" fillId="28" borderId="5" xfId="1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>
      <alignment vertical="center"/>
    </xf>
    <xf numFmtId="0" fontId="35" fillId="0" borderId="6" xfId="0" applyFont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165" fontId="35" fillId="0" borderId="1" xfId="1" applyNumberFormat="1" applyFont="1" applyBorder="1" applyAlignment="1" applyProtection="1">
      <alignment horizontal="center" vertical="center"/>
    </xf>
    <xf numFmtId="165" fontId="35" fillId="25" borderId="49" xfId="1" applyNumberFormat="1" applyFont="1" applyFill="1" applyBorder="1" applyAlignment="1" applyProtection="1">
      <alignment horizontal="center" vertical="center"/>
    </xf>
    <xf numFmtId="164" fontId="18" fillId="0" borderId="0" xfId="0" applyNumberFormat="1" applyFont="1" applyAlignment="1">
      <alignment vertical="center"/>
    </xf>
    <xf numFmtId="171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0" fontId="18" fillId="13" borderId="1" xfId="0" applyFont="1" applyFill="1" applyBorder="1" applyAlignment="1">
      <alignment vertical="center"/>
    </xf>
    <xf numFmtId="0" fontId="18" fillId="0" borderId="42" xfId="0" applyFont="1" applyBorder="1" applyAlignment="1">
      <alignment horizontal="left" vertical="center"/>
    </xf>
    <xf numFmtId="0" fontId="18" fillId="0" borderId="51" xfId="0" applyFont="1" applyBorder="1" applyAlignment="1">
      <alignment horizontal="left" vertical="center"/>
    </xf>
    <xf numFmtId="0" fontId="18" fillId="0" borderId="43" xfId="0" applyFont="1" applyBorder="1" applyAlignment="1">
      <alignment horizontal="left" vertical="center"/>
    </xf>
    <xf numFmtId="165" fontId="18" fillId="13" borderId="42" xfId="0" applyNumberFormat="1" applyFont="1" applyFill="1" applyBorder="1" applyAlignment="1">
      <alignment horizontal="center" vertical="center"/>
    </xf>
    <xf numFmtId="165" fontId="18" fillId="13" borderId="19" xfId="0" applyNumberFormat="1" applyFont="1" applyFill="1" applyBorder="1" applyAlignment="1">
      <alignment horizontal="center" vertical="center"/>
    </xf>
    <xf numFmtId="165" fontId="18" fillId="0" borderId="53" xfId="1" applyNumberFormat="1" applyFont="1" applyBorder="1" applyAlignment="1" applyProtection="1">
      <alignment horizontal="center" vertical="center" wrapText="1"/>
    </xf>
    <xf numFmtId="165" fontId="34" fillId="33" borderId="49" xfId="1" applyNumberFormat="1" applyFont="1" applyFill="1" applyBorder="1" applyAlignment="1" applyProtection="1">
      <alignment horizontal="center" vertical="center"/>
    </xf>
    <xf numFmtId="165" fontId="34" fillId="33" borderId="50" xfId="1" applyNumberFormat="1" applyFont="1" applyFill="1" applyBorder="1" applyAlignment="1" applyProtection="1">
      <alignment horizontal="center" vertical="center" wrapText="1"/>
    </xf>
    <xf numFmtId="168" fontId="32" fillId="6" borderId="1" xfId="0" applyNumberFormat="1" applyFont="1" applyFill="1" applyBorder="1" applyAlignment="1">
      <alignment horizontal="center" vertical="center"/>
    </xf>
    <xf numFmtId="3" fontId="18" fillId="13" borderId="1" xfId="0" applyNumberFormat="1" applyFont="1" applyFill="1" applyBorder="1" applyAlignment="1">
      <alignment horizontal="center" vertical="center"/>
    </xf>
    <xf numFmtId="3" fontId="33" fillId="13" borderId="1" xfId="0" applyNumberFormat="1" applyFont="1" applyFill="1" applyBorder="1" applyAlignment="1">
      <alignment horizontal="center" vertical="center"/>
    </xf>
    <xf numFmtId="9" fontId="32" fillId="6" borderId="1" xfId="0" applyNumberFormat="1" applyFont="1" applyFill="1" applyBorder="1" applyAlignment="1">
      <alignment horizontal="center" vertical="center"/>
    </xf>
    <xf numFmtId="10" fontId="32" fillId="17" borderId="1" xfId="0" applyNumberFormat="1" applyFont="1" applyFill="1" applyBorder="1" applyAlignment="1">
      <alignment horizontal="right" vertical="center"/>
    </xf>
    <xf numFmtId="164" fontId="18" fillId="0" borderId="0" xfId="0" applyNumberFormat="1" applyFont="1" applyAlignment="1">
      <alignment horizontal="center" vertical="center"/>
    </xf>
    <xf numFmtId="165" fontId="32" fillId="6" borderId="57" xfId="1" applyNumberFormat="1" applyFont="1" applyFill="1" applyBorder="1" applyAlignment="1" applyProtection="1">
      <alignment horizontal="center" vertical="center" wrapText="1"/>
    </xf>
    <xf numFmtId="165" fontId="18" fillId="0" borderId="5" xfId="1" applyNumberFormat="1" applyFont="1" applyBorder="1" applyAlignment="1" applyProtection="1">
      <alignment vertical="center" wrapText="1"/>
    </xf>
    <xf numFmtId="3" fontId="34" fillId="25" borderId="52" xfId="0" applyNumberFormat="1" applyFont="1" applyFill="1" applyBorder="1" applyAlignment="1">
      <alignment horizontal="center" vertical="center"/>
    </xf>
    <xf numFmtId="165" fontId="34" fillId="25" borderId="10" xfId="1" applyNumberFormat="1" applyFont="1" applyFill="1" applyBorder="1" applyAlignment="1" applyProtection="1">
      <alignment horizontal="center" vertical="center"/>
    </xf>
    <xf numFmtId="0" fontId="32" fillId="6" borderId="12" xfId="0" applyFont="1" applyFill="1" applyBorder="1" applyAlignment="1">
      <alignment horizontal="center" vertical="center" wrapText="1"/>
    </xf>
    <xf numFmtId="165" fontId="18" fillId="26" borderId="20" xfId="1" applyNumberFormat="1" applyFont="1" applyFill="1" applyBorder="1" applyAlignment="1" applyProtection="1">
      <alignment horizontal="center" vertical="center"/>
    </xf>
    <xf numFmtId="165" fontId="18" fillId="26" borderId="59" xfId="1" applyNumberFormat="1" applyFont="1" applyFill="1" applyBorder="1" applyAlignment="1" applyProtection="1">
      <alignment horizontal="center" vertical="center" wrapText="1"/>
    </xf>
    <xf numFmtId="165" fontId="18" fillId="29" borderId="1" xfId="1" applyNumberFormat="1" applyFont="1" applyFill="1" applyBorder="1" applyAlignment="1" applyProtection="1">
      <alignment vertical="center"/>
    </xf>
    <xf numFmtId="164" fontId="18" fillId="0" borderId="0" xfId="1" applyFont="1" applyBorder="1" applyAlignment="1" applyProtection="1">
      <alignment vertical="center"/>
    </xf>
    <xf numFmtId="0" fontId="39" fillId="5" borderId="48" xfId="0" applyFont="1" applyFill="1" applyBorder="1" applyAlignment="1">
      <alignment horizontal="center" vertical="center"/>
    </xf>
    <xf numFmtId="0" fontId="39" fillId="5" borderId="49" xfId="0" applyFont="1" applyFill="1" applyBorder="1" applyAlignment="1">
      <alignment horizontal="center" vertical="center"/>
    </xf>
    <xf numFmtId="0" fontId="39" fillId="5" borderId="50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vertical="center"/>
    </xf>
    <xf numFmtId="1" fontId="3" fillId="0" borderId="6" xfId="1" applyNumberFormat="1" applyFont="1" applyBorder="1" applyAlignment="1" applyProtection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" fontId="3" fillId="0" borderId="1" xfId="1" applyNumberFormat="1" applyFont="1" applyBorder="1" applyAlignment="1" applyProtection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1" fontId="0" fillId="0" borderId="1" xfId="1" applyNumberFormat="1" applyFont="1" applyBorder="1" applyAlignment="1" applyProtection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6" borderId="4" xfId="0" applyFont="1" applyFill="1" applyBorder="1" applyAlignment="1">
      <alignment vertical="center"/>
    </xf>
    <xf numFmtId="1" fontId="3" fillId="26" borderId="1" xfId="1" applyNumberFormat="1" applyFont="1" applyFill="1" applyBorder="1" applyAlignment="1" applyProtection="1">
      <alignment horizontal="center" vertical="center"/>
    </xf>
    <xf numFmtId="1" fontId="3" fillId="26" borderId="5" xfId="0" applyNumberFormat="1" applyFont="1" applyFill="1" applyBorder="1" applyAlignment="1">
      <alignment horizontal="center" vertical="center"/>
    </xf>
    <xf numFmtId="0" fontId="3" fillId="26" borderId="9" xfId="0" applyFont="1" applyFill="1" applyBorder="1" applyAlignment="1">
      <alignment vertical="center"/>
    </xf>
    <xf numFmtId="10" fontId="3" fillId="26" borderId="52" xfId="2" applyNumberFormat="1" applyFont="1" applyFill="1" applyBorder="1" applyAlignment="1" applyProtection="1">
      <alignment horizontal="center" vertical="center"/>
    </xf>
    <xf numFmtId="172" fontId="3" fillId="26" borderId="10" xfId="2" applyNumberFormat="1" applyFont="1" applyFill="1" applyBorder="1" applyAlignment="1" applyProtection="1">
      <alignment horizontal="center" vertical="center"/>
    </xf>
    <xf numFmtId="0" fontId="10" fillId="2" borderId="21" xfId="0" applyFont="1" applyFill="1" applyBorder="1" applyAlignment="1">
      <alignment horizontal="left" vertical="center"/>
    </xf>
    <xf numFmtId="0" fontId="0" fillId="12" borderId="21" xfId="0" applyFill="1" applyBorder="1" applyAlignment="1">
      <alignment horizontal="center" vertical="center"/>
    </xf>
    <xf numFmtId="0" fontId="5" fillId="2" borderId="21" xfId="0" applyFont="1" applyFill="1" applyBorder="1" applyAlignment="1">
      <alignment horizontal="left" vertical="center"/>
    </xf>
    <xf numFmtId="0" fontId="12" fillId="13" borderId="21" xfId="0" applyFont="1" applyFill="1" applyBorder="1" applyAlignment="1">
      <alignment horizontal="center" vertical="center"/>
    </xf>
    <xf numFmtId="0" fontId="11" fillId="13" borderId="21" xfId="0" applyFont="1" applyFill="1" applyBorder="1" applyAlignment="1">
      <alignment horizontal="left" vertical="center"/>
    </xf>
    <xf numFmtId="0" fontId="5" fillId="17" borderId="21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7" fillId="27" borderId="23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165" fontId="22" fillId="0" borderId="31" xfId="1" applyNumberFormat="1" applyFont="1" applyBorder="1" applyAlignment="1" applyProtection="1">
      <alignment vertical="center" wrapText="1"/>
    </xf>
    <xf numFmtId="165" fontId="22" fillId="0" borderId="32" xfId="1" applyNumberFormat="1" applyFont="1" applyBorder="1" applyAlignment="1" applyProtection="1">
      <alignment horizontal="center" vertical="center" wrapText="1"/>
    </xf>
    <xf numFmtId="0" fontId="26" fillId="2" borderId="37" xfId="0" applyFont="1" applyFill="1" applyBorder="1" applyAlignment="1">
      <alignment horizontal="center" vertical="center" wrapText="1"/>
    </xf>
    <xf numFmtId="0" fontId="29" fillId="13" borderId="41" xfId="0" applyFont="1" applyFill="1" applyBorder="1" applyAlignment="1">
      <alignment horizontal="center" vertical="center"/>
    </xf>
    <xf numFmtId="0" fontId="30" fillId="29" borderId="1" xfId="0" applyFont="1" applyFill="1" applyBorder="1" applyAlignment="1">
      <alignment horizontal="left" vertical="center"/>
    </xf>
    <xf numFmtId="0" fontId="31" fillId="7" borderId="21" xfId="0" applyFont="1" applyFill="1" applyBorder="1" applyAlignment="1">
      <alignment horizontal="center" vertical="center"/>
    </xf>
    <xf numFmtId="0" fontId="32" fillId="31" borderId="11" xfId="0" applyFont="1" applyFill="1" applyBorder="1" applyAlignment="1">
      <alignment horizontal="center" vertical="center" wrapText="1"/>
    </xf>
    <xf numFmtId="0" fontId="33" fillId="32" borderId="1" xfId="0" applyFont="1" applyFill="1" applyBorder="1" applyAlignment="1">
      <alignment horizontal="left" vertical="center"/>
    </xf>
    <xf numFmtId="165" fontId="32" fillId="6" borderId="44" xfId="1" applyNumberFormat="1" applyFont="1" applyFill="1" applyBorder="1" applyAlignment="1" applyProtection="1">
      <alignment horizontal="center" vertical="center" wrapText="1"/>
    </xf>
    <xf numFmtId="168" fontId="34" fillId="25" borderId="27" xfId="0" applyNumberFormat="1" applyFont="1" applyFill="1" applyBorder="1" applyAlignment="1">
      <alignment horizontal="center" vertical="center"/>
    </xf>
    <xf numFmtId="165" fontId="33" fillId="28" borderId="45" xfId="1" applyNumberFormat="1" applyFont="1" applyFill="1" applyBorder="1" applyAlignment="1" applyProtection="1">
      <alignment horizontal="left" vertical="center"/>
    </xf>
    <xf numFmtId="0" fontId="34" fillId="25" borderId="14" xfId="0" applyFont="1" applyFill="1" applyBorder="1" applyAlignment="1">
      <alignment horizontal="center" vertical="center" wrapText="1"/>
    </xf>
    <xf numFmtId="0" fontId="32" fillId="6" borderId="44" xfId="0" applyFont="1" applyFill="1" applyBorder="1" applyAlignment="1">
      <alignment horizontal="center" vertical="center" wrapText="1"/>
    </xf>
    <xf numFmtId="0" fontId="34" fillId="25" borderId="48" xfId="0" applyFont="1" applyFill="1" applyBorder="1" applyAlignment="1">
      <alignment horizontal="center" vertical="center" wrapText="1"/>
    </xf>
    <xf numFmtId="0" fontId="34" fillId="25" borderId="11" xfId="0" applyFont="1" applyFill="1" applyBorder="1" applyAlignment="1">
      <alignment horizontal="center" vertical="center" wrapText="1"/>
    </xf>
    <xf numFmtId="0" fontId="32" fillId="6" borderId="48" xfId="0" applyFont="1" applyFill="1" applyBorder="1" applyAlignment="1">
      <alignment horizontal="center" vertical="center" wrapText="1"/>
    </xf>
    <xf numFmtId="0" fontId="34" fillId="33" borderId="45" xfId="0" applyFont="1" applyFill="1" applyBorder="1" applyAlignment="1">
      <alignment horizontal="center" vertical="center" wrapText="1"/>
    </xf>
    <xf numFmtId="0" fontId="34" fillId="3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52" xfId="0" applyFont="1" applyBorder="1" applyAlignment="1">
      <alignment horizontal="left" vertical="center"/>
    </xf>
    <xf numFmtId="0" fontId="33" fillId="4" borderId="14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25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left" vertical="center"/>
    </xf>
    <xf numFmtId="165" fontId="32" fillId="6" borderId="54" xfId="1" applyNumberFormat="1" applyFont="1" applyFill="1" applyBorder="1" applyAlignment="1" applyProtection="1">
      <alignment horizontal="center" vertical="center" wrapText="1"/>
    </xf>
    <xf numFmtId="168" fontId="34" fillId="25" borderId="55" xfId="0" applyNumberFormat="1" applyFont="1" applyFill="1" applyBorder="1" applyAlignment="1">
      <alignment horizontal="center" vertical="center"/>
    </xf>
    <xf numFmtId="165" fontId="33" fillId="28" borderId="56" xfId="1" applyNumberFormat="1" applyFont="1" applyFill="1" applyBorder="1" applyAlignment="1" applyProtection="1">
      <alignment horizontal="left" vertical="center"/>
    </xf>
    <xf numFmtId="0" fontId="34" fillId="26" borderId="58" xfId="0" applyFont="1" applyFill="1" applyBorder="1" applyAlignment="1">
      <alignment horizontal="center" vertical="center"/>
    </xf>
    <xf numFmtId="0" fontId="34" fillId="33" borderId="60" xfId="0" applyFont="1" applyFill="1" applyBorder="1" applyAlignment="1">
      <alignment horizontal="center" vertical="center" wrapText="1"/>
    </xf>
    <xf numFmtId="0" fontId="34" fillId="33" borderId="27" xfId="0" applyFont="1" applyFill="1" applyBorder="1" applyAlignment="1">
      <alignment horizontal="center" vertical="center" wrapText="1"/>
    </xf>
    <xf numFmtId="0" fontId="38" fillId="31" borderId="2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4F6228"/>
      <rgbColor rgb="FF800080"/>
      <rgbColor rgb="FF008080"/>
      <rgbColor rgb="FFC4BD97"/>
      <rgbColor rgb="FF558ED5"/>
      <rgbColor rgb="FF8EB4E3"/>
      <rgbColor rgb="FF993366"/>
      <rgbColor rgb="FFF2F2F2"/>
      <rgbColor rgb="FFDBEEF4"/>
      <rgbColor rgb="FF660066"/>
      <rgbColor rgb="FFDDD9C3"/>
      <rgbColor rgb="FF0070C0"/>
      <rgbColor rgb="FFC6D9F1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2DCDB"/>
      <rgbColor rgb="FFB9CDE5"/>
      <rgbColor rgb="FFE6B9B8"/>
      <rgbColor rgb="FFB3A2C7"/>
      <rgbColor rgb="FFFCD5B5"/>
      <rgbColor rgb="FF3366FF"/>
      <rgbColor rgb="FFB7DEE8"/>
      <rgbColor rgb="FF92D050"/>
      <rgbColor rgb="FFFFC000"/>
      <rgbColor rgb="FFD9D9D9"/>
      <rgbColor rgb="FFE6E0EC"/>
      <rgbColor rgb="FF604A7B"/>
      <rgbColor rgb="FF95B3D7"/>
      <rgbColor rgb="FF17375E"/>
      <rgbColor rgb="FF00B050"/>
      <rgbColor rgb="FF10243E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77"/>
  <sheetViews>
    <sheetView showGridLines="0" topLeftCell="A15" zoomScaleNormal="100" workbookViewId="0">
      <selection activeCell="J79" sqref="J79"/>
    </sheetView>
  </sheetViews>
  <sheetFormatPr defaultRowHeight="15" outlineLevelRow="1"/>
  <cols>
    <col min="1" max="1" width="3.85546875" customWidth="1"/>
    <col min="2" max="2" width="30.5703125" customWidth="1"/>
    <col min="3" max="3" width="13.7109375" style="15" customWidth="1"/>
    <col min="4" max="4" width="10.7109375" style="15" customWidth="1"/>
    <col min="5" max="5" width="8.7109375" customWidth="1"/>
    <col min="6" max="6" width="10.28515625" customWidth="1"/>
    <col min="7" max="7" width="16.7109375" style="15" customWidth="1"/>
    <col min="8" max="13" width="8.7109375" customWidth="1"/>
    <col min="14" max="14" width="10.140625" style="15" hidden="1" customWidth="1"/>
    <col min="15" max="15" width="14.85546875" hidden="1" customWidth="1"/>
    <col min="16" max="1025" width="8.7109375" customWidth="1"/>
  </cols>
  <sheetData>
    <row r="2" spans="2:14" s="16" customFormat="1" ht="46.5" customHeight="1">
      <c r="B2" s="14" t="s">
        <v>0</v>
      </c>
      <c r="C2" s="14"/>
      <c r="D2" s="14"/>
      <c r="E2" s="14"/>
      <c r="F2" s="14"/>
      <c r="G2" s="14"/>
      <c r="H2" s="14"/>
      <c r="N2" s="17"/>
    </row>
    <row r="5" spans="2:14" ht="15" customHeight="1">
      <c r="B5" s="18" t="s">
        <v>1</v>
      </c>
      <c r="C5" s="13"/>
      <c r="D5" s="13"/>
      <c r="F5" s="19" t="s">
        <v>2</v>
      </c>
      <c r="G5" s="20" t="s">
        <v>3</v>
      </c>
    </row>
    <row r="6" spans="2:14" ht="15" customHeight="1">
      <c r="B6" s="18" t="s">
        <v>4</v>
      </c>
      <c r="C6" s="13"/>
      <c r="D6" s="13"/>
      <c r="F6" s="21" t="s">
        <v>5</v>
      </c>
      <c r="G6" s="22">
        <v>1</v>
      </c>
    </row>
    <row r="7" spans="2:14" ht="15" customHeight="1">
      <c r="B7" s="18" t="s">
        <v>6</v>
      </c>
      <c r="C7" s="13"/>
      <c r="D7" s="13"/>
      <c r="F7" s="23" t="s">
        <v>7</v>
      </c>
      <c r="G7" s="22">
        <v>2</v>
      </c>
    </row>
    <row r="8" spans="2:14" ht="15" customHeight="1">
      <c r="B8" s="18" t="s">
        <v>8</v>
      </c>
      <c r="C8" s="13"/>
      <c r="D8" s="13"/>
      <c r="F8" s="21" t="s">
        <v>9</v>
      </c>
      <c r="G8" s="22">
        <v>3</v>
      </c>
    </row>
    <row r="9" spans="2:14" ht="15" customHeight="1">
      <c r="B9" s="18" t="s">
        <v>10</v>
      </c>
      <c r="C9" s="13"/>
      <c r="D9" s="13"/>
      <c r="F9" s="23" t="s">
        <v>11</v>
      </c>
      <c r="G9" s="22">
        <v>4</v>
      </c>
    </row>
    <row r="10" spans="2:14" ht="15" customHeight="1">
      <c r="B10" s="18" t="s">
        <v>12</v>
      </c>
      <c r="C10" s="13"/>
      <c r="D10" s="13"/>
      <c r="F10" s="21" t="s">
        <v>13</v>
      </c>
      <c r="G10" s="22">
        <v>5</v>
      </c>
    </row>
    <row r="11" spans="2:14" ht="15" customHeight="1">
      <c r="B11" s="18" t="s">
        <v>2</v>
      </c>
      <c r="C11" s="12"/>
      <c r="D11" s="12"/>
      <c r="F11" s="24" t="s">
        <v>14</v>
      </c>
      <c r="G11" s="22">
        <v>6</v>
      </c>
    </row>
    <row r="12" spans="2:14">
      <c r="B12" s="25" t="s">
        <v>15</v>
      </c>
      <c r="C12" s="26">
        <f ca="1">OFFSET(N20,N19,1)</f>
        <v>3</v>
      </c>
      <c r="D12" s="27"/>
      <c r="F12" s="21" t="s">
        <v>16</v>
      </c>
      <c r="G12" s="22">
        <v>7</v>
      </c>
    </row>
    <row r="13" spans="2:14" ht="15" customHeight="1">
      <c r="B13" s="28"/>
      <c r="C13" s="29"/>
      <c r="D13" s="29"/>
      <c r="F13" s="21" t="s">
        <v>17</v>
      </c>
      <c r="G13" s="22">
        <v>8</v>
      </c>
    </row>
    <row r="14" spans="2:14" ht="15" customHeight="1">
      <c r="B14" s="28"/>
      <c r="C14" s="29"/>
      <c r="D14" s="29"/>
      <c r="F14" s="30" t="s">
        <v>18</v>
      </c>
      <c r="G14" s="31">
        <v>9</v>
      </c>
    </row>
    <row r="15" spans="2:14" ht="15" customHeight="1">
      <c r="B15" s="28"/>
      <c r="C15" s="29"/>
      <c r="D15" s="29"/>
    </row>
    <row r="16" spans="2:14" ht="15" hidden="1" customHeight="1">
      <c r="B16" s="28"/>
      <c r="C16" s="29"/>
      <c r="D16" s="29"/>
    </row>
    <row r="17" spans="2:15" ht="15" hidden="1" customHeight="1"/>
    <row r="18" spans="2:15" ht="15" hidden="1" customHeight="1"/>
    <row r="19" spans="2:15" ht="15" hidden="1" customHeight="1">
      <c r="N19" s="15">
        <v>3</v>
      </c>
    </row>
    <row r="20" spans="2:15" ht="15" hidden="1" customHeight="1">
      <c r="N20" s="32" t="s">
        <v>2</v>
      </c>
      <c r="O20" s="33" t="s">
        <v>3</v>
      </c>
    </row>
    <row r="21" spans="2:15" ht="15" hidden="1" customHeight="1">
      <c r="N21" s="32" t="s">
        <v>5</v>
      </c>
      <c r="O21" s="33">
        <f>G6</f>
        <v>1</v>
      </c>
    </row>
    <row r="22" spans="2:15" s="34" customFormat="1" ht="24.75" customHeight="1">
      <c r="B22" s="11" t="s">
        <v>19</v>
      </c>
      <c r="C22" s="11"/>
      <c r="D22" s="11"/>
      <c r="G22" s="35"/>
      <c r="N22" s="36" t="s">
        <v>7</v>
      </c>
      <c r="O22" s="33">
        <f>G7</f>
        <v>2</v>
      </c>
    </row>
    <row r="23" spans="2:15" ht="15" customHeight="1">
      <c r="B23" s="37"/>
      <c r="C23" s="38"/>
      <c r="D23" s="39"/>
      <c r="N23" s="32" t="s">
        <v>9</v>
      </c>
      <c r="O23" s="33">
        <f>G8</f>
        <v>3</v>
      </c>
    </row>
    <row r="24" spans="2:15" s="35" customFormat="1" ht="15" customHeight="1">
      <c r="B24" s="40"/>
      <c r="C24" s="41"/>
      <c r="D24" s="42"/>
      <c r="N24" s="36" t="s">
        <v>11</v>
      </c>
      <c r="O24" s="33">
        <f>G9</f>
        <v>4</v>
      </c>
    </row>
    <row r="25" spans="2:15" ht="15" customHeight="1">
      <c r="B25" s="37"/>
      <c r="C25" s="39"/>
      <c r="D25" s="43"/>
      <c r="N25" s="32" t="s">
        <v>13</v>
      </c>
      <c r="O25" s="33">
        <f>G10</f>
        <v>5</v>
      </c>
    </row>
    <row r="26" spans="2:15" s="44" customFormat="1" ht="15" customHeight="1">
      <c r="B26" s="45" t="s">
        <v>20</v>
      </c>
      <c r="C26" s="46" t="s">
        <v>21</v>
      </c>
      <c r="D26" s="47" t="s">
        <v>22</v>
      </c>
      <c r="N26" s="48" t="s">
        <v>14</v>
      </c>
      <c r="O26" s="33">
        <f>G11</f>
        <v>6</v>
      </c>
    </row>
    <row r="27" spans="2:15" ht="15" customHeight="1">
      <c r="B27" s="49" t="s">
        <v>23</v>
      </c>
      <c r="C27" s="50"/>
      <c r="D27" s="51">
        <v>0.2</v>
      </c>
      <c r="N27" s="32" t="s">
        <v>16</v>
      </c>
      <c r="O27" s="33">
        <f>G12</f>
        <v>7</v>
      </c>
    </row>
    <row r="28" spans="2:15" ht="15" customHeight="1">
      <c r="B28" s="52" t="s">
        <v>24</v>
      </c>
      <c r="C28" s="53" t="s">
        <v>25</v>
      </c>
      <c r="D28" s="54">
        <f ca="1">D68/(100%-D27)</f>
        <v>5.4874999999999989</v>
      </c>
      <c r="N28" s="32" t="s">
        <v>17</v>
      </c>
      <c r="O28" s="33">
        <f>G13</f>
        <v>8</v>
      </c>
    </row>
    <row r="29" spans="2:15" ht="15" customHeight="1">
      <c r="B29" s="55" t="s">
        <v>26</v>
      </c>
      <c r="C29" s="56" t="s">
        <v>25</v>
      </c>
      <c r="D29" s="57">
        <f ca="1">C12</f>
        <v>3</v>
      </c>
      <c r="N29" s="32" t="s">
        <v>18</v>
      </c>
      <c r="O29" s="33">
        <f>G14</f>
        <v>9</v>
      </c>
    </row>
    <row r="30" spans="2:15" ht="15" customHeight="1">
      <c r="B30" s="58" t="s">
        <v>27</v>
      </c>
      <c r="C30" s="56" t="s">
        <v>25</v>
      </c>
      <c r="D30" s="57">
        <f>SUM(D31:D66)</f>
        <v>0</v>
      </c>
    </row>
    <row r="31" spans="2:15" ht="15" hidden="1" customHeight="1" outlineLevel="1">
      <c r="B31" s="55" t="s">
        <v>28</v>
      </c>
      <c r="C31" s="56" t="s">
        <v>25</v>
      </c>
      <c r="D31" s="57"/>
    </row>
    <row r="32" spans="2:15" ht="15" hidden="1" customHeight="1" outlineLevel="1">
      <c r="B32" s="55" t="s">
        <v>29</v>
      </c>
      <c r="C32" s="56" t="s">
        <v>25</v>
      </c>
      <c r="D32" s="57"/>
    </row>
    <row r="33" spans="2:4" ht="15" hidden="1" customHeight="1" outlineLevel="1">
      <c r="B33" s="55" t="s">
        <v>30</v>
      </c>
      <c r="C33" s="56" t="s">
        <v>25</v>
      </c>
      <c r="D33" s="57"/>
    </row>
    <row r="34" spans="2:4" ht="15" hidden="1" customHeight="1" outlineLevel="1">
      <c r="B34" s="55" t="s">
        <v>31</v>
      </c>
      <c r="C34" s="56" t="s">
        <v>25</v>
      </c>
      <c r="D34" s="57"/>
    </row>
    <row r="35" spans="2:4" ht="15" hidden="1" customHeight="1" outlineLevel="1">
      <c r="B35" s="55" t="s">
        <v>32</v>
      </c>
      <c r="C35" s="56" t="s">
        <v>25</v>
      </c>
      <c r="D35" s="57"/>
    </row>
    <row r="36" spans="2:4" ht="15" hidden="1" customHeight="1" outlineLevel="1">
      <c r="B36" s="55" t="s">
        <v>33</v>
      </c>
      <c r="C36" s="56" t="s">
        <v>25</v>
      </c>
      <c r="D36" s="57"/>
    </row>
    <row r="37" spans="2:4" ht="15" hidden="1" customHeight="1" outlineLevel="1">
      <c r="B37" s="55" t="s">
        <v>34</v>
      </c>
      <c r="C37" s="56" t="s">
        <v>25</v>
      </c>
      <c r="D37" s="57"/>
    </row>
    <row r="38" spans="2:4" ht="15" hidden="1" customHeight="1" outlineLevel="1">
      <c r="B38" s="55" t="s">
        <v>35</v>
      </c>
      <c r="C38" s="56" t="s">
        <v>25</v>
      </c>
      <c r="D38" s="57"/>
    </row>
    <row r="39" spans="2:4" ht="15" hidden="1" customHeight="1" outlineLevel="1">
      <c r="B39" s="55" t="s">
        <v>36</v>
      </c>
      <c r="C39" s="56" t="s">
        <v>25</v>
      </c>
      <c r="D39" s="57"/>
    </row>
    <row r="40" spans="2:4" ht="15" hidden="1" customHeight="1" outlineLevel="1">
      <c r="B40" s="55" t="s">
        <v>37</v>
      </c>
      <c r="C40" s="56" t="s">
        <v>25</v>
      </c>
      <c r="D40" s="57"/>
    </row>
    <row r="41" spans="2:4" ht="15" hidden="1" customHeight="1" outlineLevel="1">
      <c r="B41" s="55" t="s">
        <v>38</v>
      </c>
      <c r="C41" s="56" t="s">
        <v>25</v>
      </c>
      <c r="D41" s="57"/>
    </row>
    <row r="42" spans="2:4" ht="15" hidden="1" customHeight="1" outlineLevel="1">
      <c r="B42" s="55" t="s">
        <v>39</v>
      </c>
      <c r="C42" s="56" t="s">
        <v>25</v>
      </c>
      <c r="D42" s="57"/>
    </row>
    <row r="43" spans="2:4" ht="15" hidden="1" customHeight="1" outlineLevel="1">
      <c r="B43" s="55" t="s">
        <v>40</v>
      </c>
      <c r="C43" s="56" t="s">
        <v>25</v>
      </c>
      <c r="D43" s="57"/>
    </row>
    <row r="44" spans="2:4" ht="15" hidden="1" customHeight="1" outlineLevel="1">
      <c r="B44" s="55" t="s">
        <v>41</v>
      </c>
      <c r="C44" s="56" t="s">
        <v>25</v>
      </c>
      <c r="D44" s="57"/>
    </row>
    <row r="45" spans="2:4" ht="15" hidden="1" customHeight="1" outlineLevel="1">
      <c r="B45" s="55" t="s">
        <v>42</v>
      </c>
      <c r="C45" s="56" t="s">
        <v>25</v>
      </c>
      <c r="D45" s="57"/>
    </row>
    <row r="46" spans="2:4" ht="15" hidden="1" customHeight="1" outlineLevel="1">
      <c r="B46" s="55" t="s">
        <v>43</v>
      </c>
      <c r="C46" s="56" t="s">
        <v>25</v>
      </c>
      <c r="D46" s="57"/>
    </row>
    <row r="47" spans="2:4" ht="15" hidden="1" customHeight="1" outlineLevel="1">
      <c r="B47" s="55" t="s">
        <v>44</v>
      </c>
      <c r="C47" s="56" t="s">
        <v>25</v>
      </c>
      <c r="D47" s="57"/>
    </row>
    <row r="48" spans="2:4" ht="15" hidden="1" customHeight="1" outlineLevel="1">
      <c r="B48" s="55" t="s">
        <v>45</v>
      </c>
      <c r="C48" s="56" t="s">
        <v>25</v>
      </c>
      <c r="D48" s="57"/>
    </row>
    <row r="49" spans="2:4" ht="15" hidden="1" customHeight="1" outlineLevel="1">
      <c r="B49" s="55" t="s">
        <v>46</v>
      </c>
      <c r="C49" s="56" t="s">
        <v>25</v>
      </c>
      <c r="D49" s="57"/>
    </row>
    <row r="50" spans="2:4" ht="15" hidden="1" customHeight="1" outlineLevel="1">
      <c r="B50" s="55" t="s">
        <v>47</v>
      </c>
      <c r="C50" s="56" t="s">
        <v>25</v>
      </c>
      <c r="D50" s="57"/>
    </row>
    <row r="51" spans="2:4" ht="15" hidden="1" customHeight="1" outlineLevel="1">
      <c r="B51" s="55" t="s">
        <v>48</v>
      </c>
      <c r="C51" s="56" t="s">
        <v>25</v>
      </c>
      <c r="D51" s="57"/>
    </row>
    <row r="52" spans="2:4" ht="15" hidden="1" customHeight="1" outlineLevel="1">
      <c r="B52" s="55" t="s">
        <v>49</v>
      </c>
      <c r="C52" s="56" t="s">
        <v>25</v>
      </c>
      <c r="D52" s="57"/>
    </row>
    <row r="53" spans="2:4" ht="15" hidden="1" customHeight="1" outlineLevel="1">
      <c r="B53" s="55" t="s">
        <v>50</v>
      </c>
      <c r="C53" s="56" t="s">
        <v>25</v>
      </c>
      <c r="D53" s="57"/>
    </row>
    <row r="54" spans="2:4" ht="15" hidden="1" customHeight="1" outlineLevel="1">
      <c r="B54" s="55" t="s">
        <v>51</v>
      </c>
      <c r="C54" s="56" t="s">
        <v>25</v>
      </c>
      <c r="D54" s="57"/>
    </row>
    <row r="55" spans="2:4" ht="15" hidden="1" customHeight="1" outlineLevel="1">
      <c r="B55" s="55" t="s">
        <v>52</v>
      </c>
      <c r="C55" s="56" t="s">
        <v>25</v>
      </c>
      <c r="D55" s="57"/>
    </row>
    <row r="56" spans="2:4" ht="15" hidden="1" customHeight="1" outlineLevel="1">
      <c r="B56" s="55" t="s">
        <v>53</v>
      </c>
      <c r="C56" s="56" t="s">
        <v>25</v>
      </c>
      <c r="D56" s="57"/>
    </row>
    <row r="57" spans="2:4" ht="15" hidden="1" customHeight="1" outlineLevel="1">
      <c r="B57" s="55" t="s">
        <v>54</v>
      </c>
      <c r="C57" s="56" t="s">
        <v>25</v>
      </c>
      <c r="D57" s="57"/>
    </row>
    <row r="58" spans="2:4" ht="15" hidden="1" customHeight="1" outlineLevel="1">
      <c r="B58" s="55" t="s">
        <v>55</v>
      </c>
      <c r="C58" s="56" t="s">
        <v>25</v>
      </c>
      <c r="D58" s="57"/>
    </row>
    <row r="59" spans="2:4" ht="15" hidden="1" customHeight="1" outlineLevel="1">
      <c r="B59" s="55" t="s">
        <v>56</v>
      </c>
      <c r="C59" s="56" t="s">
        <v>25</v>
      </c>
      <c r="D59" s="57"/>
    </row>
    <row r="60" spans="2:4" ht="15" hidden="1" customHeight="1" outlineLevel="1">
      <c r="B60" s="55" t="s">
        <v>57</v>
      </c>
      <c r="C60" s="56" t="s">
        <v>25</v>
      </c>
      <c r="D60" s="57"/>
    </row>
    <row r="61" spans="2:4" ht="15" hidden="1" customHeight="1" outlineLevel="1">
      <c r="B61" s="55" t="s">
        <v>58</v>
      </c>
      <c r="C61" s="56" t="s">
        <v>25</v>
      </c>
      <c r="D61" s="57"/>
    </row>
    <row r="62" spans="2:4" ht="15" hidden="1" customHeight="1" outlineLevel="1">
      <c r="B62" s="55" t="s">
        <v>59</v>
      </c>
      <c r="C62" s="56" t="s">
        <v>25</v>
      </c>
      <c r="D62" s="57"/>
    </row>
    <row r="63" spans="2:4" ht="15" hidden="1" customHeight="1" outlineLevel="1">
      <c r="B63" s="55" t="s">
        <v>60</v>
      </c>
      <c r="C63" s="56" t="s">
        <v>25</v>
      </c>
      <c r="D63" s="57"/>
    </row>
    <row r="64" spans="2:4" ht="15" hidden="1" customHeight="1" outlineLevel="1">
      <c r="B64" s="55" t="s">
        <v>61</v>
      </c>
      <c r="C64" s="56" t="s">
        <v>25</v>
      </c>
      <c r="D64" s="57"/>
    </row>
    <row r="65" spans="2:14" ht="15" hidden="1" customHeight="1" outlineLevel="1">
      <c r="B65" s="55" t="s">
        <v>62</v>
      </c>
      <c r="C65" s="56" t="s">
        <v>25</v>
      </c>
      <c r="D65" s="57"/>
    </row>
    <row r="66" spans="2:14" ht="15" hidden="1" customHeight="1" outlineLevel="1">
      <c r="B66" s="55" t="s">
        <v>63</v>
      </c>
      <c r="C66" s="56" t="s">
        <v>25</v>
      </c>
      <c r="D66" s="57"/>
    </row>
    <row r="67" spans="2:14" ht="15" customHeight="1">
      <c r="B67" s="59" t="s">
        <v>64</v>
      </c>
      <c r="C67" s="60" t="s">
        <v>25</v>
      </c>
      <c r="D67" s="61">
        <v>1.39</v>
      </c>
    </row>
    <row r="68" spans="2:14" ht="15" customHeight="1">
      <c r="B68" s="52" t="s">
        <v>65</v>
      </c>
      <c r="C68" s="53" t="s">
        <v>25</v>
      </c>
      <c r="D68" s="54">
        <f ca="1">+SUM(D29:D67)</f>
        <v>4.3899999999999997</v>
      </c>
    </row>
    <row r="69" spans="2:14" ht="15" customHeight="1">
      <c r="B69" s="49" t="s">
        <v>66</v>
      </c>
      <c r="C69" s="50" t="s">
        <v>25</v>
      </c>
      <c r="D69" s="62">
        <f ca="1">D28-D68</f>
        <v>1.0974999999999993</v>
      </c>
    </row>
    <row r="70" spans="2:14" ht="15" customHeight="1">
      <c r="B70" s="63" t="s">
        <v>67</v>
      </c>
      <c r="C70" s="64"/>
      <c r="D70" s="65">
        <f ca="1">D69/D28</f>
        <v>0.1999999999999999</v>
      </c>
    </row>
    <row r="71" spans="2:14" ht="15" customHeight="1">
      <c r="B71" s="37"/>
      <c r="C71" s="38"/>
      <c r="D71" s="38"/>
    </row>
    <row r="72" spans="2:14" ht="15" customHeight="1">
      <c r="B72" s="10" t="s">
        <v>68</v>
      </c>
      <c r="C72" s="10"/>
      <c r="D72" s="10"/>
    </row>
    <row r="73" spans="2:14" ht="15" customHeight="1">
      <c r="B73" s="37"/>
      <c r="C73" s="38"/>
      <c r="D73" s="38"/>
    </row>
    <row r="74" spans="2:14" s="34" customFormat="1" ht="15" customHeight="1">
      <c r="B74" s="9" t="s">
        <v>69</v>
      </c>
      <c r="C74" s="9"/>
      <c r="D74" s="9"/>
      <c r="G74" s="35"/>
      <c r="N74" s="35"/>
    </row>
    <row r="75" spans="2:14" s="34" customFormat="1" ht="15" customHeight="1">
      <c r="B75" s="8" t="s">
        <v>70</v>
      </c>
      <c r="C75" s="8"/>
      <c r="D75" s="8"/>
      <c r="G75" s="35"/>
      <c r="N75" s="35"/>
    </row>
    <row r="76" spans="2:14" s="34" customFormat="1" ht="15" customHeight="1">
      <c r="B76" s="8" t="s">
        <v>71</v>
      </c>
      <c r="C76" s="8"/>
      <c r="D76" s="8"/>
      <c r="G76" s="35"/>
      <c r="N76" s="35"/>
    </row>
    <row r="77" spans="2:14" s="34" customFormat="1" ht="15" customHeight="1">
      <c r="B77" s="7" t="s">
        <v>72</v>
      </c>
      <c r="C77" s="7"/>
      <c r="D77" s="7"/>
      <c r="G77" s="35"/>
      <c r="N77" s="35"/>
    </row>
  </sheetData>
  <mergeCells count="14">
    <mergeCell ref="B74:D74"/>
    <mergeCell ref="B75:D75"/>
    <mergeCell ref="B76:D76"/>
    <mergeCell ref="B77:D77"/>
    <mergeCell ref="C9:D9"/>
    <mergeCell ref="C10:D10"/>
    <mergeCell ref="C11:D11"/>
    <mergeCell ref="B22:D22"/>
    <mergeCell ref="B72:D72"/>
    <mergeCell ref="B2:H2"/>
    <mergeCell ref="C5:D5"/>
    <mergeCell ref="C6:D6"/>
    <mergeCell ref="C7:D7"/>
    <mergeCell ref="C8:D8"/>
  </mergeCells>
  <dataValidations count="1">
    <dataValidation type="list" allowBlank="1" showInputMessage="1" showErrorMessage="1" sqref="C5:D5" xr:uid="{00000000-0002-0000-0000-000000000000}">
      <formula1>"Oracle,EAM,CBSD,Testing,IBU,SAP"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60"/>
  <sheetViews>
    <sheetView showGridLines="0" topLeftCell="E22" zoomScaleNormal="100" workbookViewId="0">
      <selection activeCell="O22" sqref="O22"/>
    </sheetView>
  </sheetViews>
  <sheetFormatPr defaultRowHeight="12.75" outlineLevelRow="1" outlineLevelCol="1"/>
  <cols>
    <col min="1" max="1" width="18" style="206" customWidth="1"/>
    <col min="2" max="2" width="7.42578125" style="207" customWidth="1"/>
    <col min="3" max="3" width="10.7109375" style="207" customWidth="1"/>
    <col min="4" max="4" width="33" style="208" customWidth="1"/>
    <col min="5" max="5" width="5.7109375" style="209" customWidth="1"/>
    <col min="6" max="6" width="4.42578125" style="208" customWidth="1"/>
    <col min="7" max="7" width="7.85546875" style="209" customWidth="1"/>
    <col min="8" max="8" width="7.5703125" style="209" customWidth="1"/>
    <col min="9" max="9" width="6.5703125" style="207" customWidth="1" outlineLevel="1"/>
    <col min="10" max="10" width="6.85546875" style="207" customWidth="1" outlineLevel="1"/>
    <col min="11" max="15" width="6.5703125" style="207" customWidth="1" outlineLevel="1"/>
    <col min="16" max="16" width="6.7109375" style="207" customWidth="1" outlineLevel="1"/>
    <col min="17" max="17" width="6.5703125" style="207" customWidth="1" outlineLevel="1"/>
    <col min="18" max="18" width="7.7109375" style="207" customWidth="1" outlineLevel="1"/>
    <col min="19" max="19" width="6.5703125" style="207" customWidth="1" outlineLevel="1"/>
    <col min="20" max="20" width="6.7109375" style="207" customWidth="1" outlineLevel="1"/>
    <col min="21" max="21" width="9.5703125" style="207" customWidth="1"/>
    <col min="22" max="22" width="15.140625" style="207" customWidth="1"/>
    <col min="23" max="23" width="12.42578125" style="207" customWidth="1"/>
    <col min="24" max="24" width="4.85546875" style="207" customWidth="1"/>
    <col min="25" max="25" width="8.140625" style="207" customWidth="1"/>
    <col min="26" max="26" width="10.140625" style="207" customWidth="1"/>
    <col min="27" max="27" width="10.7109375" style="207" customWidth="1"/>
    <col min="28" max="28" width="5.5703125" style="207" customWidth="1"/>
    <col min="29" max="29" width="6.5703125" style="207" customWidth="1"/>
    <col min="30" max="1025" width="11.7109375" style="207" customWidth="1"/>
  </cols>
  <sheetData>
    <row r="1" spans="1:27" ht="13.5">
      <c r="A1" s="262"/>
      <c r="B1" s="255"/>
      <c r="C1" s="255"/>
      <c r="D1" s="263"/>
      <c r="E1" s="253"/>
      <c r="F1" s="263"/>
      <c r="G1" s="253"/>
      <c r="H1" s="253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</row>
    <row r="2" spans="1:27" ht="13.5" customHeight="1">
      <c r="A2" s="325" t="s">
        <v>188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255"/>
      <c r="W2" s="255"/>
      <c r="X2" s="255"/>
      <c r="Y2" s="255"/>
      <c r="Z2" s="255"/>
      <c r="AA2" s="255"/>
    </row>
    <row r="4" spans="1:27">
      <c r="A4" s="210" t="s">
        <v>189</v>
      </c>
      <c r="B4" s="326" t="s">
        <v>241</v>
      </c>
      <c r="C4" s="326"/>
      <c r="D4" s="326"/>
      <c r="E4" s="211"/>
      <c r="F4" s="212"/>
      <c r="G4" s="211"/>
      <c r="H4" s="253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7">
      <c r="A5" s="213" t="s">
        <v>191</v>
      </c>
      <c r="B5" s="326" t="s">
        <v>251</v>
      </c>
      <c r="C5" s="326"/>
      <c r="D5" s="326"/>
      <c r="E5" s="211"/>
      <c r="F5" s="212"/>
      <c r="G5" s="211"/>
      <c r="H5" s="253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</row>
    <row r="6" spans="1:27">
      <c r="A6" s="210" t="s">
        <v>193</v>
      </c>
      <c r="B6" s="326">
        <v>10126</v>
      </c>
      <c r="C6" s="326"/>
      <c r="D6" s="326"/>
      <c r="E6" s="211"/>
      <c r="F6" s="212"/>
      <c r="G6" s="211"/>
      <c r="H6" s="253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</row>
    <row r="7" spans="1:27">
      <c r="A7" s="210" t="s">
        <v>6</v>
      </c>
      <c r="B7" s="326" t="s">
        <v>194</v>
      </c>
      <c r="C7" s="326"/>
      <c r="D7" s="326"/>
      <c r="E7" s="211"/>
      <c r="F7" s="212"/>
      <c r="G7" s="212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5"/>
      <c r="V7" s="255"/>
      <c r="W7" s="255"/>
      <c r="X7" s="255"/>
      <c r="Y7" s="255"/>
      <c r="Z7" s="255"/>
      <c r="AA7" s="255"/>
    </row>
    <row r="8" spans="1:27">
      <c r="A8" s="210" t="s">
        <v>195</v>
      </c>
      <c r="B8" s="326" t="s">
        <v>243</v>
      </c>
      <c r="C8" s="326"/>
      <c r="D8" s="326"/>
      <c r="E8" s="211"/>
      <c r="F8" s="212"/>
      <c r="G8" s="212"/>
      <c r="H8" s="253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</row>
    <row r="9" spans="1:27" ht="13.5">
      <c r="A9" s="262"/>
      <c r="B9" s="255"/>
      <c r="C9" s="255"/>
      <c r="D9" s="263"/>
      <c r="E9" s="253"/>
      <c r="F9" s="263"/>
      <c r="G9" s="263"/>
      <c r="H9" s="253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</row>
    <row r="10" spans="1:27" ht="25.5" customHeight="1">
      <c r="A10" s="327" t="s">
        <v>197</v>
      </c>
      <c r="B10" s="328" t="s">
        <v>197</v>
      </c>
      <c r="C10" s="328"/>
      <c r="D10" s="328"/>
      <c r="E10" s="328"/>
      <c r="F10" s="328"/>
      <c r="G10" s="328"/>
      <c r="H10" s="328"/>
      <c r="I10" s="214">
        <v>44287</v>
      </c>
      <c r="J10" s="214">
        <f>EDATE(I10,1)</f>
        <v>44317</v>
      </c>
      <c r="K10" s="214">
        <f>EDATE(J10,1)</f>
        <v>44348</v>
      </c>
      <c r="L10" s="214">
        <f>EDATE(K10,1)</f>
        <v>44378</v>
      </c>
      <c r="M10" s="214">
        <f>EDATE(L10,1)</f>
        <v>44409</v>
      </c>
      <c r="N10" s="214">
        <f>EDATE(M10,1)</f>
        <v>44440</v>
      </c>
      <c r="O10" s="214">
        <f>EDATE(N10,1)</f>
        <v>44470</v>
      </c>
      <c r="P10" s="214">
        <f>EDATE(O10,1)</f>
        <v>44501</v>
      </c>
      <c r="Q10" s="214">
        <f>EDATE(P10,1)</f>
        <v>44531</v>
      </c>
      <c r="R10" s="214">
        <f>EDATE(Q10,1)</f>
        <v>44562</v>
      </c>
      <c r="S10" s="214">
        <f>EDATE(R10,1)</f>
        <v>44593</v>
      </c>
      <c r="T10" s="214">
        <f>EDATE(S10,1)</f>
        <v>44621</v>
      </c>
      <c r="U10" s="215" t="s">
        <v>198</v>
      </c>
      <c r="V10" s="255"/>
      <c r="W10" s="255"/>
      <c r="X10" s="255"/>
      <c r="Y10" s="255"/>
      <c r="Z10" s="255"/>
      <c r="AA10" s="255"/>
    </row>
    <row r="11" spans="1:27" s="218" customFormat="1" outlineLevel="1">
      <c r="A11" s="327"/>
      <c r="B11" s="329" t="s">
        <v>200</v>
      </c>
      <c r="C11" s="329"/>
      <c r="D11" s="329"/>
      <c r="E11" s="329"/>
      <c r="F11" s="329"/>
      <c r="G11" s="329"/>
      <c r="H11" s="329"/>
      <c r="I11" s="219">
        <f>(307044/3)/70</f>
        <v>1462.1142857142856</v>
      </c>
      <c r="J11" s="219">
        <f>(307044/3)/70</f>
        <v>1462.1142857142856</v>
      </c>
      <c r="K11" s="219">
        <f>(307044/3)/70</f>
        <v>1462.1142857142856</v>
      </c>
      <c r="L11" s="219">
        <v>0</v>
      </c>
      <c r="M11" s="219">
        <v>0</v>
      </c>
      <c r="N11" s="219">
        <v>0</v>
      </c>
      <c r="O11" s="219">
        <v>0</v>
      </c>
      <c r="P11" s="219">
        <v>0</v>
      </c>
      <c r="Q11" s="219">
        <v>0</v>
      </c>
      <c r="R11" s="219">
        <v>0</v>
      </c>
      <c r="S11" s="219">
        <v>0</v>
      </c>
      <c r="T11" s="219">
        <v>0</v>
      </c>
      <c r="U11" s="217">
        <f>SUM(I11:T11)</f>
        <v>4386.3428571428567</v>
      </c>
    </row>
    <row r="12" spans="1:27" s="218" customFormat="1" outlineLevel="1">
      <c r="A12" s="327"/>
      <c r="B12" s="329" t="s">
        <v>201</v>
      </c>
      <c r="C12" s="329"/>
      <c r="D12" s="329"/>
      <c r="E12" s="329"/>
      <c r="F12" s="329"/>
      <c r="G12" s="329"/>
      <c r="H12" s="329"/>
      <c r="I12" s="219">
        <f>56700/12</f>
        <v>4725</v>
      </c>
      <c r="J12" s="219">
        <f>56700/12</f>
        <v>4725</v>
      </c>
      <c r="K12" s="219">
        <f>56700/12</f>
        <v>4725</v>
      </c>
      <c r="L12" s="219">
        <f>56700/12</f>
        <v>4725</v>
      </c>
      <c r="M12" s="219">
        <f>56700/12</f>
        <v>4725</v>
      </c>
      <c r="N12" s="219">
        <f>56700/12</f>
        <v>4725</v>
      </c>
      <c r="O12" s="288">
        <f>56700/12</f>
        <v>4725</v>
      </c>
      <c r="P12" s="288">
        <f>56700/12</f>
        <v>4725</v>
      </c>
      <c r="Q12" s="288">
        <f>56700/12</f>
        <v>4725</v>
      </c>
      <c r="R12" s="288">
        <f>56700/12</f>
        <v>4725</v>
      </c>
      <c r="S12" s="288">
        <f>56700/12</f>
        <v>4725</v>
      </c>
      <c r="T12" s="288">
        <f>56700/12</f>
        <v>4725</v>
      </c>
      <c r="U12" s="217">
        <f>SUM(I12:T12)</f>
        <v>56700</v>
      </c>
    </row>
    <row r="13" spans="1:27" s="218" customFormat="1" outlineLevel="1">
      <c r="A13" s="327"/>
      <c r="B13" s="329" t="s">
        <v>202</v>
      </c>
      <c r="C13" s="329"/>
      <c r="D13" s="329"/>
      <c r="E13" s="329"/>
      <c r="F13" s="329"/>
      <c r="G13" s="329"/>
      <c r="H13" s="329"/>
      <c r="I13" s="288">
        <f>33340/12</f>
        <v>2778.3333333333335</v>
      </c>
      <c r="J13" s="288">
        <f>33340/12</f>
        <v>2778.3333333333335</v>
      </c>
      <c r="K13" s="288">
        <f>33340/12</f>
        <v>2778.3333333333335</v>
      </c>
      <c r="L13" s="288">
        <f>33340/12</f>
        <v>2778.3333333333335</v>
      </c>
      <c r="M13" s="288">
        <f>33340/12</f>
        <v>2778.3333333333335</v>
      </c>
      <c r="N13" s="288">
        <f>33340/12</f>
        <v>2778.3333333333335</v>
      </c>
      <c r="O13" s="288">
        <f>33340/12</f>
        <v>2778.3333333333335</v>
      </c>
      <c r="P13" s="288">
        <f>33340/12</f>
        <v>2778.3333333333335</v>
      </c>
      <c r="Q13" s="288">
        <f>33340/12</f>
        <v>2778.3333333333335</v>
      </c>
      <c r="R13" s="288">
        <f>33340/12</f>
        <v>2778.3333333333335</v>
      </c>
      <c r="S13" s="288">
        <f>33340/12</f>
        <v>2778.3333333333335</v>
      </c>
      <c r="T13" s="288">
        <f>33340/12</f>
        <v>2778.3333333333335</v>
      </c>
      <c r="U13" s="217">
        <f>SUM(I13:T13)</f>
        <v>33339.999999999993</v>
      </c>
    </row>
    <row r="14" spans="1:27" s="218" customFormat="1" outlineLevel="1">
      <c r="A14" s="327"/>
      <c r="B14" s="329" t="s">
        <v>199</v>
      </c>
      <c r="C14" s="329"/>
      <c r="D14" s="329"/>
      <c r="E14" s="329"/>
      <c r="F14" s="329"/>
      <c r="G14" s="329"/>
      <c r="H14" s="329"/>
      <c r="I14" s="288">
        <f>(517740/70)/6</f>
        <v>1232.7142857142858</v>
      </c>
      <c r="J14" s="288">
        <f>(517740/70)/6</f>
        <v>1232.7142857142858</v>
      </c>
      <c r="K14" s="288">
        <f>(517740/70)/6</f>
        <v>1232.7142857142858</v>
      </c>
      <c r="L14" s="288">
        <f>(517740/70)/6</f>
        <v>1232.7142857142858</v>
      </c>
      <c r="M14" s="288">
        <f>(517740/70)/6</f>
        <v>1232.7142857142858</v>
      </c>
      <c r="N14" s="288">
        <f>(517740/70)/6</f>
        <v>1232.7142857142858</v>
      </c>
      <c r="O14" s="288">
        <f>(517740/70)/6</f>
        <v>1232.7142857142858</v>
      </c>
      <c r="P14" s="288">
        <f>(517740/70)/6</f>
        <v>1232.7142857142858</v>
      </c>
      <c r="Q14" s="288">
        <f>(517740/70)/6</f>
        <v>1232.7142857142858</v>
      </c>
      <c r="R14" s="288">
        <f>(517740/70)/6</f>
        <v>1232.7142857142858</v>
      </c>
      <c r="S14" s="288">
        <f>(517740/70)/6</f>
        <v>1232.7142857142858</v>
      </c>
      <c r="T14" s="288">
        <f>(517740/70)/6</f>
        <v>1232.7142857142858</v>
      </c>
      <c r="U14" s="217">
        <f>SUM(I14:T14)</f>
        <v>14792.571428571433</v>
      </c>
    </row>
    <row r="15" spans="1:27" s="218" customFormat="1" outlineLevel="1">
      <c r="A15" s="327"/>
      <c r="B15" s="329" t="s">
        <v>204</v>
      </c>
      <c r="C15" s="329"/>
      <c r="D15" s="329"/>
      <c r="E15" s="329"/>
      <c r="F15" s="329"/>
      <c r="G15" s="329"/>
      <c r="H15" s="329"/>
      <c r="I15" s="219">
        <v>0</v>
      </c>
      <c r="J15" s="219">
        <v>0</v>
      </c>
      <c r="K15" s="219">
        <v>0</v>
      </c>
      <c r="L15" s="219">
        <v>0</v>
      </c>
      <c r="M15" s="219">
        <v>0</v>
      </c>
      <c r="N15" s="219">
        <v>0</v>
      </c>
      <c r="O15" s="219">
        <v>0</v>
      </c>
      <c r="P15" s="219">
        <v>0</v>
      </c>
      <c r="Q15" s="219">
        <v>0</v>
      </c>
      <c r="R15" s="219">
        <v>0</v>
      </c>
      <c r="S15" s="219">
        <v>0</v>
      </c>
      <c r="T15" s="219">
        <v>0</v>
      </c>
      <c r="U15" s="217">
        <f>SUM(I15:T15)</f>
        <v>0</v>
      </c>
    </row>
    <row r="16" spans="1:27" s="218" customFormat="1" outlineLevel="1">
      <c r="A16" s="220"/>
      <c r="B16" s="221"/>
      <c r="C16" s="221"/>
      <c r="D16" s="221"/>
      <c r="E16" s="221"/>
      <c r="F16" s="221"/>
      <c r="G16" s="221"/>
      <c r="H16" s="221"/>
      <c r="I16" s="219"/>
      <c r="J16" s="222"/>
      <c r="K16" s="222"/>
      <c r="L16" s="222"/>
      <c r="M16" s="222"/>
      <c r="N16" s="222"/>
      <c r="O16" s="222"/>
      <c r="P16" s="216"/>
      <c r="Q16" s="216"/>
      <c r="R16" s="222"/>
      <c r="S16" s="222"/>
      <c r="T16" s="216"/>
      <c r="U16" s="223">
        <f>SUM(I16:R16)</f>
        <v>0</v>
      </c>
      <c r="V16" s="289"/>
      <c r="AA16" s="224"/>
    </row>
    <row r="17" spans="1:23" ht="13.5" customHeight="1">
      <c r="A17" s="330" t="s">
        <v>205</v>
      </c>
      <c r="B17" s="330"/>
      <c r="C17" s="330"/>
      <c r="D17" s="330"/>
      <c r="E17" s="330"/>
      <c r="F17" s="330"/>
      <c r="G17" s="330"/>
      <c r="H17" s="330"/>
      <c r="I17" s="225">
        <f>SUM(I11:I15)</f>
        <v>10198.161904761906</v>
      </c>
      <c r="J17" s="225">
        <f>SUM(J11:J15)</f>
        <v>10198.161904761906</v>
      </c>
      <c r="K17" s="225">
        <f>SUM(K11:K15)</f>
        <v>10198.161904761906</v>
      </c>
      <c r="L17" s="225">
        <f>SUM(L11:L15)</f>
        <v>8736.0476190476202</v>
      </c>
      <c r="M17" s="225">
        <f>SUM(M11:M15)</f>
        <v>8736.0476190476202</v>
      </c>
      <c r="N17" s="225">
        <f>SUM(N11:N15)</f>
        <v>8736.0476190476202</v>
      </c>
      <c r="O17" s="225">
        <f>SUM(O11:O15)</f>
        <v>8736.0476190476202</v>
      </c>
      <c r="P17" s="225">
        <f>SUM(P11:P15)</f>
        <v>8736.0476190476202</v>
      </c>
      <c r="Q17" s="225">
        <f>SUM(Q11:Q15)</f>
        <v>8736.0476190476202</v>
      </c>
      <c r="R17" s="225">
        <f>SUM(R11:R16)</f>
        <v>8736.0476190476202</v>
      </c>
      <c r="S17" s="225">
        <f>SUM(S11:S16)</f>
        <v>8736.0476190476202</v>
      </c>
      <c r="T17" s="225">
        <f>SUM(T11:T16)</f>
        <v>8736.0476190476202</v>
      </c>
      <c r="U17" s="226">
        <f>SUM(U11:U16)</f>
        <v>109218.91428571429</v>
      </c>
      <c r="V17" s="260"/>
      <c r="W17" s="260"/>
    </row>
    <row r="18" spans="1:23" ht="13.5">
      <c r="A18" s="262"/>
      <c r="B18" s="255"/>
      <c r="C18" s="255"/>
      <c r="D18" s="263"/>
      <c r="E18" s="253"/>
      <c r="F18" s="26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5"/>
      <c r="W18" s="255"/>
    </row>
    <row r="19" spans="1:23" s="229" customFormat="1" ht="25.5" customHeight="1">
      <c r="A19" s="331" t="s">
        <v>206</v>
      </c>
      <c r="B19" s="227" t="s">
        <v>207</v>
      </c>
      <c r="C19" s="227" t="s">
        <v>208</v>
      </c>
      <c r="D19" s="227" t="s">
        <v>209</v>
      </c>
      <c r="E19" s="227" t="s">
        <v>2</v>
      </c>
      <c r="F19" s="227" t="s">
        <v>210</v>
      </c>
      <c r="G19" s="227" t="s">
        <v>211</v>
      </c>
      <c r="H19" s="227" t="s">
        <v>212</v>
      </c>
      <c r="I19" s="214">
        <f>I10</f>
        <v>44287</v>
      </c>
      <c r="J19" s="214">
        <f>J10</f>
        <v>44317</v>
      </c>
      <c r="K19" s="214">
        <f>K10</f>
        <v>44348</v>
      </c>
      <c r="L19" s="214">
        <f>L10</f>
        <v>44378</v>
      </c>
      <c r="M19" s="214">
        <f>M10</f>
        <v>44409</v>
      </c>
      <c r="N19" s="214">
        <f>N10</f>
        <v>44440</v>
      </c>
      <c r="O19" s="214">
        <f>O10</f>
        <v>44470</v>
      </c>
      <c r="P19" s="214">
        <f>P10</f>
        <v>44501</v>
      </c>
      <c r="Q19" s="214">
        <f>Q10</f>
        <v>44531</v>
      </c>
      <c r="R19" s="214">
        <f>R10</f>
        <v>44562</v>
      </c>
      <c r="S19" s="214">
        <f>S10</f>
        <v>44593</v>
      </c>
      <c r="T19" s="214">
        <f>T10</f>
        <v>44621</v>
      </c>
      <c r="U19" s="228" t="s">
        <v>213</v>
      </c>
      <c r="V19" s="249"/>
      <c r="W19" s="249"/>
    </row>
    <row r="20" spans="1:23" ht="15" outlineLevel="1">
      <c r="A20" s="331"/>
      <c r="B20" s="230" t="s">
        <v>194</v>
      </c>
      <c r="C20" s="231">
        <v>111250</v>
      </c>
      <c r="D20" s="232" t="s">
        <v>215</v>
      </c>
      <c r="E20" s="230" t="s">
        <v>11</v>
      </c>
      <c r="F20" s="265"/>
      <c r="G20" s="233" t="s">
        <v>214</v>
      </c>
      <c r="H20" s="234">
        <v>1151</v>
      </c>
      <c r="I20" s="235">
        <v>1</v>
      </c>
      <c r="J20" s="235">
        <v>1</v>
      </c>
      <c r="K20" s="235">
        <v>1</v>
      </c>
      <c r="L20" s="235">
        <v>1</v>
      </c>
      <c r="M20" s="235">
        <v>1</v>
      </c>
      <c r="N20" s="235">
        <v>1</v>
      </c>
      <c r="O20" s="235">
        <v>1</v>
      </c>
      <c r="P20" s="235">
        <v>1</v>
      </c>
      <c r="Q20" s="235">
        <v>1</v>
      </c>
      <c r="R20" s="235">
        <v>1</v>
      </c>
      <c r="S20" s="235">
        <v>1</v>
      </c>
      <c r="T20" s="235">
        <v>1</v>
      </c>
      <c r="U20" s="236">
        <f>SUM(I20:T20)</f>
        <v>12</v>
      </c>
      <c r="V20" s="255"/>
      <c r="W20" s="255"/>
    </row>
    <row r="21" spans="1:23" ht="13.9" outlineLevel="1">
      <c r="A21" s="331"/>
      <c r="B21" s="230" t="s">
        <v>194</v>
      </c>
      <c r="C21" s="231">
        <v>111908</v>
      </c>
      <c r="D21" s="232" t="s">
        <v>252</v>
      </c>
      <c r="E21" s="230" t="s">
        <v>9</v>
      </c>
      <c r="F21" s="265"/>
      <c r="G21" s="233" t="s">
        <v>214</v>
      </c>
      <c r="H21" s="234">
        <v>952</v>
      </c>
      <c r="I21" s="235">
        <v>1</v>
      </c>
      <c r="J21" s="235">
        <v>1</v>
      </c>
      <c r="K21" s="235">
        <v>1</v>
      </c>
      <c r="L21" s="235">
        <v>1</v>
      </c>
      <c r="M21" s="235">
        <v>1</v>
      </c>
      <c r="N21" s="235">
        <v>1</v>
      </c>
      <c r="O21" s="235">
        <v>1</v>
      </c>
      <c r="P21" s="235">
        <v>1</v>
      </c>
      <c r="Q21" s="235">
        <v>1</v>
      </c>
      <c r="R21" s="235">
        <v>1</v>
      </c>
      <c r="S21" s="235">
        <v>1</v>
      </c>
      <c r="T21" s="235">
        <v>1</v>
      </c>
      <c r="U21" s="236">
        <f>SUM(I21:T21)</f>
        <v>12</v>
      </c>
      <c r="V21" s="255"/>
      <c r="W21" s="255"/>
    </row>
    <row r="22" spans="1:23" ht="13.9" outlineLevel="1">
      <c r="A22" s="331"/>
      <c r="B22" s="230"/>
      <c r="C22" s="231"/>
      <c r="D22" s="232"/>
      <c r="E22" s="230"/>
      <c r="F22" s="265"/>
      <c r="G22" s="233"/>
      <c r="H22" s="234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6"/>
      <c r="V22" s="255"/>
      <c r="W22" s="255"/>
    </row>
    <row r="23" spans="1:23" ht="15" outlineLevel="1">
      <c r="A23" s="331"/>
      <c r="B23" s="230"/>
      <c r="C23" s="231"/>
      <c r="D23" s="232"/>
      <c r="E23" s="230"/>
      <c r="F23" s="265"/>
      <c r="G23" s="233"/>
      <c r="H23" s="234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6">
        <f>SUM(I23:T23)</f>
        <v>0</v>
      </c>
      <c r="V23" s="255"/>
      <c r="W23" s="255"/>
    </row>
    <row r="24" spans="1:23" ht="15.75" outlineLevel="1">
      <c r="A24" s="331"/>
      <c r="B24" s="230"/>
      <c r="C24" s="231"/>
      <c r="D24" s="232"/>
      <c r="E24" s="230"/>
      <c r="F24" s="265"/>
      <c r="G24" s="233"/>
      <c r="H24" s="234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6"/>
      <c r="V24" s="255"/>
      <c r="W24" s="255"/>
    </row>
    <row r="25" spans="1:23" ht="12.75" customHeight="1">
      <c r="A25" s="332" t="s">
        <v>222</v>
      </c>
      <c r="B25" s="332"/>
      <c r="C25" s="332"/>
      <c r="D25" s="332"/>
      <c r="E25" s="332"/>
      <c r="F25" s="332"/>
      <c r="G25" s="332"/>
      <c r="H25" s="332"/>
      <c r="I25" s="239">
        <f>SUM(I20:I24)</f>
        <v>2</v>
      </c>
      <c r="J25" s="239">
        <f>SUM(J20:J24)</f>
        <v>2</v>
      </c>
      <c r="K25" s="239">
        <f>SUM(K20:K24)</f>
        <v>2</v>
      </c>
      <c r="L25" s="239">
        <f>SUM(L20:L24)</f>
        <v>2</v>
      </c>
      <c r="M25" s="239">
        <f>SUM(M20:M24)</f>
        <v>2</v>
      </c>
      <c r="N25" s="239">
        <f>SUM(N20:N24)</f>
        <v>2</v>
      </c>
      <c r="O25" s="239">
        <f>SUM(O20:O24)</f>
        <v>2</v>
      </c>
      <c r="P25" s="239">
        <f>SUM(P20:P24)</f>
        <v>2</v>
      </c>
      <c r="Q25" s="239">
        <f>SUM(Q20:Q24)</f>
        <v>2</v>
      </c>
      <c r="R25" s="239">
        <f>SUM(R20:R24)</f>
        <v>2</v>
      </c>
      <c r="S25" s="239">
        <f>SUM(S20:S24)</f>
        <v>2</v>
      </c>
      <c r="T25" s="239">
        <f>SUM(T20:T24)</f>
        <v>2</v>
      </c>
      <c r="U25" s="241">
        <f>SUM(U20:U24)</f>
        <v>24</v>
      </c>
      <c r="V25" s="242"/>
      <c r="W25" s="260"/>
    </row>
    <row r="26" spans="1:23" s="249" customFormat="1" ht="13.5">
      <c r="A26" s="243"/>
      <c r="B26" s="244"/>
      <c r="C26" s="244"/>
      <c r="D26" s="245"/>
      <c r="E26" s="246"/>
      <c r="F26" s="245"/>
      <c r="G26" s="246"/>
      <c r="H26" s="246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8"/>
    </row>
    <row r="27" spans="1:23" s="253" customFormat="1" ht="38.25" customHeight="1">
      <c r="A27" s="331" t="s">
        <v>223</v>
      </c>
      <c r="B27" s="250" t="s">
        <v>207</v>
      </c>
      <c r="C27" s="250" t="s">
        <v>12</v>
      </c>
      <c r="D27" s="250" t="s">
        <v>224</v>
      </c>
      <c r="E27" s="250" t="s">
        <v>2</v>
      </c>
      <c r="F27" s="250" t="s">
        <v>210</v>
      </c>
      <c r="G27" s="250" t="s">
        <v>211</v>
      </c>
      <c r="H27" s="250" t="s">
        <v>225</v>
      </c>
      <c r="I27" s="251">
        <f>I10</f>
        <v>44287</v>
      </c>
      <c r="J27" s="251">
        <f>J10</f>
        <v>44317</v>
      </c>
      <c r="K27" s="251">
        <f>K10</f>
        <v>44348</v>
      </c>
      <c r="L27" s="251">
        <f>L10</f>
        <v>44378</v>
      </c>
      <c r="M27" s="251">
        <f>M10</f>
        <v>44409</v>
      </c>
      <c r="N27" s="251">
        <f>N10</f>
        <v>44440</v>
      </c>
      <c r="O27" s="251">
        <f>O10</f>
        <v>44470</v>
      </c>
      <c r="P27" s="251">
        <f>P10</f>
        <v>44501</v>
      </c>
      <c r="Q27" s="251">
        <f>Q10</f>
        <v>44531</v>
      </c>
      <c r="R27" s="251">
        <f>R10</f>
        <v>44562</v>
      </c>
      <c r="S27" s="251">
        <f>S10</f>
        <v>44593</v>
      </c>
      <c r="T27" s="251">
        <f>T10</f>
        <v>44621</v>
      </c>
      <c r="U27" s="252" t="s">
        <v>226</v>
      </c>
    </row>
    <row r="28" spans="1:23" s="255" customFormat="1" ht="15" outlineLevel="1">
      <c r="A28" s="331"/>
      <c r="B28" s="230" t="s">
        <v>194</v>
      </c>
      <c r="C28" s="231">
        <v>111908</v>
      </c>
      <c r="D28" s="232" t="s">
        <v>215</v>
      </c>
      <c r="E28" s="230" t="s">
        <v>11</v>
      </c>
      <c r="F28" s="265"/>
      <c r="G28" s="233" t="s">
        <v>214</v>
      </c>
      <c r="H28" s="234">
        <f>H20</f>
        <v>1151</v>
      </c>
      <c r="I28" s="216">
        <f>H20*I20</f>
        <v>1151</v>
      </c>
      <c r="J28" s="216">
        <f>$H20*J20</f>
        <v>1151</v>
      </c>
      <c r="K28" s="216">
        <f>$H20*K20</f>
        <v>1151</v>
      </c>
      <c r="L28" s="216">
        <f>$H20*L20</f>
        <v>1151</v>
      </c>
      <c r="M28" s="216">
        <f>$H20*M20</f>
        <v>1151</v>
      </c>
      <c r="N28" s="216">
        <f>$H20*N20</f>
        <v>1151</v>
      </c>
      <c r="O28" s="216">
        <f>$H20*O20</f>
        <v>1151</v>
      </c>
      <c r="P28" s="216">
        <f>$H20*P20</f>
        <v>1151</v>
      </c>
      <c r="Q28" s="216">
        <f>$H20*Q20</f>
        <v>1151</v>
      </c>
      <c r="R28" s="216">
        <f>$H20*R20</f>
        <v>1151</v>
      </c>
      <c r="S28" s="216">
        <f>$H20*S20</f>
        <v>1151</v>
      </c>
      <c r="T28" s="216">
        <f>$H20*T20</f>
        <v>1151</v>
      </c>
      <c r="U28" s="254">
        <f>SUM(I28:T28)</f>
        <v>13812</v>
      </c>
    </row>
    <row r="29" spans="1:23" s="255" customFormat="1" ht="13.9" outlineLevel="1">
      <c r="A29" s="331"/>
      <c r="B29" s="230" t="s">
        <v>194</v>
      </c>
      <c r="C29" s="231">
        <v>111908</v>
      </c>
      <c r="D29" s="232" t="s">
        <v>252</v>
      </c>
      <c r="E29" s="230" t="s">
        <v>9</v>
      </c>
      <c r="F29" s="265"/>
      <c r="G29" s="233" t="s">
        <v>214</v>
      </c>
      <c r="H29" s="234">
        <f>H21</f>
        <v>952</v>
      </c>
      <c r="I29" s="216">
        <f>H21*I21</f>
        <v>952</v>
      </c>
      <c r="J29" s="216">
        <f>$H21*J21</f>
        <v>952</v>
      </c>
      <c r="K29" s="216">
        <f>$H21*K21</f>
        <v>952</v>
      </c>
      <c r="L29" s="216">
        <f>$H21*L21</f>
        <v>952</v>
      </c>
      <c r="M29" s="216">
        <f>$H21*M21</f>
        <v>952</v>
      </c>
      <c r="N29" s="216">
        <f>$H21*N21</f>
        <v>952</v>
      </c>
      <c r="O29" s="216">
        <f>$H21*O21</f>
        <v>952</v>
      </c>
      <c r="P29" s="216">
        <f>$H21*P21</f>
        <v>952</v>
      </c>
      <c r="Q29" s="216">
        <f>$H21*Q21</f>
        <v>952</v>
      </c>
      <c r="R29" s="216">
        <f>$H21*R21</f>
        <v>952</v>
      </c>
      <c r="S29" s="216">
        <f>$H21*S21</f>
        <v>952</v>
      </c>
      <c r="T29" s="216">
        <f>$H21*T21</f>
        <v>952</v>
      </c>
      <c r="U29" s="254">
        <f>SUM(I29:T29)</f>
        <v>11424</v>
      </c>
    </row>
    <row r="30" spans="1:23" s="255" customFormat="1" ht="13.9" outlineLevel="1">
      <c r="A30" s="331"/>
      <c r="B30" s="230"/>
      <c r="C30" s="231"/>
      <c r="D30" s="232"/>
      <c r="E30" s="230"/>
      <c r="F30" s="265"/>
      <c r="G30" s="233"/>
      <c r="H30" s="234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54"/>
    </row>
    <row r="31" spans="1:23" s="255" customFormat="1" ht="15" outlineLevel="1">
      <c r="A31" s="331"/>
      <c r="B31" s="230"/>
      <c r="C31" s="231"/>
      <c r="D31" s="232"/>
      <c r="E31" s="230"/>
      <c r="F31" s="265"/>
      <c r="G31" s="233"/>
      <c r="H31" s="234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54"/>
    </row>
    <row r="32" spans="1:23" s="255" customFormat="1" ht="15.75" outlineLevel="1">
      <c r="A32" s="331"/>
      <c r="B32" s="230"/>
      <c r="C32" s="231"/>
      <c r="D32" s="232"/>
      <c r="E32" s="230"/>
      <c r="F32" s="265"/>
      <c r="G32" s="233"/>
      <c r="H32" s="234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54"/>
    </row>
    <row r="33" spans="1:23" s="255" customFormat="1" ht="13.5" customHeight="1">
      <c r="A33" s="333" t="s">
        <v>227</v>
      </c>
      <c r="B33" s="333"/>
      <c r="C33" s="333"/>
      <c r="D33" s="333"/>
      <c r="E33" s="333"/>
      <c r="F33" s="333"/>
      <c r="G33" s="333"/>
      <c r="H33" s="333"/>
      <c r="I33" s="259">
        <f>SUM(I28:I32)</f>
        <v>2103</v>
      </c>
      <c r="J33" s="259">
        <f>SUM(J28:J32)</f>
        <v>2103</v>
      </c>
      <c r="K33" s="259">
        <f>SUM(K28:K32)</f>
        <v>2103</v>
      </c>
      <c r="L33" s="259">
        <f>SUM(L28:L32)</f>
        <v>2103</v>
      </c>
      <c r="M33" s="259">
        <f>SUM(M28:M32)</f>
        <v>2103</v>
      </c>
      <c r="N33" s="259">
        <f>SUM(N28:N32)</f>
        <v>2103</v>
      </c>
      <c r="O33" s="259">
        <f>SUM(O28:O32)</f>
        <v>2103</v>
      </c>
      <c r="P33" s="259">
        <f>SUM(P28:P32)</f>
        <v>2103</v>
      </c>
      <c r="Q33" s="259">
        <f>SUM(Q28:Q32)</f>
        <v>2103</v>
      </c>
      <c r="R33" s="259">
        <f>SUM(R28:R32)</f>
        <v>2103</v>
      </c>
      <c r="S33" s="259">
        <f>SUM(S28:S32)</f>
        <v>2103</v>
      </c>
      <c r="T33" s="259">
        <f>SUM(T28:T32)</f>
        <v>2103</v>
      </c>
      <c r="U33" s="259">
        <f>SUM(U28:U32)</f>
        <v>25236</v>
      </c>
      <c r="V33" s="260"/>
      <c r="W33" s="261"/>
    </row>
    <row r="34" spans="1:23" s="255" customFormat="1" ht="13.5">
      <c r="A34" s="262"/>
      <c r="D34" s="263"/>
      <c r="E34" s="253"/>
      <c r="F34" s="26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64"/>
    </row>
    <row r="35" spans="1:23" ht="12.75" customHeight="1">
      <c r="A35" s="334" t="s">
        <v>228</v>
      </c>
      <c r="B35" s="335" t="s">
        <v>229</v>
      </c>
      <c r="C35" s="335"/>
      <c r="D35" s="335"/>
      <c r="E35" s="335"/>
      <c r="F35" s="336" t="s">
        <v>230</v>
      </c>
      <c r="G35" s="336"/>
      <c r="H35" s="336"/>
      <c r="I35" s="251">
        <f>I10</f>
        <v>44287</v>
      </c>
      <c r="J35" s="251">
        <f>J10</f>
        <v>44317</v>
      </c>
      <c r="K35" s="251">
        <f>K10</f>
        <v>44348</v>
      </c>
      <c r="L35" s="251">
        <f>L10</f>
        <v>44378</v>
      </c>
      <c r="M35" s="251">
        <f>M10</f>
        <v>44409</v>
      </c>
      <c r="N35" s="251">
        <f>N10</f>
        <v>44440</v>
      </c>
      <c r="O35" s="251">
        <f>O10</f>
        <v>44470</v>
      </c>
      <c r="P35" s="251">
        <f>P10</f>
        <v>44501</v>
      </c>
      <c r="Q35" s="251">
        <f>Q10</f>
        <v>44531</v>
      </c>
      <c r="R35" s="251">
        <f>R10</f>
        <v>44562</v>
      </c>
      <c r="S35" s="251">
        <f>S10</f>
        <v>44593</v>
      </c>
      <c r="T35" s="251">
        <f>T10</f>
        <v>44621</v>
      </c>
      <c r="U35" s="252" t="s">
        <v>91</v>
      </c>
      <c r="V35" s="255"/>
      <c r="W35" s="255"/>
    </row>
    <row r="36" spans="1:23" outlineLevel="1">
      <c r="A36" s="334"/>
      <c r="B36" s="337"/>
      <c r="C36" s="337"/>
      <c r="D36" s="337"/>
      <c r="E36" s="337"/>
      <c r="F36" s="338"/>
      <c r="G36" s="338"/>
      <c r="H36" s="338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54">
        <f>SUM(I36:T36)</f>
        <v>0</v>
      </c>
      <c r="V36" s="255"/>
      <c r="W36" s="255"/>
    </row>
    <row r="37" spans="1:23" outlineLevel="1">
      <c r="A37" s="334"/>
      <c r="B37" s="337"/>
      <c r="C37" s="337"/>
      <c r="D37" s="337"/>
      <c r="E37" s="337"/>
      <c r="F37" s="338"/>
      <c r="G37" s="338"/>
      <c r="H37" s="338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54">
        <f>SUM(I37:T37)</f>
        <v>0</v>
      </c>
      <c r="V37" s="260"/>
      <c r="W37" s="255"/>
    </row>
    <row r="38" spans="1:23" outlineLevel="1">
      <c r="A38" s="334"/>
      <c r="B38" s="337"/>
      <c r="C38" s="337"/>
      <c r="D38" s="337"/>
      <c r="E38" s="337"/>
      <c r="F38" s="267"/>
      <c r="G38" s="268"/>
      <c r="H38" s="269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16"/>
      <c r="U38" s="254">
        <f>SUM(I38:T38)</f>
        <v>0</v>
      </c>
      <c r="V38" s="260"/>
      <c r="W38" s="255"/>
    </row>
    <row r="39" spans="1:23" outlineLevel="1">
      <c r="A39" s="334"/>
      <c r="B39" s="337"/>
      <c r="C39" s="337"/>
      <c r="D39" s="337"/>
      <c r="E39" s="337"/>
      <c r="F39" s="267"/>
      <c r="G39" s="268"/>
      <c r="H39" s="269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54">
        <f>SUM(I39:T39)</f>
        <v>0</v>
      </c>
      <c r="V39" s="260"/>
      <c r="W39" s="255"/>
    </row>
    <row r="40" spans="1:23" outlineLevel="1">
      <c r="A40" s="334"/>
      <c r="B40" s="338"/>
      <c r="C40" s="338"/>
      <c r="D40" s="338"/>
      <c r="E40" s="338"/>
      <c r="F40" s="338"/>
      <c r="G40" s="338"/>
      <c r="H40" s="338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54">
        <f>SUM(I40:T40)</f>
        <v>0</v>
      </c>
      <c r="V40" s="260"/>
      <c r="W40" s="255"/>
    </row>
    <row r="41" spans="1:23" outlineLevel="1">
      <c r="A41" s="334"/>
      <c r="B41" s="339" t="s">
        <v>231</v>
      </c>
      <c r="C41" s="339"/>
      <c r="D41" s="339"/>
      <c r="E41" s="339"/>
      <c r="F41" s="339" t="s">
        <v>246</v>
      </c>
      <c r="G41" s="339"/>
      <c r="H41" s="339"/>
      <c r="I41" s="271">
        <f>250*I25</f>
        <v>500</v>
      </c>
      <c r="J41" s="271">
        <f>250*J25</f>
        <v>500</v>
      </c>
      <c r="K41" s="271">
        <f>250*K25</f>
        <v>500</v>
      </c>
      <c r="L41" s="271">
        <f>250*L25</f>
        <v>500</v>
      </c>
      <c r="M41" s="271">
        <f>250*M25</f>
        <v>500</v>
      </c>
      <c r="N41" s="271">
        <f>250*N25</f>
        <v>500</v>
      </c>
      <c r="O41" s="271">
        <f>250*O25</f>
        <v>500</v>
      </c>
      <c r="P41" s="271">
        <f>250*P25</f>
        <v>500</v>
      </c>
      <c r="Q41" s="271">
        <f>250*Q25</f>
        <v>500</v>
      </c>
      <c r="R41" s="271">
        <f>250*R25</f>
        <v>500</v>
      </c>
      <c r="S41" s="271">
        <f>250*S25</f>
        <v>500</v>
      </c>
      <c r="T41" s="271">
        <f>250*T25</f>
        <v>500</v>
      </c>
      <c r="U41" s="272">
        <f>SUM(I41:T41)</f>
        <v>6000</v>
      </c>
      <c r="V41" s="260"/>
      <c r="W41" s="255"/>
    </row>
    <row r="42" spans="1:23" ht="13.5">
      <c r="A42" s="340" t="s">
        <v>233</v>
      </c>
      <c r="B42" s="340"/>
      <c r="C42" s="340"/>
      <c r="D42" s="340"/>
      <c r="E42" s="340"/>
      <c r="F42" s="340"/>
      <c r="G42" s="340"/>
      <c r="H42" s="340"/>
      <c r="I42" s="273">
        <f>SUM(I36:I41)</f>
        <v>500</v>
      </c>
      <c r="J42" s="273">
        <f>SUM(J36:J41)</f>
        <v>500</v>
      </c>
      <c r="K42" s="273">
        <f>SUM(K36:K41)</f>
        <v>500</v>
      </c>
      <c r="L42" s="273">
        <f>SUM(L36:L41)</f>
        <v>500</v>
      </c>
      <c r="M42" s="273">
        <f>SUM(M36:M41)</f>
        <v>500</v>
      </c>
      <c r="N42" s="273">
        <f>SUM(N36:N41)</f>
        <v>500</v>
      </c>
      <c r="O42" s="273">
        <f>SUM(O36:O41)</f>
        <v>500</v>
      </c>
      <c r="P42" s="273">
        <f>SUM(P36:P41)</f>
        <v>500</v>
      </c>
      <c r="Q42" s="273">
        <f>SUM(Q36:Q41)</f>
        <v>500</v>
      </c>
      <c r="R42" s="273">
        <f>SUM(R36:R41)</f>
        <v>500</v>
      </c>
      <c r="S42" s="273">
        <f>SUM(S36:S41)</f>
        <v>500</v>
      </c>
      <c r="T42" s="273">
        <f>SUM(T36:T41)</f>
        <v>500</v>
      </c>
      <c r="U42" s="274">
        <f>SUM(U36:U41)</f>
        <v>6000</v>
      </c>
      <c r="V42" s="260"/>
      <c r="W42" s="255"/>
    </row>
    <row r="43" spans="1:23">
      <c r="A43" s="262"/>
      <c r="B43" s="255"/>
      <c r="C43" s="255"/>
      <c r="D43" s="263"/>
      <c r="E43" s="253"/>
      <c r="F43" s="26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60"/>
      <c r="W43" s="255"/>
    </row>
    <row r="44" spans="1:23" ht="12.75" customHeight="1">
      <c r="A44" s="341" t="s">
        <v>234</v>
      </c>
      <c r="B44" s="342" t="s">
        <v>235</v>
      </c>
      <c r="C44" s="342"/>
      <c r="D44" s="342"/>
      <c r="E44" s="342"/>
      <c r="F44" s="342"/>
      <c r="G44" s="342"/>
      <c r="H44" s="342"/>
      <c r="I44" s="275">
        <f>I10</f>
        <v>44287</v>
      </c>
      <c r="J44" s="275">
        <f>J10</f>
        <v>44317</v>
      </c>
      <c r="K44" s="275">
        <f>K10</f>
        <v>44348</v>
      </c>
      <c r="L44" s="275">
        <f>L10</f>
        <v>44378</v>
      </c>
      <c r="M44" s="275">
        <f>M10</f>
        <v>44409</v>
      </c>
      <c r="N44" s="275">
        <f>N10</f>
        <v>44440</v>
      </c>
      <c r="O44" s="275">
        <f>O10</f>
        <v>44470</v>
      </c>
      <c r="P44" s="275">
        <f>P10</f>
        <v>44501</v>
      </c>
      <c r="Q44" s="275">
        <f>Q10</f>
        <v>44531</v>
      </c>
      <c r="R44" s="275">
        <f>R10</f>
        <v>44562</v>
      </c>
      <c r="S44" s="275">
        <f>S10</f>
        <v>44593</v>
      </c>
      <c r="T44" s="275">
        <f>T10</f>
        <v>44621</v>
      </c>
      <c r="U44" s="275" t="s">
        <v>236</v>
      </c>
      <c r="V44" s="255"/>
      <c r="W44" s="255"/>
    </row>
    <row r="45" spans="1:23">
      <c r="A45" s="341"/>
      <c r="B45" s="343" t="s">
        <v>120</v>
      </c>
      <c r="C45" s="343"/>
      <c r="D45" s="343"/>
      <c r="E45" s="343"/>
      <c r="F45" s="343"/>
      <c r="G45" s="343"/>
      <c r="H45" s="343" t="s">
        <v>120</v>
      </c>
      <c r="I45" s="276">
        <f>I17</f>
        <v>10198.161904761906</v>
      </c>
      <c r="J45" s="276">
        <f>J17</f>
        <v>10198.161904761906</v>
      </c>
      <c r="K45" s="276">
        <f>K17</f>
        <v>10198.161904761906</v>
      </c>
      <c r="L45" s="276">
        <f>L17</f>
        <v>8736.0476190476202</v>
      </c>
      <c r="M45" s="276">
        <f>M17</f>
        <v>8736.0476190476202</v>
      </c>
      <c r="N45" s="276">
        <f>N17</f>
        <v>8736.0476190476202</v>
      </c>
      <c r="O45" s="276">
        <f>O17</f>
        <v>8736.0476190476202</v>
      </c>
      <c r="P45" s="276">
        <f>P17</f>
        <v>8736.0476190476202</v>
      </c>
      <c r="Q45" s="276">
        <f>Q17</f>
        <v>8736.0476190476202</v>
      </c>
      <c r="R45" s="276">
        <f>R17</f>
        <v>8736.0476190476202</v>
      </c>
      <c r="S45" s="276">
        <f>S17</f>
        <v>8736.0476190476202</v>
      </c>
      <c r="T45" s="276">
        <f>T17</f>
        <v>8736.0476190476202</v>
      </c>
      <c r="U45" s="217">
        <f>SUM(I45:T45)</f>
        <v>109218.91428571429</v>
      </c>
      <c r="V45" s="255"/>
      <c r="W45" s="255"/>
    </row>
    <row r="46" spans="1:23">
      <c r="A46" s="341"/>
      <c r="B46" s="343" t="s">
        <v>122</v>
      </c>
      <c r="C46" s="343"/>
      <c r="D46" s="343"/>
      <c r="E46" s="343"/>
      <c r="F46" s="343"/>
      <c r="G46" s="343"/>
      <c r="H46" s="343" t="s">
        <v>122</v>
      </c>
      <c r="I46" s="276">
        <f>I33</f>
        <v>2103</v>
      </c>
      <c r="J46" s="276">
        <f>J33</f>
        <v>2103</v>
      </c>
      <c r="K46" s="276">
        <f>K33</f>
        <v>2103</v>
      </c>
      <c r="L46" s="276">
        <f>L33</f>
        <v>2103</v>
      </c>
      <c r="M46" s="276">
        <f>M33</f>
        <v>2103</v>
      </c>
      <c r="N46" s="276">
        <f>N33</f>
        <v>2103</v>
      </c>
      <c r="O46" s="276">
        <f>O33</f>
        <v>2103</v>
      </c>
      <c r="P46" s="276">
        <f>P33</f>
        <v>2103</v>
      </c>
      <c r="Q46" s="276">
        <f>Q33</f>
        <v>2103</v>
      </c>
      <c r="R46" s="276">
        <f>R33</f>
        <v>2103</v>
      </c>
      <c r="S46" s="276">
        <f>S33</f>
        <v>2103</v>
      </c>
      <c r="T46" s="276">
        <f>T33</f>
        <v>2103</v>
      </c>
      <c r="U46" s="217">
        <f>SUM(I46:T46)</f>
        <v>25236</v>
      </c>
      <c r="V46" s="255"/>
      <c r="W46" s="255"/>
    </row>
    <row r="47" spans="1:23">
      <c r="A47" s="341"/>
      <c r="B47" s="343" t="s">
        <v>237</v>
      </c>
      <c r="C47" s="343"/>
      <c r="D47" s="343"/>
      <c r="E47" s="343"/>
      <c r="F47" s="343"/>
      <c r="G47" s="343"/>
      <c r="H47" s="343" t="s">
        <v>238</v>
      </c>
      <c r="I47" s="276">
        <f>SUM(I36:I39)</f>
        <v>0</v>
      </c>
      <c r="J47" s="276">
        <f>SUM(J36:J39)</f>
        <v>0</v>
      </c>
      <c r="K47" s="276">
        <f>SUM(K36:K39)</f>
        <v>0</v>
      </c>
      <c r="L47" s="276">
        <f>SUM(L36:L39)</f>
        <v>0</v>
      </c>
      <c r="M47" s="276">
        <f>SUM(M36:M39)</f>
        <v>0</v>
      </c>
      <c r="N47" s="276">
        <f>SUM(N36:N39)</f>
        <v>0</v>
      </c>
      <c r="O47" s="276">
        <f>SUM(O36:O39)</f>
        <v>0</v>
      </c>
      <c r="P47" s="276">
        <f>SUM(P36:P39)</f>
        <v>0</v>
      </c>
      <c r="Q47" s="276">
        <f>SUM(Q36:Q39)</f>
        <v>0</v>
      </c>
      <c r="R47" s="276">
        <f>SUM(R36:R39)</f>
        <v>0</v>
      </c>
      <c r="S47" s="276">
        <f>SUM(S36:S39)</f>
        <v>0</v>
      </c>
      <c r="T47" s="276">
        <f>SUM(T36:T39)</f>
        <v>0</v>
      </c>
      <c r="U47" s="217">
        <f>SUM(I47:T47)</f>
        <v>0</v>
      </c>
      <c r="V47" s="255"/>
      <c r="W47" s="255"/>
    </row>
    <row r="48" spans="1:23">
      <c r="A48" s="341"/>
      <c r="B48" s="343" t="s">
        <v>124</v>
      </c>
      <c r="C48" s="343"/>
      <c r="D48" s="343"/>
      <c r="E48" s="343"/>
      <c r="F48" s="343"/>
      <c r="G48" s="343"/>
      <c r="H48" s="343" t="s">
        <v>238</v>
      </c>
      <c r="I48" s="276">
        <f>I41</f>
        <v>500</v>
      </c>
      <c r="J48" s="276">
        <f>J41</f>
        <v>500</v>
      </c>
      <c r="K48" s="276">
        <f>K41</f>
        <v>500</v>
      </c>
      <c r="L48" s="276">
        <f>L41</f>
        <v>500</v>
      </c>
      <c r="M48" s="276">
        <f>M41</f>
        <v>500</v>
      </c>
      <c r="N48" s="276">
        <f>N41</f>
        <v>500</v>
      </c>
      <c r="O48" s="276">
        <f>O41</f>
        <v>500</v>
      </c>
      <c r="P48" s="276">
        <f>P41</f>
        <v>500</v>
      </c>
      <c r="Q48" s="276">
        <f>Q41</f>
        <v>500</v>
      </c>
      <c r="R48" s="276">
        <f>R41</f>
        <v>500</v>
      </c>
      <c r="S48" s="276">
        <f>S41</f>
        <v>500</v>
      </c>
      <c r="T48" s="276">
        <f>T41</f>
        <v>500</v>
      </c>
      <c r="U48" s="217">
        <f>SUM(I48:T48)</f>
        <v>6000</v>
      </c>
      <c r="V48" s="255"/>
      <c r="W48" s="255"/>
    </row>
    <row r="49" spans="1:23">
      <c r="A49" s="341"/>
      <c r="B49" s="344" t="s">
        <v>125</v>
      </c>
      <c r="C49" s="344"/>
      <c r="D49" s="344"/>
      <c r="E49" s="344"/>
      <c r="F49" s="344"/>
      <c r="G49" s="344"/>
      <c r="H49" s="344" t="s">
        <v>125</v>
      </c>
      <c r="I49" s="277">
        <f>SUM(I46:I48)</f>
        <v>2603</v>
      </c>
      <c r="J49" s="277">
        <f>SUM(J46:J48)</f>
        <v>2603</v>
      </c>
      <c r="K49" s="277">
        <f>SUM(K46:K48)</f>
        <v>2603</v>
      </c>
      <c r="L49" s="277">
        <f>SUM(L46:L48)</f>
        <v>2603</v>
      </c>
      <c r="M49" s="277">
        <f>SUM(M46:M48)</f>
        <v>2603</v>
      </c>
      <c r="N49" s="277">
        <f>SUM(N46:N48)</f>
        <v>2603</v>
      </c>
      <c r="O49" s="277">
        <f>SUM(O46:O48)</f>
        <v>2603</v>
      </c>
      <c r="P49" s="277">
        <f>SUM(P46:P48)</f>
        <v>2603</v>
      </c>
      <c r="Q49" s="277">
        <f>SUM(Q46:Q48)</f>
        <v>2603</v>
      </c>
      <c r="R49" s="277">
        <f>SUM(R46:R48)</f>
        <v>2603</v>
      </c>
      <c r="S49" s="277">
        <f>SUM(S46:S48)</f>
        <v>2603</v>
      </c>
      <c r="T49" s="277">
        <f>SUM(T46:T48)</f>
        <v>2603</v>
      </c>
      <c r="U49" s="217">
        <f>SUM(I49:T49)</f>
        <v>31236</v>
      </c>
      <c r="V49" s="255"/>
      <c r="W49" s="255"/>
    </row>
    <row r="50" spans="1:23">
      <c r="A50" s="341"/>
      <c r="B50" s="344" t="s">
        <v>126</v>
      </c>
      <c r="C50" s="344"/>
      <c r="D50" s="344"/>
      <c r="E50" s="344"/>
      <c r="F50" s="344"/>
      <c r="G50" s="344"/>
      <c r="H50" s="344" t="s">
        <v>239</v>
      </c>
      <c r="I50" s="277">
        <f>I45-I49</f>
        <v>7595.161904761906</v>
      </c>
      <c r="J50" s="277">
        <f>J45-J49</f>
        <v>7595.161904761906</v>
      </c>
      <c r="K50" s="277">
        <f>K45-K49</f>
        <v>7595.161904761906</v>
      </c>
      <c r="L50" s="277">
        <f>L45-L49</f>
        <v>6133.0476190476202</v>
      </c>
      <c r="M50" s="277">
        <f>M45-M49</f>
        <v>6133.0476190476202</v>
      </c>
      <c r="N50" s="277">
        <f>N45-N49</f>
        <v>6133.0476190476202</v>
      </c>
      <c r="O50" s="277">
        <f>O45-O49</f>
        <v>6133.0476190476202</v>
      </c>
      <c r="P50" s="277">
        <f>P45-P49</f>
        <v>6133.0476190476202</v>
      </c>
      <c r="Q50" s="277">
        <f>Q45-Q49</f>
        <v>6133.0476190476202</v>
      </c>
      <c r="R50" s="277">
        <f>R45-R49</f>
        <v>6133.0476190476202</v>
      </c>
      <c r="S50" s="277">
        <f>S45-S49</f>
        <v>6133.0476190476202</v>
      </c>
      <c r="T50" s="277">
        <f>T45-T49</f>
        <v>6133.0476190476202</v>
      </c>
      <c r="U50" s="217">
        <f>SUM(I50:T50)</f>
        <v>77982.914285714287</v>
      </c>
      <c r="V50" s="255"/>
      <c r="W50" s="255"/>
    </row>
    <row r="51" spans="1:23">
      <c r="A51" s="341"/>
      <c r="B51" s="345" t="s">
        <v>127</v>
      </c>
      <c r="C51" s="345"/>
      <c r="D51" s="345"/>
      <c r="E51" s="345"/>
      <c r="F51" s="345"/>
      <c r="G51" s="345"/>
      <c r="H51" s="345" t="s">
        <v>239</v>
      </c>
      <c r="I51" s="278">
        <f>IFERROR(I50/I45,"-")</f>
        <v>0.74475792556455089</v>
      </c>
      <c r="J51" s="278">
        <f>IFERROR(J50/J45,"-")</f>
        <v>0.74475792556455089</v>
      </c>
      <c r="K51" s="278">
        <f>IFERROR(K50/K45,"-")</f>
        <v>0.74475792556455089</v>
      </c>
      <c r="L51" s="278">
        <f>IFERROR(L50/L45,"-")</f>
        <v>0.70203916994173021</v>
      </c>
      <c r="M51" s="278">
        <f>IFERROR(M50/M45,"-")</f>
        <v>0.70203916994173021</v>
      </c>
      <c r="N51" s="278">
        <f>IFERROR(N50/N45,"-")</f>
        <v>0.70203916994173021</v>
      </c>
      <c r="O51" s="278">
        <f>IFERROR(O50/O45,"-")</f>
        <v>0.70203916994173021</v>
      </c>
      <c r="P51" s="278">
        <f>IFERROR(P50/P45,"-")</f>
        <v>0.70203916994173021</v>
      </c>
      <c r="Q51" s="278">
        <f>IFERROR(Q50/Q45,"-")</f>
        <v>0.70203916994173021</v>
      </c>
      <c r="R51" s="278">
        <f>IFERROR(R50/R45,"-")</f>
        <v>0.70203916994173021</v>
      </c>
      <c r="S51" s="278">
        <f>IFERROR(S50/S45,"-")</f>
        <v>0.70203916994173021</v>
      </c>
      <c r="T51" s="278">
        <f>IFERROR(T50/T45,"-")</f>
        <v>0.70203916994173021</v>
      </c>
      <c r="U51" s="279">
        <f>IFERROR(U50/U45,"-")</f>
        <v>0.71400558040444073</v>
      </c>
      <c r="V51" s="255"/>
      <c r="W51" s="255"/>
    </row>
    <row r="52" spans="1:23">
      <c r="A52" s="262"/>
      <c r="B52" s="255"/>
      <c r="C52" s="255"/>
      <c r="D52" s="263"/>
      <c r="E52" s="253"/>
      <c r="F52" s="263"/>
      <c r="G52" s="253"/>
      <c r="H52" s="253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55"/>
      <c r="W52" s="255"/>
    </row>
    <row r="53" spans="1:23" ht="12.75" customHeight="1">
      <c r="A53" s="341" t="s">
        <v>240</v>
      </c>
      <c r="B53" s="342" t="s">
        <v>235</v>
      </c>
      <c r="C53" s="342"/>
      <c r="D53" s="342"/>
      <c r="E53" s="342"/>
      <c r="F53" s="342"/>
      <c r="G53" s="342"/>
      <c r="H53" s="342"/>
      <c r="I53" s="275">
        <f>I44</f>
        <v>44287</v>
      </c>
      <c r="J53" s="275">
        <f>J44</f>
        <v>44317</v>
      </c>
      <c r="K53" s="275">
        <f>K44</f>
        <v>44348</v>
      </c>
      <c r="L53" s="275">
        <f>L44</f>
        <v>44378</v>
      </c>
      <c r="M53" s="275">
        <f>M44</f>
        <v>44409</v>
      </c>
      <c r="N53" s="275">
        <f>N44</f>
        <v>44440</v>
      </c>
      <c r="O53" s="275">
        <f>O44</f>
        <v>44470</v>
      </c>
      <c r="P53" s="275">
        <f>P44</f>
        <v>44501</v>
      </c>
      <c r="Q53" s="275">
        <f>Q44</f>
        <v>44531</v>
      </c>
      <c r="R53" s="275">
        <f>R44</f>
        <v>44562</v>
      </c>
      <c r="S53" s="275">
        <f>S44</f>
        <v>44593</v>
      </c>
      <c r="T53" s="275">
        <f>T44</f>
        <v>44621</v>
      </c>
      <c r="U53" s="275" t="s">
        <v>236</v>
      </c>
      <c r="V53" s="255"/>
      <c r="W53" s="255"/>
    </row>
    <row r="54" spans="1:23">
      <c r="A54" s="341"/>
      <c r="B54" s="343" t="s">
        <v>120</v>
      </c>
      <c r="C54" s="343"/>
      <c r="D54" s="343"/>
      <c r="E54" s="343"/>
      <c r="F54" s="343"/>
      <c r="G54" s="343"/>
      <c r="H54" s="343" t="s">
        <v>120</v>
      </c>
      <c r="I54" s="276">
        <f>I45*80%</f>
        <v>8158.529523809525</v>
      </c>
      <c r="J54" s="276">
        <f>J45*80%</f>
        <v>8158.529523809525</v>
      </c>
      <c r="K54" s="276">
        <f>K45*80%</f>
        <v>8158.529523809525</v>
      </c>
      <c r="L54" s="276">
        <f>L45*80%</f>
        <v>6988.8380952380967</v>
      </c>
      <c r="M54" s="276">
        <f>M45*80%</f>
        <v>6988.8380952380967</v>
      </c>
      <c r="N54" s="276">
        <f>N45*80%</f>
        <v>6988.8380952380967</v>
      </c>
      <c r="O54" s="276">
        <f>O45*80%</f>
        <v>6988.8380952380967</v>
      </c>
      <c r="P54" s="276">
        <f>P45*80%</f>
        <v>6988.8380952380967</v>
      </c>
      <c r="Q54" s="276">
        <f>Q45*80%</f>
        <v>6988.8380952380967</v>
      </c>
      <c r="R54" s="276">
        <f>R45*80%</f>
        <v>6988.8380952380967</v>
      </c>
      <c r="S54" s="276">
        <f>S45*80%</f>
        <v>6988.8380952380967</v>
      </c>
      <c r="T54" s="276">
        <f>T45*80%</f>
        <v>6988.8380952380967</v>
      </c>
      <c r="U54" s="217">
        <f>SUM(I54:T54)</f>
        <v>87375.131428571447</v>
      </c>
      <c r="V54" s="255"/>
      <c r="W54" s="255"/>
    </row>
    <row r="55" spans="1:23">
      <c r="A55" s="341"/>
      <c r="B55" s="343" t="s">
        <v>122</v>
      </c>
      <c r="C55" s="343"/>
      <c r="D55" s="343"/>
      <c r="E55" s="343"/>
      <c r="F55" s="343"/>
      <c r="G55" s="343"/>
      <c r="H55" s="343" t="s">
        <v>122</v>
      </c>
      <c r="I55" s="276">
        <f>I46</f>
        <v>2103</v>
      </c>
      <c r="J55" s="276">
        <f>J46</f>
        <v>2103</v>
      </c>
      <c r="K55" s="276">
        <f>K46</f>
        <v>2103</v>
      </c>
      <c r="L55" s="276">
        <f>L46</f>
        <v>2103</v>
      </c>
      <c r="M55" s="276">
        <f>M46</f>
        <v>2103</v>
      </c>
      <c r="N55" s="276">
        <f>N46</f>
        <v>2103</v>
      </c>
      <c r="O55" s="276">
        <f>O46</f>
        <v>2103</v>
      </c>
      <c r="P55" s="276">
        <f>P46</f>
        <v>2103</v>
      </c>
      <c r="Q55" s="276">
        <f>Q46</f>
        <v>2103</v>
      </c>
      <c r="R55" s="276">
        <f>R46</f>
        <v>2103</v>
      </c>
      <c r="S55" s="276">
        <f>S46</f>
        <v>2103</v>
      </c>
      <c r="T55" s="276">
        <f>T46</f>
        <v>2103</v>
      </c>
      <c r="U55" s="217">
        <f>SUM(I55:T55)</f>
        <v>25236</v>
      </c>
      <c r="V55" s="255"/>
      <c r="W55" s="255"/>
    </row>
    <row r="56" spans="1:23">
      <c r="A56" s="341"/>
      <c r="B56" s="343" t="s">
        <v>123</v>
      </c>
      <c r="C56" s="343"/>
      <c r="D56" s="343"/>
      <c r="E56" s="343"/>
      <c r="F56" s="343"/>
      <c r="G56" s="343"/>
      <c r="H56" s="343" t="s">
        <v>238</v>
      </c>
      <c r="I56" s="276">
        <f>I47</f>
        <v>0</v>
      </c>
      <c r="J56" s="276">
        <f>J47</f>
        <v>0</v>
      </c>
      <c r="K56" s="276">
        <f>K47</f>
        <v>0</v>
      </c>
      <c r="L56" s="276">
        <f>L47</f>
        <v>0</v>
      </c>
      <c r="M56" s="276">
        <f>M47</f>
        <v>0</v>
      </c>
      <c r="N56" s="276">
        <f>N47</f>
        <v>0</v>
      </c>
      <c r="O56" s="276">
        <f>O47</f>
        <v>0</v>
      </c>
      <c r="P56" s="276">
        <f>P47</f>
        <v>0</v>
      </c>
      <c r="Q56" s="276">
        <f>Q47</f>
        <v>0</v>
      </c>
      <c r="R56" s="276">
        <f>R47</f>
        <v>0</v>
      </c>
      <c r="S56" s="276">
        <f>S47</f>
        <v>0</v>
      </c>
      <c r="T56" s="276">
        <f>T47</f>
        <v>0</v>
      </c>
      <c r="U56" s="217">
        <f>SUM(I56:T56)</f>
        <v>0</v>
      </c>
      <c r="V56" s="255"/>
      <c r="W56" s="255"/>
    </row>
    <row r="57" spans="1:23">
      <c r="A57" s="341"/>
      <c r="B57" s="343" t="s">
        <v>124</v>
      </c>
      <c r="C57" s="343"/>
      <c r="D57" s="343"/>
      <c r="E57" s="343"/>
      <c r="F57" s="343"/>
      <c r="G57" s="343"/>
      <c r="H57" s="343" t="s">
        <v>238</v>
      </c>
      <c r="I57" s="276">
        <f>I48</f>
        <v>500</v>
      </c>
      <c r="J57" s="276">
        <f>J48</f>
        <v>500</v>
      </c>
      <c r="K57" s="276">
        <f>K48</f>
        <v>500</v>
      </c>
      <c r="L57" s="276">
        <f>L48</f>
        <v>500</v>
      </c>
      <c r="M57" s="276">
        <f>M48</f>
        <v>500</v>
      </c>
      <c r="N57" s="276">
        <f>N48</f>
        <v>500</v>
      </c>
      <c r="O57" s="276">
        <f>O48</f>
        <v>500</v>
      </c>
      <c r="P57" s="276">
        <f>P48</f>
        <v>500</v>
      </c>
      <c r="Q57" s="276">
        <f>Q48</f>
        <v>500</v>
      </c>
      <c r="R57" s="276">
        <f>R48</f>
        <v>500</v>
      </c>
      <c r="S57" s="276">
        <f>S48</f>
        <v>500</v>
      </c>
      <c r="T57" s="276">
        <f>T48</f>
        <v>500</v>
      </c>
      <c r="U57" s="217">
        <f>SUM(I57:T57)</f>
        <v>6000</v>
      </c>
      <c r="V57" s="255"/>
      <c r="W57" s="255"/>
    </row>
    <row r="58" spans="1:23">
      <c r="A58" s="341"/>
      <c r="B58" s="344" t="s">
        <v>125</v>
      </c>
      <c r="C58" s="344"/>
      <c r="D58" s="344"/>
      <c r="E58" s="344"/>
      <c r="F58" s="344"/>
      <c r="G58" s="344"/>
      <c r="H58" s="344" t="s">
        <v>125</v>
      </c>
      <c r="I58" s="277">
        <f>SUM(I55:I57)</f>
        <v>2603</v>
      </c>
      <c r="J58" s="277">
        <f>SUM(J55:J57)</f>
        <v>2603</v>
      </c>
      <c r="K58" s="276">
        <f>SUM(K55:K57)</f>
        <v>2603</v>
      </c>
      <c r="L58" s="276">
        <f>SUM(L55:L57)</f>
        <v>2603</v>
      </c>
      <c r="M58" s="276">
        <f>SUM(M55:M57)</f>
        <v>2603</v>
      </c>
      <c r="N58" s="276">
        <f>SUM(N55:N57)</f>
        <v>2603</v>
      </c>
      <c r="O58" s="276">
        <f>SUM(O55:O57)</f>
        <v>2603</v>
      </c>
      <c r="P58" s="276">
        <f>SUM(P55:P57)</f>
        <v>2603</v>
      </c>
      <c r="Q58" s="276">
        <f>SUM(Q55:Q57)</f>
        <v>2603</v>
      </c>
      <c r="R58" s="276">
        <f>SUM(R55:R57)</f>
        <v>2603</v>
      </c>
      <c r="S58" s="276">
        <f>SUM(S55:S57)</f>
        <v>2603</v>
      </c>
      <c r="T58" s="276">
        <f>SUM(T55:T57)</f>
        <v>2603</v>
      </c>
      <c r="U58" s="217">
        <f>SUM(I58:T58)</f>
        <v>31236</v>
      </c>
      <c r="V58" s="255"/>
      <c r="W58" s="255"/>
    </row>
    <row r="59" spans="1:23">
      <c r="A59" s="341"/>
      <c r="B59" s="344" t="s">
        <v>126</v>
      </c>
      <c r="C59" s="344"/>
      <c r="D59" s="344"/>
      <c r="E59" s="344"/>
      <c r="F59" s="344"/>
      <c r="G59" s="344"/>
      <c r="H59" s="344" t="s">
        <v>239</v>
      </c>
      <c r="I59" s="277">
        <f>I54-I58</f>
        <v>5555.529523809525</v>
      </c>
      <c r="J59" s="277">
        <f>J54-J58</f>
        <v>5555.529523809525</v>
      </c>
      <c r="K59" s="276">
        <f>K54-K58</f>
        <v>5555.529523809525</v>
      </c>
      <c r="L59" s="276">
        <f>L54-L58</f>
        <v>4385.8380952380967</v>
      </c>
      <c r="M59" s="276">
        <f>M54-M58</f>
        <v>4385.8380952380967</v>
      </c>
      <c r="N59" s="276">
        <f>N54-N58</f>
        <v>4385.8380952380967</v>
      </c>
      <c r="O59" s="276">
        <f>O54-O58</f>
        <v>4385.8380952380967</v>
      </c>
      <c r="P59" s="276">
        <f>P54-P58</f>
        <v>4385.8380952380967</v>
      </c>
      <c r="Q59" s="276">
        <f>Q54-Q58</f>
        <v>4385.8380952380967</v>
      </c>
      <c r="R59" s="276">
        <f>R54-R58</f>
        <v>4385.8380952380967</v>
      </c>
      <c r="S59" s="276">
        <f>S54-S58</f>
        <v>4385.8380952380967</v>
      </c>
      <c r="T59" s="276">
        <f>T54-T58</f>
        <v>4385.8380952380967</v>
      </c>
      <c r="U59" s="217">
        <f>SUM(I59:T59)</f>
        <v>56139.131428571454</v>
      </c>
      <c r="V59" s="255"/>
      <c r="W59" s="255"/>
    </row>
    <row r="60" spans="1:23">
      <c r="A60" s="341"/>
      <c r="B60" s="345" t="s">
        <v>127</v>
      </c>
      <c r="C60" s="345"/>
      <c r="D60" s="345"/>
      <c r="E60" s="345"/>
      <c r="F60" s="345"/>
      <c r="G60" s="345"/>
      <c r="H60" s="345" t="s">
        <v>239</v>
      </c>
      <c r="I60" s="278">
        <f>IFERROR(I59/I54,"-")</f>
        <v>0.68094740695568856</v>
      </c>
      <c r="J60" s="278">
        <f>IFERROR(J59/J54,"-")</f>
        <v>0.68094740695568856</v>
      </c>
      <c r="K60" s="278">
        <f>IFERROR(K59/K54,"-")</f>
        <v>0.68094740695568856</v>
      </c>
      <c r="L60" s="278">
        <f>IFERROR(L59/L54,"-")</f>
        <v>0.62754896242716285</v>
      </c>
      <c r="M60" s="278">
        <f>IFERROR(M59/M54,"-")</f>
        <v>0.62754896242716285</v>
      </c>
      <c r="N60" s="278">
        <f>IFERROR(N59/N54,"-")</f>
        <v>0.62754896242716285</v>
      </c>
      <c r="O60" s="278">
        <f>IFERROR(O59/O54,"-")</f>
        <v>0.62754896242716285</v>
      </c>
      <c r="P60" s="278">
        <f>IFERROR(P59/P54,"-")</f>
        <v>0.62754896242716285</v>
      </c>
      <c r="Q60" s="278">
        <f>IFERROR(Q59/Q54,"-")</f>
        <v>0.62754896242716285</v>
      </c>
      <c r="R60" s="278">
        <f>IFERROR(R59/R54,"-")</f>
        <v>0.62754896242716285</v>
      </c>
      <c r="S60" s="278">
        <f>IFERROR(S59/S54,"-")</f>
        <v>0.62754896242716285</v>
      </c>
      <c r="T60" s="278">
        <f>IFERROR(T59/T54,"-")</f>
        <v>0.62754896242716285</v>
      </c>
      <c r="U60" s="279">
        <f>IFERROR(U59/U54,"-")</f>
        <v>0.64250697550555103</v>
      </c>
      <c r="V60" s="255"/>
      <c r="W60" s="255"/>
    </row>
  </sheetData>
  <mergeCells count="50">
    <mergeCell ref="A53:A60"/>
    <mergeCell ref="B53:H53"/>
    <mergeCell ref="B54:H54"/>
    <mergeCell ref="B55:H55"/>
    <mergeCell ref="B56:H56"/>
    <mergeCell ref="B57:H57"/>
    <mergeCell ref="B58:H58"/>
    <mergeCell ref="B59:H59"/>
    <mergeCell ref="B60:H60"/>
    <mergeCell ref="A42:H42"/>
    <mergeCell ref="A44:A51"/>
    <mergeCell ref="B44:H44"/>
    <mergeCell ref="B45:H45"/>
    <mergeCell ref="B46:H46"/>
    <mergeCell ref="B47:H47"/>
    <mergeCell ref="B48:H48"/>
    <mergeCell ref="B49:H49"/>
    <mergeCell ref="B50:H50"/>
    <mergeCell ref="B51:H51"/>
    <mergeCell ref="A35:A41"/>
    <mergeCell ref="B35:E35"/>
    <mergeCell ref="F35:H35"/>
    <mergeCell ref="B36:E36"/>
    <mergeCell ref="F36:H36"/>
    <mergeCell ref="B37:E37"/>
    <mergeCell ref="F37:H37"/>
    <mergeCell ref="B38:E38"/>
    <mergeCell ref="B39:E39"/>
    <mergeCell ref="B40:E40"/>
    <mergeCell ref="F40:H40"/>
    <mergeCell ref="B41:E41"/>
    <mergeCell ref="F41:H41"/>
    <mergeCell ref="A17:H17"/>
    <mergeCell ref="A19:A24"/>
    <mergeCell ref="A25:H25"/>
    <mergeCell ref="A27:A32"/>
    <mergeCell ref="A33:H33"/>
    <mergeCell ref="B8:D8"/>
    <mergeCell ref="A10:A15"/>
    <mergeCell ref="B10:H10"/>
    <mergeCell ref="B11:H11"/>
    <mergeCell ref="B12:H12"/>
    <mergeCell ref="B13:H13"/>
    <mergeCell ref="B14:H14"/>
    <mergeCell ref="B15:H15"/>
    <mergeCell ref="A2:U2"/>
    <mergeCell ref="B4:D4"/>
    <mergeCell ref="B5:D5"/>
    <mergeCell ref="B6:D6"/>
    <mergeCell ref="B7:D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12"/>
  <sheetViews>
    <sheetView showGridLines="0" zoomScaleNormal="100" workbookViewId="0">
      <selection activeCell="D18" sqref="D18"/>
    </sheetView>
  </sheetViews>
  <sheetFormatPr defaultRowHeight="15"/>
  <cols>
    <col min="1" max="1" width="8.7109375" customWidth="1"/>
    <col min="2" max="2" width="27.85546875" customWidth="1"/>
    <col min="3" max="3" width="9.42578125" customWidth="1"/>
    <col min="4" max="4" width="11" customWidth="1"/>
    <col min="5" max="5" width="25" customWidth="1"/>
    <col min="6" max="1025" width="8.7109375" customWidth="1"/>
  </cols>
  <sheetData>
    <row r="1" spans="2:12" ht="15.75"/>
    <row r="2" spans="2:12" ht="24.75">
      <c r="B2" s="352" t="s">
        <v>253</v>
      </c>
      <c r="C2" s="352"/>
      <c r="D2" s="352"/>
      <c r="E2" s="352"/>
      <c r="F2" s="352"/>
      <c r="G2" s="352"/>
      <c r="H2" s="352"/>
      <c r="I2" s="352"/>
      <c r="J2" s="352"/>
    </row>
    <row r="3" spans="2:12" ht="6.75" customHeight="1">
      <c r="B3" s="34"/>
      <c r="C3" s="34"/>
      <c r="D3" s="34"/>
      <c r="E3" s="34"/>
    </row>
    <row r="4" spans="2:12" ht="6.75" customHeight="1">
      <c r="B4" s="34"/>
      <c r="C4" s="34"/>
      <c r="D4" s="34"/>
      <c r="E4" s="34"/>
    </row>
    <row r="5" spans="2:12" ht="38.25">
      <c r="B5" s="290" t="s">
        <v>78</v>
      </c>
      <c r="C5" s="291" t="s">
        <v>116</v>
      </c>
      <c r="D5" s="291" t="s">
        <v>254</v>
      </c>
      <c r="E5" s="292" t="s">
        <v>255</v>
      </c>
      <c r="L5" t="e">
        <f>C7*20</f>
        <v>#REF!</v>
      </c>
    </row>
    <row r="6" spans="2:12">
      <c r="B6" s="293" t="s">
        <v>120</v>
      </c>
      <c r="C6" s="294" t="e">
        <f>#REF!</f>
        <v>#REF!</v>
      </c>
      <c r="D6" s="294" t="e">
        <f>#REF!</f>
        <v>#REF!</v>
      </c>
      <c r="E6" s="295" t="e">
        <f>C6-D6</f>
        <v>#REF!</v>
      </c>
    </row>
    <row r="7" spans="2:12">
      <c r="B7" s="296" t="s">
        <v>256</v>
      </c>
      <c r="C7" s="297" t="e">
        <f>#REF!/160</f>
        <v>#REF!</v>
      </c>
      <c r="D7" s="297" t="e">
        <f>#REF!/160</f>
        <v>#REF!</v>
      </c>
      <c r="E7" s="298" t="e">
        <f>C7-D7</f>
        <v>#REF!</v>
      </c>
    </row>
    <row r="8" spans="2:12">
      <c r="B8" s="299" t="s">
        <v>122</v>
      </c>
      <c r="C8" s="300" t="e">
        <f>#REF!</f>
        <v>#REF!</v>
      </c>
      <c r="D8" s="300" t="e">
        <f>#REF!</f>
        <v>#REF!</v>
      </c>
      <c r="E8" s="301" t="e">
        <f>D8-C8</f>
        <v>#REF!</v>
      </c>
    </row>
    <row r="9" spans="2:12">
      <c r="B9" s="299" t="s">
        <v>238</v>
      </c>
      <c r="C9" s="300" t="e">
        <f>#REF!</f>
        <v>#REF!</v>
      </c>
      <c r="D9" s="300" t="e">
        <f>#REF!</f>
        <v>#REF!</v>
      </c>
      <c r="E9" s="301" t="e">
        <f>C9-D9</f>
        <v>#REF!</v>
      </c>
    </row>
    <row r="10" spans="2:12">
      <c r="B10" s="296" t="s">
        <v>125</v>
      </c>
      <c r="C10" s="297" t="e">
        <f>SUM(C8:C9)</f>
        <v>#REF!</v>
      </c>
      <c r="D10" s="297" t="e">
        <f>SUM(D8:D9)</f>
        <v>#REF!</v>
      </c>
      <c r="E10" s="298" t="e">
        <f>C10-D10</f>
        <v>#REF!</v>
      </c>
    </row>
    <row r="11" spans="2:12">
      <c r="B11" s="302" t="s">
        <v>239</v>
      </c>
      <c r="C11" s="303" t="e">
        <f>C6-C10</f>
        <v>#REF!</v>
      </c>
      <c r="D11" s="303" t="e">
        <f>D6-D10</f>
        <v>#REF!</v>
      </c>
      <c r="E11" s="304" t="e">
        <f>C11-D11</f>
        <v>#REF!</v>
      </c>
    </row>
    <row r="12" spans="2:12" ht="15.75">
      <c r="B12" s="305" t="s">
        <v>257</v>
      </c>
      <c r="C12" s="306" t="e">
        <f>C11/C6</f>
        <v>#REF!</v>
      </c>
      <c r="D12" s="306" t="e">
        <f>D11/D6</f>
        <v>#REF!</v>
      </c>
      <c r="E12" s="307" t="e">
        <f>D12-C12</f>
        <v>#REF!</v>
      </c>
    </row>
  </sheetData>
  <mergeCells count="1">
    <mergeCell ref="B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Normal="100" workbookViewId="0"/>
  </sheetViews>
  <sheetFormatPr defaultRowHeight="1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zoomScaleNormal="100" workbookViewId="0">
      <selection activeCell="F22" sqref="F22"/>
    </sheetView>
  </sheetViews>
  <sheetFormatPr defaultRowHeight="15"/>
  <cols>
    <col min="1" max="1" width="39.5703125" customWidth="1"/>
    <col min="2" max="1025" width="8.7109375" customWidth="1"/>
  </cols>
  <sheetData>
    <row r="1" spans="1:1">
      <c r="A1" s="66" t="s">
        <v>73</v>
      </c>
    </row>
    <row r="2" spans="1:1">
      <c r="A2" s="33" t="s">
        <v>28</v>
      </c>
    </row>
    <row r="3" spans="1:1">
      <c r="A3" s="33" t="s">
        <v>29</v>
      </c>
    </row>
    <row r="4" spans="1:1">
      <c r="A4" s="33" t="s">
        <v>30</v>
      </c>
    </row>
    <row r="5" spans="1:1">
      <c r="A5" s="33" t="s">
        <v>31</v>
      </c>
    </row>
    <row r="6" spans="1:1">
      <c r="A6" s="33" t="s">
        <v>32</v>
      </c>
    </row>
    <row r="7" spans="1:1">
      <c r="A7" s="33" t="s">
        <v>33</v>
      </c>
    </row>
    <row r="8" spans="1:1">
      <c r="A8" s="33" t="s">
        <v>34</v>
      </c>
    </row>
    <row r="9" spans="1:1">
      <c r="A9" s="33" t="s">
        <v>35</v>
      </c>
    </row>
    <row r="10" spans="1:1">
      <c r="A10" s="33" t="s">
        <v>36</v>
      </c>
    </row>
    <row r="11" spans="1:1">
      <c r="A11" s="33" t="s">
        <v>37</v>
      </c>
    </row>
    <row r="12" spans="1:1">
      <c r="A12" s="33" t="s">
        <v>38</v>
      </c>
    </row>
    <row r="13" spans="1:1">
      <c r="A13" s="33" t="s">
        <v>39</v>
      </c>
    </row>
    <row r="14" spans="1:1">
      <c r="A14" s="33" t="s">
        <v>40</v>
      </c>
    </row>
    <row r="15" spans="1:1">
      <c r="A15" s="33" t="s">
        <v>41</v>
      </c>
    </row>
    <row r="16" spans="1:1">
      <c r="A16" s="33" t="s">
        <v>42</v>
      </c>
    </row>
    <row r="17" spans="1:1">
      <c r="A17" s="33" t="s">
        <v>43</v>
      </c>
    </row>
    <row r="18" spans="1:1">
      <c r="A18" s="33" t="s">
        <v>44</v>
      </c>
    </row>
    <row r="19" spans="1:1">
      <c r="A19" s="33" t="s">
        <v>45</v>
      </c>
    </row>
    <row r="20" spans="1:1">
      <c r="A20" s="33" t="s">
        <v>46</v>
      </c>
    </row>
    <row r="21" spans="1:1">
      <c r="A21" s="33" t="s">
        <v>47</v>
      </c>
    </row>
    <row r="22" spans="1:1">
      <c r="A22" s="33" t="s">
        <v>48</v>
      </c>
    </row>
    <row r="23" spans="1:1">
      <c r="A23" s="33" t="s">
        <v>49</v>
      </c>
    </row>
    <row r="24" spans="1:1">
      <c r="A24" s="33" t="s">
        <v>50</v>
      </c>
    </row>
    <row r="25" spans="1:1">
      <c r="A25" s="33" t="s">
        <v>51</v>
      </c>
    </row>
    <row r="26" spans="1:1">
      <c r="A26" s="33" t="s">
        <v>52</v>
      </c>
    </row>
    <row r="27" spans="1:1">
      <c r="A27" s="33" t="s">
        <v>53</v>
      </c>
    </row>
    <row r="28" spans="1:1">
      <c r="A28" s="33" t="s">
        <v>54</v>
      </c>
    </row>
    <row r="29" spans="1:1">
      <c r="A29" s="33" t="s">
        <v>55</v>
      </c>
    </row>
    <row r="30" spans="1:1">
      <c r="A30" s="33" t="s">
        <v>56</v>
      </c>
    </row>
    <row r="31" spans="1:1">
      <c r="A31" s="33" t="s">
        <v>57</v>
      </c>
    </row>
    <row r="32" spans="1:1">
      <c r="A32" s="33" t="s">
        <v>58</v>
      </c>
    </row>
    <row r="33" spans="1:1">
      <c r="A33" s="33" t="s">
        <v>59</v>
      </c>
    </row>
    <row r="34" spans="1:1">
      <c r="A34" s="33" t="s">
        <v>60</v>
      </c>
    </row>
    <row r="35" spans="1:1">
      <c r="A35" s="33" t="s">
        <v>61</v>
      </c>
    </row>
    <row r="36" spans="1:1">
      <c r="A36" s="67" t="s">
        <v>62</v>
      </c>
    </row>
    <row r="37" spans="1:1">
      <c r="A37" s="67" t="s">
        <v>63</v>
      </c>
    </row>
  </sheetData>
  <autoFilter ref="A1:A27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K30"/>
  <sheetViews>
    <sheetView showGridLines="0" topLeftCell="H1" zoomScale="80" zoomScaleNormal="80" workbookViewId="0">
      <selection activeCell="J6" sqref="J6"/>
    </sheetView>
  </sheetViews>
  <sheetFormatPr defaultRowHeight="15"/>
  <cols>
    <col min="1" max="1" width="2.85546875" style="34" hidden="1" customWidth="1"/>
    <col min="2" max="2" width="1.85546875" style="34" hidden="1" customWidth="1"/>
    <col min="3" max="3" width="31.85546875" style="34" hidden="1" customWidth="1"/>
    <col min="4" max="5" width="11.7109375" style="34" hidden="1" customWidth="1"/>
    <col min="6" max="6" width="12.28515625" style="34" hidden="1" customWidth="1"/>
    <col min="7" max="7" width="12" style="34" hidden="1" customWidth="1"/>
    <col min="8" max="8" width="11.140625" style="34" customWidth="1"/>
    <col min="9" max="9" width="15.28515625" style="34" customWidth="1"/>
    <col min="10" max="15" width="17.140625" style="34" customWidth="1"/>
    <col min="16" max="1025" width="9.140625" style="34" customWidth="1"/>
  </cols>
  <sheetData>
    <row r="3" spans="3:20" ht="15.75"/>
    <row r="4" spans="3:20" ht="27.75" customHeight="1">
      <c r="I4" s="6" t="s">
        <v>74</v>
      </c>
      <c r="J4" s="6"/>
      <c r="K4" s="6"/>
      <c r="L4" s="6"/>
      <c r="M4" s="6"/>
      <c r="N4" s="6"/>
      <c r="O4" s="6"/>
      <c r="Q4" s="5" t="s">
        <v>75</v>
      </c>
      <c r="R4" s="5"/>
      <c r="S4" s="5"/>
      <c r="T4" s="5"/>
    </row>
    <row r="5" spans="3:20" ht="5.25" customHeight="1">
      <c r="Q5" s="5"/>
      <c r="R5" s="5"/>
      <c r="S5" s="5"/>
      <c r="T5" s="5"/>
    </row>
    <row r="6" spans="3:20" ht="81.75" customHeight="1">
      <c r="C6" s="4" t="s">
        <v>76</v>
      </c>
      <c r="D6" s="3" t="s">
        <v>77</v>
      </c>
      <c r="E6" s="3"/>
      <c r="F6" s="3"/>
      <c r="G6" s="3"/>
      <c r="I6" s="4" t="s">
        <v>78</v>
      </c>
      <c r="J6" s="2" t="s">
        <v>79</v>
      </c>
      <c r="K6" s="2"/>
      <c r="L6" s="1" t="s">
        <v>80</v>
      </c>
      <c r="M6" s="1"/>
      <c r="N6" s="3" t="s">
        <v>81</v>
      </c>
      <c r="O6" s="3"/>
      <c r="Q6" s="5"/>
      <c r="R6" s="5"/>
      <c r="S6" s="5"/>
      <c r="T6" s="5"/>
    </row>
    <row r="7" spans="3:20" ht="31.5">
      <c r="C7" s="4"/>
      <c r="D7" s="70" t="s">
        <v>82</v>
      </c>
      <c r="E7" s="70" t="s">
        <v>83</v>
      </c>
      <c r="F7" s="70" t="s">
        <v>84</v>
      </c>
      <c r="G7" s="70" t="s">
        <v>85</v>
      </c>
      <c r="I7" s="4"/>
      <c r="J7" s="71" t="s">
        <v>86</v>
      </c>
      <c r="K7" s="71" t="s">
        <v>87</v>
      </c>
      <c r="L7" s="72" t="s">
        <v>86</v>
      </c>
      <c r="M7" s="72" t="s">
        <v>87</v>
      </c>
      <c r="N7" s="73" t="s">
        <v>86</v>
      </c>
      <c r="O7" s="73" t="s">
        <v>87</v>
      </c>
      <c r="Q7" s="5"/>
      <c r="R7" s="5"/>
      <c r="S7" s="5"/>
      <c r="T7" s="5"/>
    </row>
    <row r="8" spans="3:20" ht="16.5">
      <c r="C8" s="308" t="s">
        <v>88</v>
      </c>
      <c r="D8" s="308"/>
      <c r="E8" s="308"/>
      <c r="F8" s="308"/>
      <c r="G8" s="308"/>
      <c r="I8" s="74" t="s">
        <v>89</v>
      </c>
      <c r="J8" s="75" t="e">
        <f>SUM(#REF!)</f>
        <v>#REF!</v>
      </c>
      <c r="K8" s="75" t="e">
        <f>SUM(#REF!)</f>
        <v>#REF!</v>
      </c>
      <c r="L8" s="76" t="e">
        <f>SUM(#REF!)</f>
        <v>#REF!</v>
      </c>
      <c r="M8" s="76" t="e">
        <f>SUM(#REF!)</f>
        <v>#REF!</v>
      </c>
      <c r="N8" s="77" t="e">
        <f>J8+L8</f>
        <v>#REF!</v>
      </c>
      <c r="O8" s="77" t="e">
        <f>K8+M8</f>
        <v>#REF!</v>
      </c>
      <c r="Q8" s="5"/>
      <c r="R8" s="5"/>
      <c r="S8" s="5"/>
      <c r="T8" s="5"/>
    </row>
    <row r="9" spans="3:20" ht="16.5">
      <c r="C9" s="78" t="s">
        <v>90</v>
      </c>
      <c r="D9" s="309"/>
      <c r="E9" s="309"/>
      <c r="F9" s="309"/>
      <c r="G9" s="79">
        <v>567642.55079365103</v>
      </c>
      <c r="I9" s="74" t="s">
        <v>91</v>
      </c>
      <c r="J9" s="75" t="e">
        <f>SUM(#REF!)</f>
        <v>#REF!</v>
      </c>
      <c r="K9" s="75" t="e">
        <f>SUM(#REF!)</f>
        <v>#REF!</v>
      </c>
      <c r="L9" s="76" t="e">
        <f>SUM(#REF!)</f>
        <v>#REF!</v>
      </c>
      <c r="M9" s="76" t="e">
        <f>SUM(#REF!)</f>
        <v>#REF!</v>
      </c>
      <c r="N9" s="77" t="e">
        <f>J9+L9</f>
        <v>#REF!</v>
      </c>
      <c r="O9" s="77" t="e">
        <f>K9+M9</f>
        <v>#REF!</v>
      </c>
      <c r="Q9" s="5"/>
      <c r="R9" s="5"/>
      <c r="S9" s="5"/>
      <c r="T9" s="5"/>
    </row>
    <row r="10" spans="3:20" ht="16.5">
      <c r="C10" s="78" t="s">
        <v>92</v>
      </c>
      <c r="D10" s="309"/>
      <c r="E10" s="309"/>
      <c r="F10" s="309"/>
      <c r="G10" s="80">
        <v>1176269.32222222</v>
      </c>
      <c r="I10" s="81" t="s">
        <v>93</v>
      </c>
      <c r="J10" s="82" t="e">
        <f>J8-J9</f>
        <v>#REF!</v>
      </c>
      <c r="K10" s="82" t="e">
        <f>K8-K9</f>
        <v>#REF!</v>
      </c>
      <c r="L10" s="83" t="e">
        <f>L8-L9</f>
        <v>#REF!</v>
      </c>
      <c r="M10" s="83" t="e">
        <f>M8-M9</f>
        <v>#REF!</v>
      </c>
      <c r="N10" s="84" t="e">
        <f>N8-N9</f>
        <v>#REF!</v>
      </c>
      <c r="O10" s="84" t="e">
        <f>O8-O9</f>
        <v>#REF!</v>
      </c>
      <c r="Q10" s="5"/>
      <c r="R10" s="5"/>
      <c r="S10" s="5"/>
      <c r="T10" s="5"/>
    </row>
    <row r="11" spans="3:20" ht="16.5">
      <c r="C11" s="310" t="s">
        <v>94</v>
      </c>
      <c r="D11" s="310"/>
      <c r="E11" s="310"/>
      <c r="F11" s="310"/>
      <c r="G11" s="85">
        <f>SUM(G9:G10)</f>
        <v>1743911.873015871</v>
      </c>
      <c r="I11" s="81" t="s">
        <v>95</v>
      </c>
      <c r="J11" s="86" t="str">
        <f>IFERROR(J10/J8,"0")</f>
        <v>0</v>
      </c>
      <c r="K11" s="86" t="str">
        <f>IFERROR(K10/K8,"0")</f>
        <v>0</v>
      </c>
      <c r="L11" s="87" t="str">
        <f>IFERROR(L10/L8,"0")</f>
        <v>0</v>
      </c>
      <c r="M11" s="88" t="str">
        <f>IFERROR(M10/M8,"0")</f>
        <v>0</v>
      </c>
      <c r="N11" s="89" t="str">
        <f>IFERROR(N10/N8,"0")</f>
        <v>0</v>
      </c>
      <c r="O11" s="89" t="str">
        <f>IFERROR(O10/O8,"0")</f>
        <v>0</v>
      </c>
      <c r="Q11" s="5"/>
      <c r="R11" s="5"/>
      <c r="S11" s="5"/>
      <c r="T11" s="5"/>
    </row>
    <row r="12" spans="3:20" ht="16.5">
      <c r="C12" s="311" t="s">
        <v>96</v>
      </c>
      <c r="D12" s="311"/>
      <c r="E12" s="311"/>
      <c r="F12" s="311"/>
      <c r="G12" s="311"/>
    </row>
    <row r="13" spans="3:20" ht="20.25">
      <c r="C13" s="90" t="s">
        <v>97</v>
      </c>
      <c r="D13" s="91" t="s">
        <v>98</v>
      </c>
      <c r="E13" s="91" t="s">
        <v>99</v>
      </c>
      <c r="F13" s="92">
        <v>26</v>
      </c>
      <c r="G13" s="93">
        <v>115516.31361339201</v>
      </c>
      <c r="I13" s="94"/>
    </row>
    <row r="14" spans="3:20" ht="20.25">
      <c r="C14" s="90" t="s">
        <v>100</v>
      </c>
      <c r="D14" s="91" t="s">
        <v>101</v>
      </c>
      <c r="E14" s="91" t="s">
        <v>102</v>
      </c>
      <c r="F14" s="92">
        <v>156</v>
      </c>
      <c r="G14" s="93">
        <v>246439.257706623</v>
      </c>
      <c r="I14" s="95" t="s">
        <v>103</v>
      </c>
    </row>
    <row r="15" spans="3:20" ht="16.5">
      <c r="C15" s="81" t="s">
        <v>104</v>
      </c>
      <c r="D15" s="81"/>
      <c r="E15" s="81"/>
      <c r="F15" s="81"/>
      <c r="G15" s="96">
        <f>30000000/63</f>
        <v>476190.47619047621</v>
      </c>
      <c r="I15" s="97" t="s">
        <v>105</v>
      </c>
    </row>
    <row r="16" spans="3:20" ht="16.5">
      <c r="C16" s="312" t="s">
        <v>106</v>
      </c>
      <c r="D16" s="312"/>
      <c r="E16" s="312"/>
      <c r="F16" s="312"/>
      <c r="G16" s="98">
        <f>SUM(G15:G15)</f>
        <v>476190.47619047621</v>
      </c>
      <c r="I16" s="97" t="s">
        <v>107</v>
      </c>
    </row>
    <row r="17" spans="3:9" ht="16.5">
      <c r="C17" s="313" t="s">
        <v>108</v>
      </c>
      <c r="D17" s="313"/>
      <c r="E17" s="313"/>
      <c r="F17" s="313"/>
      <c r="G17" s="99">
        <f>G11-G16</f>
        <v>1267721.3968253948</v>
      </c>
      <c r="I17" s="97" t="s">
        <v>109</v>
      </c>
    </row>
    <row r="18" spans="3:9" ht="16.5">
      <c r="G18" s="100"/>
    </row>
    <row r="19" spans="3:9" ht="22.5" customHeight="1">
      <c r="C19" s="4" t="s">
        <v>76</v>
      </c>
      <c r="D19" s="3" t="s">
        <v>110</v>
      </c>
      <c r="E19" s="3"/>
      <c r="F19" s="3"/>
      <c r="G19" s="3"/>
    </row>
    <row r="20" spans="3:9" ht="31.5">
      <c r="C20" s="4"/>
      <c r="D20" s="70" t="s">
        <v>82</v>
      </c>
      <c r="E20" s="70" t="s">
        <v>83</v>
      </c>
      <c r="F20" s="70" t="s">
        <v>84</v>
      </c>
      <c r="G20" s="70" t="s">
        <v>111</v>
      </c>
    </row>
    <row r="21" spans="3:9" ht="16.5">
      <c r="C21" s="314" t="s">
        <v>88</v>
      </c>
      <c r="D21" s="314"/>
      <c r="E21" s="314"/>
      <c r="F21" s="314"/>
      <c r="G21" s="314"/>
    </row>
    <row r="22" spans="3:9" ht="16.5">
      <c r="C22" s="78" t="s">
        <v>90</v>
      </c>
      <c r="D22" s="309"/>
      <c r="E22" s="309"/>
      <c r="F22" s="309"/>
      <c r="G22" s="79">
        <f>G9</f>
        <v>567642.55079365103</v>
      </c>
    </row>
    <row r="23" spans="3:9" ht="16.5">
      <c r="C23" s="310" t="s">
        <v>94</v>
      </c>
      <c r="D23" s="310"/>
      <c r="E23" s="310"/>
      <c r="F23" s="310"/>
      <c r="G23" s="85">
        <f>SUM(G22:G22)</f>
        <v>567642.55079365103</v>
      </c>
    </row>
    <row r="24" spans="3:9" ht="16.5">
      <c r="C24" s="311" t="s">
        <v>96</v>
      </c>
      <c r="D24" s="311"/>
      <c r="E24" s="311"/>
      <c r="F24" s="311"/>
      <c r="G24" s="311"/>
    </row>
    <row r="25" spans="3:9" ht="16.5">
      <c r="C25" s="90" t="s">
        <v>97</v>
      </c>
      <c r="D25" s="91" t="s">
        <v>112</v>
      </c>
      <c r="E25" s="91" t="s">
        <v>99</v>
      </c>
      <c r="F25" s="92">
        <f>F13</f>
        <v>26</v>
      </c>
      <c r="G25" s="93">
        <f>G13</f>
        <v>115516.31361339201</v>
      </c>
    </row>
    <row r="26" spans="3:9" ht="16.5">
      <c r="C26" s="90" t="s">
        <v>100</v>
      </c>
      <c r="D26" s="91" t="s">
        <v>101</v>
      </c>
      <c r="E26" s="91" t="s">
        <v>102</v>
      </c>
      <c r="F26" s="92">
        <f>F14</f>
        <v>156</v>
      </c>
      <c r="G26" s="93">
        <f>G14</f>
        <v>246439.257706623</v>
      </c>
    </row>
    <row r="27" spans="3:9" ht="16.5">
      <c r="C27" s="101" t="s">
        <v>113</v>
      </c>
      <c r="D27" s="101"/>
      <c r="E27" s="101"/>
      <c r="F27" s="102">
        <f>SUM(F25:F26)</f>
        <v>182</v>
      </c>
      <c r="G27" s="103">
        <f>SUM(G25:G26)</f>
        <v>361955.57132001501</v>
      </c>
    </row>
    <row r="28" spans="3:9" ht="16.5">
      <c r="C28" s="312" t="s">
        <v>106</v>
      </c>
      <c r="D28" s="312"/>
      <c r="E28" s="312"/>
      <c r="F28" s="312"/>
      <c r="G28" s="104">
        <f>SUM(G27:G27)</f>
        <v>361955.57132001501</v>
      </c>
    </row>
    <row r="29" spans="3:9" ht="16.5">
      <c r="C29" s="313" t="s">
        <v>108</v>
      </c>
      <c r="D29" s="313"/>
      <c r="E29" s="313"/>
      <c r="F29" s="313"/>
      <c r="G29" s="99">
        <f>G23-G28</f>
        <v>205686.97947363602</v>
      </c>
    </row>
    <row r="30" spans="3:9" ht="15.75"/>
  </sheetData>
  <mergeCells count="22">
    <mergeCell ref="C29:F29"/>
    <mergeCell ref="C21:G21"/>
    <mergeCell ref="D22:F22"/>
    <mergeCell ref="C23:F23"/>
    <mergeCell ref="C24:G24"/>
    <mergeCell ref="C28:F28"/>
    <mergeCell ref="C12:G12"/>
    <mergeCell ref="C16:F16"/>
    <mergeCell ref="C17:F17"/>
    <mergeCell ref="C19:C20"/>
    <mergeCell ref="D19:G19"/>
    <mergeCell ref="I4:O4"/>
    <mergeCell ref="Q4:T11"/>
    <mergeCell ref="C6:C7"/>
    <mergeCell ref="D6:G6"/>
    <mergeCell ref="I6:I7"/>
    <mergeCell ref="J6:K6"/>
    <mergeCell ref="L6:M6"/>
    <mergeCell ref="N6:O6"/>
    <mergeCell ref="C8:G8"/>
    <mergeCell ref="D9:F10"/>
    <mergeCell ref="C11:F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K25"/>
  <sheetViews>
    <sheetView showGridLines="0" zoomScale="80" zoomScaleNormal="80" workbookViewId="0">
      <selection activeCell="F12" sqref="F12"/>
    </sheetView>
  </sheetViews>
  <sheetFormatPr defaultRowHeight="15"/>
  <cols>
    <col min="1" max="1" width="4.7109375" style="34" customWidth="1"/>
    <col min="2" max="2" width="2.28515625" style="34" customWidth="1"/>
    <col min="3" max="3" width="34.85546875" style="34" customWidth="1"/>
    <col min="4" max="4" width="22" style="34" customWidth="1"/>
    <col min="5" max="5" width="20.42578125" style="34" customWidth="1"/>
    <col min="6" max="7" width="26" style="35" customWidth="1"/>
    <col min="8" max="8" width="17.140625" style="35" hidden="1" customWidth="1"/>
    <col min="9" max="1025" width="9.140625" style="34" customWidth="1"/>
  </cols>
  <sheetData>
    <row r="2" spans="3:8" ht="8.25" customHeight="1"/>
    <row r="3" spans="3:8" ht="27.75">
      <c r="C3" s="315" t="s">
        <v>114</v>
      </c>
      <c r="D3" s="315"/>
      <c r="E3" s="315"/>
      <c r="F3" s="315"/>
      <c r="G3" s="315"/>
      <c r="H3" s="315"/>
    </row>
    <row r="4" spans="3:8" ht="6.75" customHeight="1"/>
    <row r="5" spans="3:8" ht="43.5">
      <c r="C5" s="105" t="s">
        <v>115</v>
      </c>
      <c r="D5" s="106" t="s">
        <v>116</v>
      </c>
      <c r="E5" s="69" t="s">
        <v>117</v>
      </c>
      <c r="F5" s="107" t="s">
        <v>80</v>
      </c>
      <c r="G5" s="68" t="s">
        <v>118</v>
      </c>
      <c r="H5" s="108" t="s">
        <v>119</v>
      </c>
    </row>
    <row r="6" spans="3:8" ht="16.5">
      <c r="C6" s="109" t="s">
        <v>120</v>
      </c>
      <c r="D6" s="110" t="e">
        <f>#REF!</f>
        <v>#REF!</v>
      </c>
      <c r="E6" s="110" t="e">
        <f>SUM(#REF!)</f>
        <v>#REF!</v>
      </c>
      <c r="F6" s="111" t="e">
        <f>SUM(#REF!)</f>
        <v>#REF!</v>
      </c>
      <c r="G6" s="111" t="e">
        <f>E6+F6</f>
        <v>#REF!</v>
      </c>
      <c r="H6" s="111" t="e">
        <f>D6-G6</f>
        <v>#REF!</v>
      </c>
    </row>
    <row r="7" spans="3:8" ht="16.5">
      <c r="C7" s="109" t="s">
        <v>121</v>
      </c>
      <c r="D7" s="112" t="e">
        <f>#REF!</f>
        <v>#REF!</v>
      </c>
      <c r="E7" s="112" t="e">
        <f>SUM(#REF!)</f>
        <v>#REF!</v>
      </c>
      <c r="F7" s="112" t="e">
        <f>SUM(#REF!)</f>
        <v>#REF!</v>
      </c>
      <c r="G7" s="112" t="e">
        <f>E7+F7</f>
        <v>#REF!</v>
      </c>
      <c r="H7" s="112" t="e">
        <f>D7-G7</f>
        <v>#REF!</v>
      </c>
    </row>
    <row r="8" spans="3:8" ht="16.5">
      <c r="C8" s="113" t="s">
        <v>122</v>
      </c>
      <c r="D8" s="114" t="e">
        <f>#REF!</f>
        <v>#REF!</v>
      </c>
      <c r="E8" s="114" t="e">
        <f>SUM(#REF!)</f>
        <v>#REF!</v>
      </c>
      <c r="F8" s="115" t="e">
        <f>SUM(#REF!)</f>
        <v>#REF!</v>
      </c>
      <c r="G8" s="115" t="e">
        <f>E8+F8</f>
        <v>#REF!</v>
      </c>
      <c r="H8" s="115" t="e">
        <f>D8-G8</f>
        <v>#REF!</v>
      </c>
    </row>
    <row r="9" spans="3:8" ht="16.5">
      <c r="C9" s="113" t="s">
        <v>123</v>
      </c>
      <c r="D9" s="114" t="e">
        <f>#REF!</f>
        <v>#REF!</v>
      </c>
      <c r="E9" s="114" t="e">
        <f>SUM(#REF!)</f>
        <v>#REF!</v>
      </c>
      <c r="F9" s="115" t="e">
        <f>SUM(#REF!)</f>
        <v>#REF!</v>
      </c>
      <c r="G9" s="115" t="e">
        <f>E9+F9</f>
        <v>#REF!</v>
      </c>
      <c r="H9" s="115" t="e">
        <f>D9-G9</f>
        <v>#REF!</v>
      </c>
    </row>
    <row r="10" spans="3:8" ht="16.5">
      <c r="C10" s="113" t="s">
        <v>124</v>
      </c>
      <c r="D10" s="114" t="e">
        <f>#REF!</f>
        <v>#REF!</v>
      </c>
      <c r="E10" s="114" t="e">
        <f>SUM(#REF!)</f>
        <v>#REF!</v>
      </c>
      <c r="F10" s="115" t="e">
        <f>SUM(#REF!)</f>
        <v>#REF!</v>
      </c>
      <c r="G10" s="115" t="e">
        <f>E10+F10</f>
        <v>#REF!</v>
      </c>
      <c r="H10" s="115" t="e">
        <f>D10-G10</f>
        <v>#REF!</v>
      </c>
    </row>
    <row r="11" spans="3:8" ht="16.5">
      <c r="C11" s="109" t="s">
        <v>125</v>
      </c>
      <c r="D11" s="110" t="e">
        <f>SUM(D8:D10)</f>
        <v>#REF!</v>
      </c>
      <c r="E11" s="110" t="e">
        <f>SUM(E8:E10)</f>
        <v>#REF!</v>
      </c>
      <c r="F11" s="111" t="e">
        <f>SUM(F8:F10)</f>
        <v>#REF!</v>
      </c>
      <c r="G11" s="111" t="e">
        <f>SUM(G8:G10)</f>
        <v>#REF!</v>
      </c>
      <c r="H11" s="111" t="e">
        <f>D11-G11</f>
        <v>#REF!</v>
      </c>
    </row>
    <row r="12" spans="3:8" ht="16.5">
      <c r="C12" s="116" t="s">
        <v>126</v>
      </c>
      <c r="D12" s="117" t="e">
        <f>D6-D11</f>
        <v>#REF!</v>
      </c>
      <c r="E12" s="117" t="e">
        <f>E6-E11</f>
        <v>#REF!</v>
      </c>
      <c r="F12" s="118" t="e">
        <f>F6-F11</f>
        <v>#REF!</v>
      </c>
      <c r="G12" s="118" t="e">
        <f>G6-G11</f>
        <v>#REF!</v>
      </c>
      <c r="H12" s="118" t="e">
        <f>H6-H11</f>
        <v>#REF!</v>
      </c>
    </row>
    <row r="13" spans="3:8" ht="16.5">
      <c r="C13" s="116" t="s">
        <v>127</v>
      </c>
      <c r="D13" s="119" t="str">
        <f>IFERROR(D12/D6,"0")</f>
        <v>0</v>
      </c>
      <c r="E13" s="119" t="str">
        <f>IFERROR(E12/E6,"0")</f>
        <v>0</v>
      </c>
      <c r="F13" s="120" t="str">
        <f>IFERROR(F12/F6,"0")</f>
        <v>0</v>
      </c>
      <c r="G13" s="120" t="str">
        <f>IFERROR(G12/G6,"0")</f>
        <v>0</v>
      </c>
      <c r="H13" s="121">
        <f>G13-D13</f>
        <v>0</v>
      </c>
    </row>
    <row r="14" spans="3:8" ht="24" customHeight="1"/>
    <row r="15" spans="3:8" s="122" customFormat="1" ht="43.5">
      <c r="C15" s="123" t="s">
        <v>128</v>
      </c>
      <c r="D15" s="124" t="str">
        <f>D5</f>
        <v>Budget</v>
      </c>
      <c r="E15" s="69" t="str">
        <f>E5</f>
        <v>YTD Mar'18 Actual</v>
      </c>
      <c r="F15" s="107" t="str">
        <f>F5</f>
        <v>Balance TO GO (April to March)</v>
      </c>
      <c r="G15" s="68" t="str">
        <f>G5</f>
        <v>Total  Forecast</v>
      </c>
      <c r="H15" s="125" t="str">
        <f>H5</f>
        <v>Variance</v>
      </c>
    </row>
    <row r="16" spans="3:8" ht="16.5">
      <c r="C16" s="109" t="s">
        <v>120</v>
      </c>
      <c r="D16" s="110" t="e">
        <f>#REF!</f>
        <v>#REF!</v>
      </c>
      <c r="E16" s="110" t="e">
        <f>E6/80*100</f>
        <v>#REF!</v>
      </c>
      <c r="F16" s="110" t="e">
        <f>F6/80*100</f>
        <v>#REF!</v>
      </c>
      <c r="G16" s="111" t="e">
        <f>E16+F16</f>
        <v>#REF!</v>
      </c>
      <c r="H16" s="111" t="e">
        <f>D16-G16</f>
        <v>#REF!</v>
      </c>
    </row>
    <row r="17" spans="3:8" ht="16.5">
      <c r="C17" s="109" t="s">
        <v>121</v>
      </c>
      <c r="D17" s="110" t="e">
        <f>D7</f>
        <v>#REF!</v>
      </c>
      <c r="E17" s="110" t="e">
        <f>E7</f>
        <v>#REF!</v>
      </c>
      <c r="F17" s="110" t="e">
        <f>F7</f>
        <v>#REF!</v>
      </c>
      <c r="G17" s="111" t="e">
        <f>E17+F17</f>
        <v>#REF!</v>
      </c>
      <c r="H17" s="111" t="e">
        <f>D17-G17</f>
        <v>#REF!</v>
      </c>
    </row>
    <row r="18" spans="3:8" ht="14.25" customHeight="1">
      <c r="C18" s="113" t="s">
        <v>122</v>
      </c>
      <c r="D18" s="114" t="e">
        <f>#REF!</f>
        <v>#REF!</v>
      </c>
      <c r="E18" s="114" t="e">
        <f>E8</f>
        <v>#REF!</v>
      </c>
      <c r="F18" s="114" t="e">
        <f>F8</f>
        <v>#REF!</v>
      </c>
      <c r="G18" s="115" t="e">
        <f>E18+F18</f>
        <v>#REF!</v>
      </c>
      <c r="H18" s="115" t="e">
        <f>D18-G18</f>
        <v>#REF!</v>
      </c>
    </row>
    <row r="19" spans="3:8" ht="16.5">
      <c r="C19" s="113" t="s">
        <v>123</v>
      </c>
      <c r="D19" s="114" t="e">
        <f>#REF!</f>
        <v>#REF!</v>
      </c>
      <c r="E19" s="114" t="e">
        <f>E9</f>
        <v>#REF!</v>
      </c>
      <c r="F19" s="114" t="e">
        <f>F9</f>
        <v>#REF!</v>
      </c>
      <c r="G19" s="115" t="e">
        <f>E19+F19</f>
        <v>#REF!</v>
      </c>
      <c r="H19" s="115" t="e">
        <f>D19-G19</f>
        <v>#REF!</v>
      </c>
    </row>
    <row r="20" spans="3:8" ht="16.5">
      <c r="C20" s="113" t="s">
        <v>124</v>
      </c>
      <c r="D20" s="114" t="e">
        <f>#REF!</f>
        <v>#REF!</v>
      </c>
      <c r="E20" s="114" t="e">
        <f>E10</f>
        <v>#REF!</v>
      </c>
      <c r="F20" s="114" t="e">
        <f>F10</f>
        <v>#REF!</v>
      </c>
      <c r="G20" s="115" t="e">
        <f>E20+F20</f>
        <v>#REF!</v>
      </c>
      <c r="H20" s="115" t="e">
        <f>D20-G20</f>
        <v>#REF!</v>
      </c>
    </row>
    <row r="21" spans="3:8" ht="16.5">
      <c r="C21" s="109" t="s">
        <v>125</v>
      </c>
      <c r="D21" s="110" t="e">
        <f>SUM(D18:D20)</f>
        <v>#REF!</v>
      </c>
      <c r="E21" s="110" t="e">
        <f>SUM(E18:E20)</f>
        <v>#REF!</v>
      </c>
      <c r="F21" s="110" t="e">
        <f>SUM(F18:F20)</f>
        <v>#REF!</v>
      </c>
      <c r="G21" s="111" t="e">
        <f>SUM(G18:G20)</f>
        <v>#REF!</v>
      </c>
      <c r="H21" s="111" t="e">
        <f>D21-G21</f>
        <v>#REF!</v>
      </c>
    </row>
    <row r="22" spans="3:8" ht="16.5">
      <c r="C22" s="116" t="s">
        <v>126</v>
      </c>
      <c r="D22" s="117" t="e">
        <f>D16-D21</f>
        <v>#REF!</v>
      </c>
      <c r="E22" s="117" t="e">
        <f>E16-E21</f>
        <v>#REF!</v>
      </c>
      <c r="F22" s="117" t="e">
        <f>F16-F21</f>
        <v>#REF!</v>
      </c>
      <c r="G22" s="118" t="e">
        <f>G16-G21</f>
        <v>#REF!</v>
      </c>
      <c r="H22" s="117" t="e">
        <f>H16-H21</f>
        <v>#REF!</v>
      </c>
    </row>
    <row r="23" spans="3:8" ht="16.5">
      <c r="C23" s="116" t="s">
        <v>127</v>
      </c>
      <c r="D23" s="119" t="str">
        <f>IFERROR(D22/D16,"0")</f>
        <v>0</v>
      </c>
      <c r="E23" s="119" t="str">
        <f>IFERROR(E22/E16,"0")</f>
        <v>0</v>
      </c>
      <c r="F23" s="119" t="str">
        <f>IFERROR(F22/F16,"0")</f>
        <v>0</v>
      </c>
      <c r="G23" s="119" t="str">
        <f>IFERROR(G22/G16,"0")</f>
        <v>0</v>
      </c>
      <c r="H23" s="121">
        <f>G23-D23</f>
        <v>0</v>
      </c>
    </row>
    <row r="24" spans="3:8" ht="15.75"/>
    <row r="25" spans="3:8">
      <c r="F25" s="15"/>
      <c r="G25" s="15"/>
      <c r="H25" s="15"/>
    </row>
  </sheetData>
  <mergeCells count="1">
    <mergeCell ref="C3:H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25"/>
  <sheetViews>
    <sheetView showGridLines="0" topLeftCell="D1" zoomScale="80" zoomScaleNormal="80" workbookViewId="0">
      <selection activeCell="I12" sqref="I12"/>
    </sheetView>
  </sheetViews>
  <sheetFormatPr defaultRowHeight="15"/>
  <cols>
    <col min="1" max="1" width="1.7109375" customWidth="1"/>
    <col min="2" max="2" width="7.5703125" style="15" customWidth="1"/>
    <col min="3" max="3" width="27.5703125" customWidth="1"/>
    <col min="4" max="4" width="15.140625" style="15" customWidth="1"/>
    <col min="5" max="5" width="10.7109375" style="15" customWidth="1"/>
    <col min="6" max="6" width="9.5703125" style="15" customWidth="1"/>
    <col min="7" max="7" width="10.28515625" style="15" customWidth="1"/>
    <col min="8" max="9" width="11.28515625" customWidth="1"/>
    <col min="10" max="10" width="12.7109375" customWidth="1"/>
    <col min="11" max="11" width="14.42578125" customWidth="1"/>
    <col min="12" max="12" width="8.42578125" style="15" customWidth="1"/>
    <col min="13" max="14" width="11" customWidth="1"/>
    <col min="15" max="15" width="10.140625" customWidth="1"/>
    <col min="16" max="16" width="11.5703125" style="126" customWidth="1"/>
    <col min="17" max="17" width="12" customWidth="1"/>
    <col min="18" max="18" width="11.85546875" customWidth="1"/>
    <col min="19" max="19" width="27.28515625" customWidth="1"/>
    <col min="20" max="1025" width="8.7109375" customWidth="1"/>
  </cols>
  <sheetData>
    <row r="2" spans="2:19" ht="26.25">
      <c r="B2" s="316" t="s">
        <v>129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</row>
    <row r="3" spans="2:19" ht="9" customHeight="1"/>
    <row r="4" spans="2:19" ht="27" customHeight="1">
      <c r="C4" s="127"/>
      <c r="D4" s="127"/>
      <c r="E4" s="317" t="s">
        <v>130</v>
      </c>
      <c r="F4" s="317"/>
      <c r="G4" s="317"/>
      <c r="H4" s="317" t="s">
        <v>131</v>
      </c>
      <c r="I4" s="317"/>
      <c r="J4" s="317"/>
      <c r="K4" s="317"/>
      <c r="L4" s="317"/>
      <c r="M4" s="317" t="s">
        <v>132</v>
      </c>
      <c r="N4" s="317"/>
      <c r="O4" s="317"/>
      <c r="P4" s="128"/>
      <c r="Q4" s="127"/>
      <c r="R4" s="127"/>
      <c r="S4" s="129"/>
    </row>
    <row r="5" spans="2:19" ht="1.5" customHeight="1">
      <c r="C5" s="130"/>
      <c r="D5" s="130"/>
      <c r="E5" s="318"/>
      <c r="F5" s="318"/>
      <c r="G5" s="318"/>
      <c r="H5" s="318"/>
      <c r="I5" s="318"/>
      <c r="J5" s="318"/>
      <c r="K5" s="318"/>
      <c r="L5" s="318"/>
      <c r="M5" s="131"/>
      <c r="N5" s="132"/>
      <c r="O5" s="133"/>
      <c r="P5" s="134"/>
      <c r="Q5" s="135"/>
      <c r="R5" s="135"/>
      <c r="S5" s="129"/>
    </row>
    <row r="6" spans="2:19" ht="85.5">
      <c r="B6" s="136" t="s">
        <v>133</v>
      </c>
      <c r="C6" s="136" t="s">
        <v>134</v>
      </c>
      <c r="D6" s="136" t="s">
        <v>135</v>
      </c>
      <c r="E6" s="136" t="s">
        <v>136</v>
      </c>
      <c r="F6" s="136" t="s">
        <v>137</v>
      </c>
      <c r="G6" s="136" t="s">
        <v>138</v>
      </c>
      <c r="H6" s="136" t="s">
        <v>139</v>
      </c>
      <c r="I6" s="136" t="s">
        <v>140</v>
      </c>
      <c r="J6" s="136" t="s">
        <v>141</v>
      </c>
      <c r="K6" s="136" t="s">
        <v>142</v>
      </c>
      <c r="L6" s="136" t="s">
        <v>143</v>
      </c>
      <c r="M6" s="136" t="s">
        <v>144</v>
      </c>
      <c r="N6" s="136" t="s">
        <v>145</v>
      </c>
      <c r="O6" s="136" t="s">
        <v>146</v>
      </c>
      <c r="P6" s="136" t="s">
        <v>147</v>
      </c>
      <c r="Q6" s="136" t="s">
        <v>148</v>
      </c>
      <c r="R6" s="136" t="s">
        <v>149</v>
      </c>
      <c r="S6" s="136" t="s">
        <v>150</v>
      </c>
    </row>
    <row r="7" spans="2:19" s="137" customFormat="1" ht="28.5">
      <c r="B7" s="138">
        <v>1</v>
      </c>
      <c r="C7" s="139" t="s">
        <v>151</v>
      </c>
      <c r="D7" s="140">
        <v>1.19617224880383E-2</v>
      </c>
      <c r="E7" s="141">
        <v>15</v>
      </c>
      <c r="F7" s="142">
        <v>15</v>
      </c>
      <c r="G7" s="143">
        <f>F7-E7</f>
        <v>0</v>
      </c>
      <c r="H7" s="144">
        <v>42876</v>
      </c>
      <c r="I7" s="145">
        <v>42879</v>
      </c>
      <c r="J7" s="144">
        <v>42876</v>
      </c>
      <c r="K7" s="145">
        <v>42879</v>
      </c>
      <c r="L7" s="143">
        <f>K7-I7</f>
        <v>0</v>
      </c>
      <c r="M7" s="319" t="e">
        <f>#REF!</f>
        <v>#REF!</v>
      </c>
      <c r="N7" s="319" t="e">
        <f>#REF!</f>
        <v>#REF!</v>
      </c>
      <c r="O7" s="320" t="e">
        <f>M7-N7</f>
        <v>#REF!</v>
      </c>
      <c r="P7" s="146">
        <v>42750</v>
      </c>
      <c r="Q7" s="147">
        <f>P7*0.8</f>
        <v>34200</v>
      </c>
      <c r="R7" s="148" t="s">
        <v>152</v>
      </c>
      <c r="S7" s="149" t="s">
        <v>153</v>
      </c>
    </row>
    <row r="8" spans="2:19" s="137" customFormat="1" ht="43.5">
      <c r="B8" s="150">
        <v>2</v>
      </c>
      <c r="C8" s="151" t="s">
        <v>154</v>
      </c>
      <c r="D8" s="140">
        <v>0.14992025518341301</v>
      </c>
      <c r="E8" s="141">
        <v>188</v>
      </c>
      <c r="F8" s="152">
        <f>3500/8</f>
        <v>437.5</v>
      </c>
      <c r="G8" s="152">
        <f>E8-F8</f>
        <v>-249.5</v>
      </c>
      <c r="H8" s="153">
        <v>42880</v>
      </c>
      <c r="I8" s="154">
        <v>42936</v>
      </c>
      <c r="J8" s="153">
        <v>42880</v>
      </c>
      <c r="K8" s="154">
        <v>43073</v>
      </c>
      <c r="L8" s="155">
        <f>K8-I8</f>
        <v>137</v>
      </c>
      <c r="M8" s="319"/>
      <c r="N8" s="319"/>
      <c r="O8" s="320"/>
      <c r="P8" s="146">
        <v>42750</v>
      </c>
      <c r="Q8" s="147">
        <f>P8*0.8</f>
        <v>34200</v>
      </c>
      <c r="R8" s="148" t="s">
        <v>152</v>
      </c>
      <c r="S8" s="156" t="s">
        <v>155</v>
      </c>
    </row>
    <row r="9" spans="2:19" s="137" customFormat="1" ht="28.5">
      <c r="B9" s="157">
        <v>3</v>
      </c>
      <c r="C9" s="158" t="s">
        <v>156</v>
      </c>
      <c r="D9" s="159">
        <v>0.14992025518341301</v>
      </c>
      <c r="E9" s="160">
        <v>188</v>
      </c>
      <c r="F9" s="161">
        <f>3304/8</f>
        <v>413</v>
      </c>
      <c r="G9" s="161">
        <f>E9-F9</f>
        <v>-225</v>
      </c>
      <c r="H9" s="162">
        <v>43438</v>
      </c>
      <c r="I9" s="162">
        <v>43131</v>
      </c>
      <c r="J9" s="162">
        <v>43073</v>
      </c>
      <c r="K9" s="162">
        <v>42886</v>
      </c>
      <c r="L9" s="163">
        <f>K9-J9</f>
        <v>-187</v>
      </c>
      <c r="M9" s="319"/>
      <c r="N9" s="319"/>
      <c r="O9" s="320"/>
      <c r="P9" s="164">
        <v>85500</v>
      </c>
      <c r="Q9" s="165">
        <f>P9*0.8</f>
        <v>68400</v>
      </c>
      <c r="R9" s="158" t="s">
        <v>157</v>
      </c>
      <c r="S9" s="166" t="s">
        <v>158</v>
      </c>
    </row>
    <row r="10" spans="2:19" s="137" customFormat="1">
      <c r="B10" s="167">
        <v>4</v>
      </c>
      <c r="C10" s="168" t="s">
        <v>159</v>
      </c>
      <c r="D10" s="169">
        <v>0.64992025518341301</v>
      </c>
      <c r="E10" s="170">
        <v>815</v>
      </c>
      <c r="F10" s="171"/>
      <c r="G10" s="172"/>
      <c r="H10" s="173">
        <v>43122</v>
      </c>
      <c r="I10" s="174">
        <v>43251</v>
      </c>
      <c r="J10" s="174"/>
      <c r="K10" s="174"/>
      <c r="L10" s="172" t="s">
        <v>160</v>
      </c>
      <c r="M10" s="319"/>
      <c r="N10" s="319"/>
      <c r="O10" s="320"/>
      <c r="P10" s="175">
        <v>85500</v>
      </c>
      <c r="Q10" s="176">
        <f>P10*0.8</f>
        <v>68400</v>
      </c>
      <c r="R10" s="168"/>
      <c r="S10" s="177"/>
    </row>
    <row r="11" spans="2:19" s="137" customFormat="1" ht="26.25" customHeight="1">
      <c r="B11" s="167">
        <v>5</v>
      </c>
      <c r="C11" s="168" t="s">
        <v>161</v>
      </c>
      <c r="D11" s="169">
        <v>3.82775119617225E-2</v>
      </c>
      <c r="E11" s="170">
        <f>63-15</f>
        <v>48</v>
      </c>
      <c r="F11" s="171"/>
      <c r="G11" s="172"/>
      <c r="H11" s="174">
        <v>43252</v>
      </c>
      <c r="I11" s="174">
        <v>43281</v>
      </c>
      <c r="J11" s="174"/>
      <c r="K11" s="174"/>
      <c r="L11" s="172" t="s">
        <v>160</v>
      </c>
      <c r="M11" s="319"/>
      <c r="N11" s="319"/>
      <c r="O11" s="320"/>
      <c r="P11" s="175">
        <v>28500</v>
      </c>
      <c r="Q11" s="176">
        <f>P11*0.8</f>
        <v>22800</v>
      </c>
      <c r="R11" s="168"/>
      <c r="S11" s="177"/>
    </row>
    <row r="12" spans="2:19" s="137" customFormat="1" ht="26.25" customHeight="1">
      <c r="B12" s="178">
        <v>6</v>
      </c>
      <c r="C12" s="179" t="s">
        <v>162</v>
      </c>
      <c r="D12" s="180">
        <v>0</v>
      </c>
      <c r="E12" s="181">
        <v>88</v>
      </c>
      <c r="F12" s="182"/>
      <c r="G12" s="183"/>
      <c r="H12" s="184">
        <f>I11</f>
        <v>43281</v>
      </c>
      <c r="I12" s="185">
        <v>43311</v>
      </c>
      <c r="J12" s="185"/>
      <c r="K12" s="185"/>
      <c r="L12" s="172" t="s">
        <v>160</v>
      </c>
      <c r="M12" s="319"/>
      <c r="N12" s="319"/>
      <c r="O12" s="320"/>
      <c r="P12" s="186"/>
      <c r="Q12" s="187"/>
      <c r="R12" s="188"/>
      <c r="S12" s="189"/>
    </row>
    <row r="13" spans="2:19" s="190" customFormat="1" ht="19.5" customHeight="1">
      <c r="B13" s="321" t="s">
        <v>163</v>
      </c>
      <c r="C13" s="321"/>
      <c r="D13" s="191">
        <f>SUM(D7:D12)</f>
        <v>0.99999999999999978</v>
      </c>
      <c r="E13" s="192">
        <f>SUM(E7:E12)</f>
        <v>1342</v>
      </c>
      <c r="F13" s="192">
        <f>SUM(F7:F11)</f>
        <v>865.5</v>
      </c>
      <c r="G13" s="192">
        <f>SUM(G7:G11)</f>
        <v>-474.5</v>
      </c>
      <c r="H13" s="192"/>
      <c r="I13" s="193"/>
      <c r="J13" s="193"/>
      <c r="K13" s="193"/>
      <c r="L13" s="194">
        <f>SUM(L7:L12)</f>
        <v>-50</v>
      </c>
      <c r="M13" s="192" t="e">
        <f>SUM(M7)</f>
        <v>#REF!</v>
      </c>
      <c r="N13" s="193" t="e">
        <f>SUM(N7)</f>
        <v>#REF!</v>
      </c>
      <c r="O13" s="194" t="e">
        <f>SUM(O7)</f>
        <v>#REF!</v>
      </c>
      <c r="P13" s="195">
        <f>SUM(P7:P11)</f>
        <v>285000</v>
      </c>
      <c r="Q13" s="195">
        <f>SUM(Q7:Q11)</f>
        <v>228000</v>
      </c>
      <c r="R13" s="193">
        <f>SUM(R7:R11)</f>
        <v>0</v>
      </c>
      <c r="S13" s="194">
        <f>SUM(S7:S11)</f>
        <v>0</v>
      </c>
    </row>
    <row r="14" spans="2:19" ht="15.75">
      <c r="E14" s="15">
        <f>E13/22</f>
        <v>61</v>
      </c>
      <c r="F14" s="15">
        <f>F13/22</f>
        <v>39.340909090909093</v>
      </c>
      <c r="G14" s="15">
        <f>G13/22</f>
        <v>-21.568181818181817</v>
      </c>
    </row>
    <row r="15" spans="2:19">
      <c r="E15" s="196"/>
      <c r="H15" s="15"/>
      <c r="I15" s="15"/>
    </row>
    <row r="16" spans="2:19">
      <c r="E16" s="196"/>
      <c r="H16" s="15"/>
      <c r="I16" s="15"/>
    </row>
    <row r="17" spans="3:9">
      <c r="E17" s="196"/>
      <c r="H17" s="15"/>
      <c r="I17" s="15"/>
    </row>
    <row r="18" spans="3:9">
      <c r="H18" s="15"/>
      <c r="I18" s="15"/>
    </row>
    <row r="19" spans="3:9">
      <c r="H19" s="15"/>
      <c r="I19" s="15"/>
    </row>
    <row r="22" spans="3:9">
      <c r="C22" t="s">
        <v>164</v>
      </c>
    </row>
    <row r="23" spans="3:9">
      <c r="C23" t="s">
        <v>165</v>
      </c>
    </row>
    <row r="24" spans="3:9">
      <c r="C24" t="s">
        <v>166</v>
      </c>
    </row>
    <row r="25" spans="3:9">
      <c r="C25">
        <v>2.2999999999999998</v>
      </c>
      <c r="D25" s="15" t="s">
        <v>167</v>
      </c>
    </row>
  </sheetData>
  <mergeCells count="10">
    <mergeCell ref="M7:M12"/>
    <mergeCell ref="N7:N12"/>
    <mergeCell ref="O7:O12"/>
    <mergeCell ref="B13:C13"/>
    <mergeCell ref="B2:S2"/>
    <mergeCell ref="E4:G4"/>
    <mergeCell ref="H4:L4"/>
    <mergeCell ref="M4:O4"/>
    <mergeCell ref="E5:G5"/>
    <mergeCell ref="H5:L5"/>
  </mergeCells>
  <dataValidations count="1">
    <dataValidation type="list" allowBlank="1" showInputMessage="1" showErrorMessage="1" sqref="R7:R12" xr:uid="{00000000-0002-0000-0400-000000000000}">
      <formula1>"Completed,WIP,On Hold,Stopped"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7"/>
  <sheetViews>
    <sheetView showGridLines="0" zoomScale="80" zoomScaleNormal="80" workbookViewId="0">
      <selection activeCell="B15" sqref="B15"/>
    </sheetView>
  </sheetViews>
  <sheetFormatPr defaultRowHeight="15"/>
  <cols>
    <col min="1" max="2" width="9.140625" style="34" customWidth="1"/>
    <col min="3" max="3" width="23" style="35" customWidth="1"/>
    <col min="4" max="4" width="33" style="35" customWidth="1"/>
    <col min="5" max="5" width="13" style="34" customWidth="1"/>
    <col min="6" max="6" width="25.85546875" style="197" customWidth="1"/>
    <col min="7" max="7" width="15" style="34" customWidth="1"/>
    <col min="8" max="8" width="16" style="34" customWidth="1"/>
    <col min="9" max="9" width="43.5703125" style="34" customWidth="1"/>
    <col min="10" max="1025" width="9.140625" style="34" customWidth="1"/>
  </cols>
  <sheetData>
    <row r="1" spans="2:9" ht="15.75"/>
    <row r="2" spans="2:9" ht="24.75">
      <c r="B2" s="322" t="s">
        <v>168</v>
      </c>
      <c r="C2" s="322"/>
      <c r="D2" s="322"/>
      <c r="E2" s="322"/>
      <c r="F2" s="322"/>
      <c r="G2" s="322"/>
      <c r="H2" s="322"/>
      <c r="I2" s="322"/>
    </row>
    <row r="3" spans="2:9" s="34" customFormat="1" ht="15.75">
      <c r="C3" s="35"/>
      <c r="E3" s="197"/>
    </row>
    <row r="4" spans="2:9" s="34" customFormat="1" ht="15.75">
      <c r="B4" s="323" t="s">
        <v>169</v>
      </c>
      <c r="C4" s="323"/>
      <c r="D4" s="198"/>
      <c r="E4" s="197"/>
    </row>
    <row r="5" spans="2:9" s="34" customFormat="1" ht="15.75">
      <c r="B5" s="323" t="s">
        <v>170</v>
      </c>
      <c r="C5" s="323"/>
      <c r="D5" s="198"/>
      <c r="E5" s="197"/>
    </row>
    <row r="6" spans="2:9" s="34" customFormat="1" ht="15.75">
      <c r="B6" s="323" t="s">
        <v>171</v>
      </c>
      <c r="C6" s="323"/>
      <c r="D6" s="199"/>
      <c r="E6" s="197"/>
    </row>
    <row r="7" spans="2:9" s="34" customFormat="1" ht="15.75">
      <c r="B7" s="200" t="s">
        <v>172</v>
      </c>
      <c r="C7" s="201"/>
      <c r="D7" s="202"/>
      <c r="E7" s="197"/>
    </row>
    <row r="8" spans="2:9" ht="15.75">
      <c r="B8" s="200" t="s">
        <v>173</v>
      </c>
      <c r="C8" s="201"/>
      <c r="D8" s="202"/>
      <c r="E8" s="197"/>
      <c r="G8" s="197"/>
      <c r="H8" s="197"/>
      <c r="I8" s="197"/>
    </row>
    <row r="9" spans="2:9" s="34" customFormat="1" ht="15.75">
      <c r="B9" s="323" t="s">
        <v>174</v>
      </c>
      <c r="C9" s="323"/>
      <c r="D9" s="202"/>
      <c r="E9" s="197"/>
    </row>
    <row r="10" spans="2:9" s="34" customFormat="1" ht="15.75">
      <c r="B10" s="323" t="s">
        <v>175</v>
      </c>
      <c r="C10" s="323"/>
      <c r="D10" s="203"/>
      <c r="E10" s="197"/>
    </row>
    <row r="11" spans="2:9" s="34" customFormat="1" ht="15.75">
      <c r="B11" s="323" t="s">
        <v>176</v>
      </c>
      <c r="C11" s="323"/>
      <c r="D11" s="198"/>
      <c r="E11" s="197"/>
    </row>
    <row r="12" spans="2:9" s="34" customFormat="1" ht="15.75">
      <c r="B12" s="323" t="s">
        <v>177</v>
      </c>
      <c r="C12" s="323"/>
      <c r="D12" s="198"/>
      <c r="E12" s="197"/>
    </row>
    <row r="13" spans="2:9" s="34" customFormat="1" ht="15.75">
      <c r="B13" s="323" t="s">
        <v>178</v>
      </c>
      <c r="C13" s="323"/>
      <c r="D13" s="198"/>
      <c r="E13" s="197"/>
    </row>
    <row r="14" spans="2:9" s="34" customFormat="1" ht="15.75">
      <c r="C14" s="35"/>
      <c r="E14" s="197"/>
    </row>
    <row r="15" spans="2:9" ht="27.75">
      <c r="B15" s="324" t="s">
        <v>179</v>
      </c>
      <c r="C15" s="324"/>
      <c r="D15" s="324"/>
      <c r="E15" s="324"/>
      <c r="F15" s="324"/>
      <c r="G15" s="324"/>
      <c r="H15" s="324"/>
      <c r="I15" s="324"/>
    </row>
    <row r="16" spans="2:9" ht="46.5">
      <c r="B16" s="204" t="s">
        <v>180</v>
      </c>
      <c r="C16" s="204" t="s">
        <v>181</v>
      </c>
      <c r="D16" s="205" t="s">
        <v>182</v>
      </c>
      <c r="E16" s="204" t="s">
        <v>183</v>
      </c>
      <c r="F16" s="204" t="s">
        <v>184</v>
      </c>
      <c r="G16" s="204" t="s">
        <v>185</v>
      </c>
      <c r="H16" s="204" t="s">
        <v>186</v>
      </c>
      <c r="I16" s="204" t="s">
        <v>187</v>
      </c>
    </row>
    <row r="17" ht="15.75"/>
  </sheetData>
  <mergeCells count="10">
    <mergeCell ref="B10:C10"/>
    <mergeCell ref="B11:C11"/>
    <mergeCell ref="B12:C12"/>
    <mergeCell ref="B13:C13"/>
    <mergeCell ref="B15:I15"/>
    <mergeCell ref="B2:I2"/>
    <mergeCell ref="B4:C4"/>
    <mergeCell ref="B5:C5"/>
    <mergeCell ref="B6:C6"/>
    <mergeCell ref="B9:C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69"/>
  <sheetViews>
    <sheetView topLeftCell="A4" zoomScale="80" zoomScaleNormal="80" workbookViewId="0">
      <selection activeCell="D21" sqref="D21"/>
    </sheetView>
  </sheetViews>
  <sheetFormatPr defaultRowHeight="12.75" outlineLevelRow="1" outlineLevelCol="1"/>
  <cols>
    <col min="1" max="1" width="18" style="206" customWidth="1"/>
    <col min="2" max="2" width="7.42578125" style="207" customWidth="1"/>
    <col min="3" max="3" width="10.7109375" style="207" customWidth="1"/>
    <col min="4" max="4" width="18.7109375" style="208" customWidth="1"/>
    <col min="5" max="5" width="5.7109375" style="209" customWidth="1"/>
    <col min="6" max="6" width="4.42578125" style="208" customWidth="1"/>
    <col min="7" max="7" width="7.85546875" style="209" customWidth="1"/>
    <col min="8" max="8" width="7.5703125" style="209" customWidth="1"/>
    <col min="9" max="20" width="9" style="207" customWidth="1" outlineLevel="1"/>
    <col min="21" max="21" width="10" style="207" customWidth="1"/>
    <col min="22" max="22" width="15.140625" style="207" customWidth="1"/>
    <col min="23" max="23" width="12.42578125" style="207" customWidth="1"/>
    <col min="24" max="24" width="4.85546875" style="207" customWidth="1"/>
    <col min="25" max="25" width="8.140625" style="207" customWidth="1"/>
    <col min="26" max="26" width="10.140625" style="207" customWidth="1"/>
    <col min="27" max="27" width="10.7109375" style="207" customWidth="1"/>
    <col min="28" max="28" width="5.5703125" style="207" customWidth="1"/>
    <col min="29" max="29" width="6.5703125" style="207" customWidth="1"/>
    <col min="30" max="1025" width="11.7109375" style="207" customWidth="1"/>
  </cols>
  <sheetData>
    <row r="1" spans="1:21" ht="13.5">
      <c r="A1" s="262"/>
      <c r="B1" s="255"/>
      <c r="C1" s="255"/>
      <c r="D1" s="263"/>
      <c r="E1" s="253"/>
      <c r="F1" s="263"/>
      <c r="G1" s="253"/>
      <c r="H1" s="253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</row>
    <row r="2" spans="1:21" ht="13.5" customHeight="1">
      <c r="A2" s="325" t="s">
        <v>188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</row>
    <row r="4" spans="1:21">
      <c r="A4" s="210" t="s">
        <v>189</v>
      </c>
      <c r="B4" s="326" t="s">
        <v>190</v>
      </c>
      <c r="C4" s="326"/>
      <c r="D4" s="326"/>
      <c r="E4" s="211"/>
      <c r="F4" s="212"/>
      <c r="G4" s="211"/>
      <c r="H4" s="253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</row>
    <row r="5" spans="1:21">
      <c r="A5" s="213" t="s">
        <v>191</v>
      </c>
      <c r="B5" s="326" t="s">
        <v>192</v>
      </c>
      <c r="C5" s="326"/>
      <c r="D5" s="326"/>
      <c r="E5" s="211"/>
      <c r="F5" s="212"/>
      <c r="G5" s="211"/>
      <c r="H5" s="253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</row>
    <row r="6" spans="1:21">
      <c r="A6" s="210" t="s">
        <v>193</v>
      </c>
      <c r="B6" s="326"/>
      <c r="C6" s="326"/>
      <c r="D6" s="326"/>
      <c r="E6" s="211"/>
      <c r="F6" s="212"/>
      <c r="G6" s="211"/>
      <c r="H6" s="253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</row>
    <row r="7" spans="1:21">
      <c r="A7" s="210" t="s">
        <v>6</v>
      </c>
      <c r="B7" s="326" t="s">
        <v>194</v>
      </c>
      <c r="C7" s="326"/>
      <c r="D7" s="326"/>
      <c r="E7" s="211"/>
      <c r="F7" s="212"/>
      <c r="G7" s="212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5"/>
    </row>
    <row r="8" spans="1:21">
      <c r="A8" s="210" t="s">
        <v>195</v>
      </c>
      <c r="B8" s="326" t="s">
        <v>196</v>
      </c>
      <c r="C8" s="326"/>
      <c r="D8" s="326"/>
      <c r="E8" s="211"/>
      <c r="F8" s="212"/>
      <c r="G8" s="212"/>
      <c r="H8" s="253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</row>
    <row r="9" spans="1:21" ht="13.5">
      <c r="A9" s="262"/>
      <c r="B9" s="255"/>
      <c r="C9" s="255"/>
      <c r="D9" s="263"/>
      <c r="E9" s="253"/>
      <c r="F9" s="263"/>
      <c r="G9" s="263"/>
      <c r="H9" s="253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</row>
    <row r="10" spans="1:21" ht="25.5" customHeight="1">
      <c r="A10" s="327" t="s">
        <v>197</v>
      </c>
      <c r="B10" s="328" t="s">
        <v>197</v>
      </c>
      <c r="C10" s="328"/>
      <c r="D10" s="328"/>
      <c r="E10" s="328"/>
      <c r="F10" s="328"/>
      <c r="G10" s="328"/>
      <c r="H10" s="328"/>
      <c r="I10" s="214">
        <v>43556</v>
      </c>
      <c r="J10" s="214">
        <f>EDATE(I10,1)</f>
        <v>43586</v>
      </c>
      <c r="K10" s="214">
        <f>EDATE(J10,1)</f>
        <v>43617</v>
      </c>
      <c r="L10" s="214">
        <f>EDATE(K10,1)</f>
        <v>43647</v>
      </c>
      <c r="M10" s="214">
        <f>EDATE(L10,1)</f>
        <v>43678</v>
      </c>
      <c r="N10" s="214">
        <f>EDATE(M10,1)</f>
        <v>43709</v>
      </c>
      <c r="O10" s="214">
        <f>EDATE(N10,1)</f>
        <v>43739</v>
      </c>
      <c r="P10" s="214">
        <f>EDATE(O10,1)</f>
        <v>43770</v>
      </c>
      <c r="Q10" s="214">
        <f>EDATE(P10,1)</f>
        <v>43800</v>
      </c>
      <c r="R10" s="214">
        <f>EDATE(Q10,1)</f>
        <v>43831</v>
      </c>
      <c r="S10" s="214">
        <f>EDATE(R10,1)</f>
        <v>43862</v>
      </c>
      <c r="T10" s="214">
        <f>EDATE(S10,1)</f>
        <v>43891</v>
      </c>
      <c r="U10" s="215" t="s">
        <v>198</v>
      </c>
    </row>
    <row r="11" spans="1:21" s="218" customFormat="1" outlineLevel="1">
      <c r="A11" s="327"/>
      <c r="B11" s="329" t="s">
        <v>199</v>
      </c>
      <c r="C11" s="329"/>
      <c r="D11" s="329"/>
      <c r="E11" s="329"/>
      <c r="F11" s="329"/>
      <c r="G11" s="329"/>
      <c r="H11" s="329"/>
      <c r="I11" s="216">
        <f>(858000 /12)/67</f>
        <v>1067.1641791044776</v>
      </c>
      <c r="J11" s="216">
        <f>(858000 /12)/67</f>
        <v>1067.1641791044776</v>
      </c>
      <c r="K11" s="216">
        <f>(858000 /12)/67</f>
        <v>1067.1641791044776</v>
      </c>
      <c r="L11" s="216">
        <f>(858000 /12)/67</f>
        <v>1067.1641791044776</v>
      </c>
      <c r="M11" s="216">
        <f>(858000 /12)/67</f>
        <v>1067.1641791044776</v>
      </c>
      <c r="N11" s="216">
        <f>(858000 /12)/67</f>
        <v>1067.1641791044776</v>
      </c>
      <c r="O11" s="216">
        <f>(858000 /12)/67</f>
        <v>1067.1641791044776</v>
      </c>
      <c r="P11" s="216">
        <f>(858000 /12)/67</f>
        <v>1067.1641791044776</v>
      </c>
      <c r="Q11" s="216">
        <f>(858000 /12)/67</f>
        <v>1067.1641791044776</v>
      </c>
      <c r="R11" s="216">
        <f>(858000 /12)/67</f>
        <v>1067.1641791044776</v>
      </c>
      <c r="S11" s="216">
        <f>(858000 /12)/67</f>
        <v>1067.1641791044776</v>
      </c>
      <c r="T11" s="216">
        <f>(858000 /12)/67</f>
        <v>1067.1641791044776</v>
      </c>
      <c r="U11" s="217">
        <f>SUM(I11:T11)</f>
        <v>12805.970149253735</v>
      </c>
    </row>
    <row r="12" spans="1:21" s="218" customFormat="1" outlineLevel="1">
      <c r="A12" s="327"/>
      <c r="B12" s="329" t="s">
        <v>200</v>
      </c>
      <c r="C12" s="329"/>
      <c r="D12" s="329"/>
      <c r="E12" s="329"/>
      <c r="F12" s="329"/>
      <c r="G12" s="329"/>
      <c r="H12" s="329"/>
      <c r="I12" s="219">
        <f>(1317501/12)/67</f>
        <v>1638.6828358208954</v>
      </c>
      <c r="J12" s="219">
        <f>(979000/12)/67</f>
        <v>1217.6616915422885</v>
      </c>
      <c r="K12" s="219">
        <f>(979000/12)/67</f>
        <v>1217.6616915422885</v>
      </c>
      <c r="L12" s="219">
        <f>(979000/12)/67</f>
        <v>1217.6616915422885</v>
      </c>
      <c r="M12" s="219">
        <f>(979000/12)/67</f>
        <v>1217.6616915422885</v>
      </c>
      <c r="N12" s="219">
        <f>(979000/12)/67</f>
        <v>1217.6616915422885</v>
      </c>
      <c r="O12" s="219">
        <f>(979000/12)/67</f>
        <v>1217.6616915422885</v>
      </c>
      <c r="P12" s="219">
        <f>(979000/12)/67</f>
        <v>1217.6616915422885</v>
      </c>
      <c r="Q12" s="219">
        <f>(979000/12)/67</f>
        <v>1217.6616915422885</v>
      </c>
      <c r="R12" s="219">
        <f>(979000/12)/67</f>
        <v>1217.6616915422885</v>
      </c>
      <c r="S12" s="219">
        <f>(979000/12)/67</f>
        <v>1217.6616915422885</v>
      </c>
      <c r="T12" s="219">
        <f>(979000/12)/67</f>
        <v>1217.6616915422885</v>
      </c>
      <c r="U12" s="217">
        <f>SUM(I12:T12)</f>
        <v>15032.961442786072</v>
      </c>
    </row>
    <row r="13" spans="1:21" s="218" customFormat="1" outlineLevel="1">
      <c r="A13" s="327"/>
      <c r="B13" s="329" t="s">
        <v>201</v>
      </c>
      <c r="C13" s="329"/>
      <c r="D13" s="329"/>
      <c r="E13" s="329"/>
      <c r="F13" s="329"/>
      <c r="G13" s="329"/>
      <c r="H13" s="32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7">
        <f>SUM(I13:T13)</f>
        <v>0</v>
      </c>
    </row>
    <row r="14" spans="1:21" s="218" customFormat="1" outlineLevel="1">
      <c r="A14" s="327"/>
      <c r="B14" s="329" t="s">
        <v>202</v>
      </c>
      <c r="C14" s="329"/>
      <c r="D14" s="329"/>
      <c r="E14" s="329"/>
      <c r="F14" s="329"/>
      <c r="G14" s="329"/>
      <c r="H14" s="329"/>
      <c r="I14" s="219">
        <f>(3886000/12)/67</f>
        <v>4833.333333333333</v>
      </c>
      <c r="J14" s="219">
        <f>(3886000/12)/67</f>
        <v>4833.333333333333</v>
      </c>
      <c r="K14" s="219">
        <f>(3886000/12)/67</f>
        <v>4833.333333333333</v>
      </c>
      <c r="L14" s="219">
        <f>(3886000/12)/67</f>
        <v>4833.333333333333</v>
      </c>
      <c r="M14" s="219">
        <f>(3886000/12)/67</f>
        <v>4833.333333333333</v>
      </c>
      <c r="N14" s="219">
        <f>(3886000/12)/67</f>
        <v>4833.333333333333</v>
      </c>
      <c r="O14" s="219">
        <f>(3886000/12)/67</f>
        <v>4833.333333333333</v>
      </c>
      <c r="P14" s="219">
        <f>(3886000/12)/67</f>
        <v>4833.333333333333</v>
      </c>
      <c r="Q14" s="219">
        <f>(3886000/12)/67</f>
        <v>4833.333333333333</v>
      </c>
      <c r="R14" s="219">
        <f>(3886000/12)/67</f>
        <v>4833.333333333333</v>
      </c>
      <c r="S14" s="219">
        <f>(3886000/12)/67</f>
        <v>4833.333333333333</v>
      </c>
      <c r="T14" s="219">
        <f>(3886000/12)/67</f>
        <v>4833.333333333333</v>
      </c>
      <c r="U14" s="217">
        <f>SUM(I14:T14)</f>
        <v>58000.000000000007</v>
      </c>
    </row>
    <row r="15" spans="1:21" s="218" customFormat="1" outlineLevel="1">
      <c r="A15" s="327"/>
      <c r="B15" s="329" t="s">
        <v>203</v>
      </c>
      <c r="C15" s="329"/>
      <c r="D15" s="329"/>
      <c r="E15" s="329"/>
      <c r="F15" s="329"/>
      <c r="G15" s="329"/>
      <c r="H15" s="32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7">
        <f>SUM(I15:T15)</f>
        <v>0</v>
      </c>
    </row>
    <row r="16" spans="1:21" s="218" customFormat="1" outlineLevel="1">
      <c r="A16" s="327"/>
      <c r="B16" s="329" t="s">
        <v>204</v>
      </c>
      <c r="C16" s="329"/>
      <c r="D16" s="329"/>
      <c r="E16" s="329"/>
      <c r="F16" s="329"/>
      <c r="G16" s="329"/>
      <c r="H16" s="329"/>
      <c r="I16" s="219">
        <f>(698250/12)/67</f>
        <v>868.47014925373139</v>
      </c>
      <c r="J16" s="219">
        <f>(698250/12)/67</f>
        <v>868.47014925373139</v>
      </c>
      <c r="K16" s="219">
        <f>(698250/12)/67</f>
        <v>868.47014925373139</v>
      </c>
      <c r="L16" s="219">
        <f>(698250/12)/67</f>
        <v>868.47014925373139</v>
      </c>
      <c r="M16" s="219">
        <f>(698250/12)/67</f>
        <v>868.47014925373139</v>
      </c>
      <c r="N16" s="219">
        <f>(698250/12)/67</f>
        <v>868.47014925373139</v>
      </c>
      <c r="O16" s="219">
        <f>(698250/12)/67</f>
        <v>868.47014925373139</v>
      </c>
      <c r="P16" s="219">
        <f>(698250/12)/67</f>
        <v>868.47014925373139</v>
      </c>
      <c r="Q16" s="219">
        <f>(698250/12)/67</f>
        <v>868.47014925373139</v>
      </c>
      <c r="R16" s="219">
        <f>(698250/12)/67</f>
        <v>868.47014925373139</v>
      </c>
      <c r="S16" s="219">
        <f>(698250/12)/67</f>
        <v>868.47014925373139</v>
      </c>
      <c r="T16" s="219">
        <f>(698250/12)/67</f>
        <v>868.47014925373139</v>
      </c>
      <c r="U16" s="217">
        <f>SUM(I16:T16)</f>
        <v>10421.641791044776</v>
      </c>
    </row>
    <row r="17" spans="1:27" s="218" customFormat="1" ht="13.5" outlineLevel="1">
      <c r="A17" s="220"/>
      <c r="B17" s="221"/>
      <c r="C17" s="221"/>
      <c r="D17" s="221"/>
      <c r="E17" s="221"/>
      <c r="F17" s="221"/>
      <c r="G17" s="221"/>
      <c r="H17" s="221"/>
      <c r="I17" s="219"/>
      <c r="J17" s="222"/>
      <c r="K17" s="222"/>
      <c r="L17" s="222"/>
      <c r="M17" s="222"/>
      <c r="N17" s="222"/>
      <c r="O17" s="222"/>
      <c r="P17" s="216"/>
      <c r="Q17" s="216"/>
      <c r="R17" s="222"/>
      <c r="S17" s="222"/>
      <c r="T17" s="216"/>
      <c r="U17" s="223">
        <f>SUM(I17:R17)</f>
        <v>0</v>
      </c>
      <c r="AA17" s="224"/>
    </row>
    <row r="18" spans="1:27" ht="13.5" customHeight="1">
      <c r="A18" s="330" t="s">
        <v>205</v>
      </c>
      <c r="B18" s="330"/>
      <c r="C18" s="330"/>
      <c r="D18" s="330"/>
      <c r="E18" s="330"/>
      <c r="F18" s="330"/>
      <c r="G18" s="330"/>
      <c r="H18" s="330"/>
      <c r="I18" s="225">
        <f>SUM(I11:I16)</f>
        <v>8407.6504975124371</v>
      </c>
      <c r="J18" s="225">
        <f>SUM(J11:J16)</f>
        <v>7986.6293532338304</v>
      </c>
      <c r="K18" s="225">
        <f>SUM(K11:K16)</f>
        <v>7986.6293532338304</v>
      </c>
      <c r="L18" s="225">
        <f>SUM(L11:L16)</f>
        <v>7986.6293532338304</v>
      </c>
      <c r="M18" s="225">
        <f>SUM(M11:M16)</f>
        <v>7986.6293532338304</v>
      </c>
      <c r="N18" s="225">
        <f>SUM(N11:N16)</f>
        <v>7986.6293532338304</v>
      </c>
      <c r="O18" s="225">
        <f>SUM(O11:O16)</f>
        <v>7986.6293532338304</v>
      </c>
      <c r="P18" s="225">
        <f>SUM(P11:P16)</f>
        <v>7986.6293532338304</v>
      </c>
      <c r="Q18" s="225">
        <f>SUM(Q11:Q16)</f>
        <v>7986.6293532338304</v>
      </c>
      <c r="R18" s="225">
        <f>SUM(R11:R17)</f>
        <v>7986.6293532338304</v>
      </c>
      <c r="S18" s="225">
        <f>SUM(S11:S17)</f>
        <v>7986.6293532338304</v>
      </c>
      <c r="T18" s="225">
        <f>SUM(T11:T17)</f>
        <v>7986.6293532338304</v>
      </c>
      <c r="U18" s="226">
        <f>SUM(U11:U17)</f>
        <v>96260.5733830846</v>
      </c>
      <c r="V18" s="255"/>
      <c r="W18" s="260"/>
      <c r="X18" s="255"/>
      <c r="Y18" s="255"/>
      <c r="Z18" s="255"/>
      <c r="AA18" s="255"/>
    </row>
    <row r="19" spans="1:27" ht="13.5">
      <c r="A19" s="262"/>
      <c r="B19" s="255"/>
      <c r="C19" s="255"/>
      <c r="D19" s="263"/>
      <c r="E19" s="253"/>
      <c r="F19" s="26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5"/>
      <c r="W19" s="255"/>
      <c r="X19" s="255"/>
      <c r="Y19" s="255"/>
      <c r="Z19" s="255"/>
      <c r="AA19" s="255"/>
    </row>
    <row r="20" spans="1:27" s="229" customFormat="1" ht="25.5" customHeight="1">
      <c r="A20" s="331" t="s">
        <v>206</v>
      </c>
      <c r="B20" s="227" t="s">
        <v>207</v>
      </c>
      <c r="C20" s="227" t="s">
        <v>208</v>
      </c>
      <c r="D20" s="227" t="s">
        <v>209</v>
      </c>
      <c r="E20" s="227" t="s">
        <v>2</v>
      </c>
      <c r="F20" s="227" t="s">
        <v>210</v>
      </c>
      <c r="G20" s="227" t="s">
        <v>211</v>
      </c>
      <c r="H20" s="227" t="s">
        <v>212</v>
      </c>
      <c r="I20" s="214">
        <f>I10</f>
        <v>43556</v>
      </c>
      <c r="J20" s="214">
        <f>J10</f>
        <v>43586</v>
      </c>
      <c r="K20" s="214">
        <f>K10</f>
        <v>43617</v>
      </c>
      <c r="L20" s="214">
        <f>L10</f>
        <v>43647</v>
      </c>
      <c r="M20" s="214">
        <f>M10</f>
        <v>43678</v>
      </c>
      <c r="N20" s="214">
        <f>N10</f>
        <v>43709</v>
      </c>
      <c r="O20" s="214">
        <f>O10</f>
        <v>43739</v>
      </c>
      <c r="P20" s="214">
        <f>P10</f>
        <v>43770</v>
      </c>
      <c r="Q20" s="214">
        <f>Q10</f>
        <v>43800</v>
      </c>
      <c r="R20" s="214">
        <f>R10</f>
        <v>43831</v>
      </c>
      <c r="S20" s="214">
        <f>S10</f>
        <v>43862</v>
      </c>
      <c r="T20" s="214">
        <f>T10</f>
        <v>43891</v>
      </c>
      <c r="U20" s="228" t="s">
        <v>213</v>
      </c>
      <c r="V20" s="249"/>
      <c r="W20" s="249"/>
      <c r="X20" s="249"/>
      <c r="Y20" s="249"/>
      <c r="Z20" s="249"/>
      <c r="AA20" s="249"/>
    </row>
    <row r="21" spans="1:27" ht="15" outlineLevel="1">
      <c r="A21" s="331"/>
      <c r="B21" s="230" t="s">
        <v>194</v>
      </c>
      <c r="C21" s="231">
        <v>112357</v>
      </c>
      <c r="D21" s="232" t="s">
        <v>196</v>
      </c>
      <c r="E21" s="230" t="s">
        <v>11</v>
      </c>
      <c r="F21" s="265"/>
      <c r="G21" s="233" t="s">
        <v>214</v>
      </c>
      <c r="H21" s="234">
        <v>1268</v>
      </c>
      <c r="I21" s="235">
        <v>1</v>
      </c>
      <c r="J21" s="235">
        <v>1</v>
      </c>
      <c r="K21" s="235">
        <v>1</v>
      </c>
      <c r="L21" s="235">
        <v>1</v>
      </c>
      <c r="M21" s="235">
        <v>1</v>
      </c>
      <c r="N21" s="235">
        <v>1</v>
      </c>
      <c r="O21" s="235">
        <v>1</v>
      </c>
      <c r="P21" s="235">
        <v>1</v>
      </c>
      <c r="Q21" s="235">
        <v>1</v>
      </c>
      <c r="R21" s="235">
        <v>1</v>
      </c>
      <c r="S21" s="235">
        <v>1</v>
      </c>
      <c r="T21" s="235">
        <v>1</v>
      </c>
      <c r="U21" s="236">
        <f>SUM(I21:T21)</f>
        <v>12</v>
      </c>
      <c r="V21" s="255"/>
      <c r="W21" s="255"/>
      <c r="X21" s="255"/>
      <c r="Y21" s="255"/>
      <c r="Z21" s="255"/>
      <c r="AA21" s="255"/>
    </row>
    <row r="22" spans="1:27" ht="15" outlineLevel="1">
      <c r="A22" s="331"/>
      <c r="B22" s="230" t="s">
        <v>194</v>
      </c>
      <c r="C22" s="231">
        <v>111250</v>
      </c>
      <c r="D22" s="232" t="s">
        <v>215</v>
      </c>
      <c r="E22" s="230" t="s">
        <v>11</v>
      </c>
      <c r="F22" s="265"/>
      <c r="G22" s="233" t="s">
        <v>214</v>
      </c>
      <c r="H22" s="234">
        <v>1195</v>
      </c>
      <c r="I22" s="235">
        <v>1</v>
      </c>
      <c r="J22" s="235">
        <v>1</v>
      </c>
      <c r="K22" s="235">
        <v>1</v>
      </c>
      <c r="L22" s="235">
        <v>1</v>
      </c>
      <c r="M22" s="235">
        <v>1</v>
      </c>
      <c r="N22" s="235">
        <v>1</v>
      </c>
      <c r="O22" s="235">
        <v>1</v>
      </c>
      <c r="P22" s="235">
        <v>1</v>
      </c>
      <c r="Q22" s="235">
        <v>1</v>
      </c>
      <c r="R22" s="235">
        <v>1</v>
      </c>
      <c r="S22" s="235">
        <v>1</v>
      </c>
      <c r="T22" s="235">
        <v>1</v>
      </c>
      <c r="U22" s="236">
        <f>SUM(I22:T22)</f>
        <v>12</v>
      </c>
      <c r="V22" s="255"/>
      <c r="W22" s="255"/>
      <c r="X22" s="255"/>
      <c r="Y22" s="255"/>
      <c r="Z22" s="255"/>
      <c r="AA22" s="255"/>
    </row>
    <row r="23" spans="1:27" ht="15" outlineLevel="1">
      <c r="A23" s="331"/>
      <c r="B23" s="230" t="s">
        <v>194</v>
      </c>
      <c r="C23" s="231">
        <v>111252</v>
      </c>
      <c r="D23" s="232" t="s">
        <v>216</v>
      </c>
      <c r="E23" s="230" t="s">
        <v>11</v>
      </c>
      <c r="F23" s="265"/>
      <c r="G23" s="233" t="s">
        <v>214</v>
      </c>
      <c r="H23" s="234">
        <v>1195</v>
      </c>
      <c r="I23" s="235">
        <v>1</v>
      </c>
      <c r="J23" s="235">
        <v>1</v>
      </c>
      <c r="K23" s="235">
        <v>1</v>
      </c>
      <c r="L23" s="235">
        <v>1</v>
      </c>
      <c r="M23" s="235">
        <v>1</v>
      </c>
      <c r="N23" s="235">
        <v>1</v>
      </c>
      <c r="O23" s="235">
        <v>1</v>
      </c>
      <c r="P23" s="235">
        <v>1</v>
      </c>
      <c r="Q23" s="235">
        <v>1</v>
      </c>
      <c r="R23" s="235">
        <v>1</v>
      </c>
      <c r="S23" s="235">
        <v>1</v>
      </c>
      <c r="T23" s="235">
        <v>1</v>
      </c>
      <c r="U23" s="236">
        <f>SUM(I23:T23)</f>
        <v>12</v>
      </c>
      <c r="V23" s="255"/>
      <c r="W23" s="255"/>
      <c r="X23" s="255"/>
      <c r="Y23" s="255"/>
      <c r="Z23" s="255"/>
      <c r="AA23" s="255"/>
    </row>
    <row r="24" spans="1:27" ht="15" outlineLevel="1">
      <c r="A24" s="331"/>
      <c r="B24" s="230" t="s">
        <v>194</v>
      </c>
      <c r="C24" s="231">
        <v>112048</v>
      </c>
      <c r="D24" s="232" t="s">
        <v>217</v>
      </c>
      <c r="E24" s="230" t="s">
        <v>9</v>
      </c>
      <c r="F24" s="265"/>
      <c r="G24" s="233" t="s">
        <v>214</v>
      </c>
      <c r="H24" s="234">
        <v>895</v>
      </c>
      <c r="I24" s="235">
        <v>1</v>
      </c>
      <c r="J24" s="235">
        <v>1</v>
      </c>
      <c r="K24" s="235">
        <v>1</v>
      </c>
      <c r="L24" s="235">
        <v>1</v>
      </c>
      <c r="M24" s="235">
        <v>1</v>
      </c>
      <c r="N24" s="235">
        <v>1</v>
      </c>
      <c r="O24" s="235">
        <v>1</v>
      </c>
      <c r="P24" s="235">
        <v>1</v>
      </c>
      <c r="Q24" s="235">
        <v>1</v>
      </c>
      <c r="R24" s="235">
        <v>1</v>
      </c>
      <c r="S24" s="235">
        <v>1</v>
      </c>
      <c r="T24" s="235">
        <v>1</v>
      </c>
      <c r="U24" s="236">
        <f>SUM(I24:T24)</f>
        <v>12</v>
      </c>
      <c r="V24" s="255"/>
      <c r="W24" s="255"/>
      <c r="X24" s="255"/>
      <c r="Y24" s="255"/>
      <c r="Z24" s="255"/>
      <c r="AA24" s="255"/>
    </row>
    <row r="25" spans="1:27" ht="15" outlineLevel="1">
      <c r="A25" s="331"/>
      <c r="B25" s="230" t="s">
        <v>194</v>
      </c>
      <c r="C25" s="231">
        <v>112502</v>
      </c>
      <c r="D25" s="232" t="s">
        <v>218</v>
      </c>
      <c r="E25" s="230" t="s">
        <v>7</v>
      </c>
      <c r="F25" s="265"/>
      <c r="G25" s="233" t="s">
        <v>214</v>
      </c>
      <c r="H25" s="234">
        <v>448</v>
      </c>
      <c r="I25" s="235">
        <v>1</v>
      </c>
      <c r="J25" s="235">
        <v>1</v>
      </c>
      <c r="K25" s="235">
        <v>1</v>
      </c>
      <c r="L25" s="235">
        <v>1</v>
      </c>
      <c r="M25" s="235">
        <v>1</v>
      </c>
      <c r="N25" s="235">
        <v>1</v>
      </c>
      <c r="O25" s="235">
        <v>1</v>
      </c>
      <c r="P25" s="235">
        <v>1</v>
      </c>
      <c r="Q25" s="235">
        <v>1</v>
      </c>
      <c r="R25" s="235">
        <v>1</v>
      </c>
      <c r="S25" s="235">
        <v>1</v>
      </c>
      <c r="T25" s="235">
        <v>1</v>
      </c>
      <c r="U25" s="236">
        <f>SUM(I25:T25)</f>
        <v>12</v>
      </c>
      <c r="V25" s="255"/>
      <c r="W25" s="255"/>
      <c r="X25" s="255"/>
      <c r="Y25" s="255"/>
      <c r="Z25" s="255"/>
      <c r="AA25" s="255"/>
    </row>
    <row r="26" spans="1:27" ht="15" outlineLevel="1">
      <c r="A26" s="331"/>
      <c r="B26" s="230" t="s">
        <v>194</v>
      </c>
      <c r="C26" s="231">
        <v>111789</v>
      </c>
      <c r="D26" s="232" t="s">
        <v>219</v>
      </c>
      <c r="E26" s="230" t="s">
        <v>11</v>
      </c>
      <c r="F26" s="265"/>
      <c r="G26" s="233" t="s">
        <v>214</v>
      </c>
      <c r="H26" s="234">
        <v>1195</v>
      </c>
      <c r="I26" s="235">
        <v>1</v>
      </c>
      <c r="J26" s="235">
        <v>1</v>
      </c>
      <c r="K26" s="235">
        <v>1</v>
      </c>
      <c r="L26" s="235">
        <v>1</v>
      </c>
      <c r="M26" s="235">
        <v>1</v>
      </c>
      <c r="N26" s="235">
        <v>1</v>
      </c>
      <c r="O26" s="235">
        <v>1</v>
      </c>
      <c r="P26" s="235">
        <v>1</v>
      </c>
      <c r="Q26" s="235">
        <v>1</v>
      </c>
      <c r="R26" s="235">
        <v>1</v>
      </c>
      <c r="S26" s="235">
        <v>1</v>
      </c>
      <c r="T26" s="235">
        <v>1</v>
      </c>
      <c r="U26" s="236">
        <f>SUM(I26:T26)</f>
        <v>12</v>
      </c>
      <c r="V26" s="255"/>
      <c r="W26" s="255"/>
      <c r="X26" s="255"/>
      <c r="Y26" s="255"/>
      <c r="Z26" s="255"/>
      <c r="AA26" s="255"/>
    </row>
    <row r="27" spans="1:27" ht="15" outlineLevel="1">
      <c r="A27" s="331"/>
      <c r="B27" s="230" t="s">
        <v>194</v>
      </c>
      <c r="C27" s="231">
        <v>112587</v>
      </c>
      <c r="D27" s="232" t="s">
        <v>220</v>
      </c>
      <c r="E27" s="230" t="s">
        <v>9</v>
      </c>
      <c r="F27" s="265"/>
      <c r="G27" s="233" t="s">
        <v>214</v>
      </c>
      <c r="H27" s="234">
        <v>895</v>
      </c>
      <c r="I27" s="235">
        <v>1</v>
      </c>
      <c r="J27" s="235">
        <v>1</v>
      </c>
      <c r="K27" s="235">
        <v>1</v>
      </c>
      <c r="L27" s="235">
        <v>1</v>
      </c>
      <c r="M27" s="235">
        <v>1</v>
      </c>
      <c r="N27" s="235">
        <v>1</v>
      </c>
      <c r="O27" s="235">
        <v>1</v>
      </c>
      <c r="P27" s="235">
        <v>1</v>
      </c>
      <c r="Q27" s="235">
        <v>1</v>
      </c>
      <c r="R27" s="235">
        <v>1</v>
      </c>
      <c r="S27" s="235">
        <v>1</v>
      </c>
      <c r="T27" s="235">
        <v>1</v>
      </c>
      <c r="U27" s="236">
        <f>SUM(I27:T27)</f>
        <v>12</v>
      </c>
      <c r="V27" s="255"/>
      <c r="W27" s="255"/>
      <c r="X27" s="255"/>
      <c r="Y27" s="255"/>
      <c r="Z27" s="255"/>
      <c r="AA27" s="255"/>
    </row>
    <row r="28" spans="1:27" ht="15" outlineLevel="1">
      <c r="A28" s="331"/>
      <c r="B28" s="230" t="s">
        <v>194</v>
      </c>
      <c r="C28" s="231">
        <v>112619</v>
      </c>
      <c r="D28" s="232" t="s">
        <v>221</v>
      </c>
      <c r="E28" s="230" t="s">
        <v>7</v>
      </c>
      <c r="F28" s="265"/>
      <c r="G28" s="233" t="s">
        <v>214</v>
      </c>
      <c r="H28" s="234">
        <v>448</v>
      </c>
      <c r="I28" s="235">
        <v>1</v>
      </c>
      <c r="J28" s="235">
        <v>1</v>
      </c>
      <c r="K28" s="235">
        <v>1</v>
      </c>
      <c r="L28" s="235">
        <v>1</v>
      </c>
      <c r="M28" s="235">
        <v>1</v>
      </c>
      <c r="N28" s="235">
        <v>1</v>
      </c>
      <c r="O28" s="235">
        <v>1</v>
      </c>
      <c r="P28" s="235">
        <v>1</v>
      </c>
      <c r="Q28" s="235">
        <v>1</v>
      </c>
      <c r="R28" s="235">
        <v>1</v>
      </c>
      <c r="S28" s="235">
        <v>1</v>
      </c>
      <c r="T28" s="235">
        <v>1</v>
      </c>
      <c r="U28" s="236">
        <f>SUM(I28:T28)</f>
        <v>12</v>
      </c>
      <c r="V28" s="255"/>
      <c r="W28" s="255"/>
      <c r="X28" s="255"/>
      <c r="Y28" s="255"/>
      <c r="Z28" s="255"/>
      <c r="AA28" s="255"/>
    </row>
    <row r="29" spans="1:27" ht="15.75" outlineLevel="1">
      <c r="A29" s="331"/>
      <c r="B29" s="230"/>
      <c r="C29" s="231"/>
      <c r="D29" s="237"/>
      <c r="E29" s="230"/>
      <c r="F29" s="265"/>
      <c r="G29" s="233"/>
      <c r="H29" s="234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8"/>
      <c r="U29" s="236">
        <f>SUM(I29:T29)</f>
        <v>0</v>
      </c>
      <c r="V29" s="255"/>
      <c r="W29" s="255"/>
      <c r="X29" s="255"/>
      <c r="Y29" s="255"/>
      <c r="Z29" s="255"/>
      <c r="AA29" s="255"/>
    </row>
    <row r="30" spans="1:27" ht="13.5" customHeight="1">
      <c r="A30" s="332" t="s">
        <v>222</v>
      </c>
      <c r="B30" s="332"/>
      <c r="C30" s="332"/>
      <c r="D30" s="332"/>
      <c r="E30" s="332"/>
      <c r="F30" s="332"/>
      <c r="G30" s="332"/>
      <c r="H30" s="332"/>
      <c r="I30" s="239">
        <f>SUM(I21:I29)</f>
        <v>8</v>
      </c>
      <c r="J30" s="239">
        <f>SUM(J21:J29)</f>
        <v>8</v>
      </c>
      <c r="K30" s="239">
        <f>SUM(K21:K29)</f>
        <v>8</v>
      </c>
      <c r="L30" s="239">
        <f>SUM(L21:L29)</f>
        <v>8</v>
      </c>
      <c r="M30" s="239">
        <f>SUM(M21:M29)</f>
        <v>8</v>
      </c>
      <c r="N30" s="239">
        <f>SUM(N21:N29)</f>
        <v>8</v>
      </c>
      <c r="O30" s="240">
        <f>SUM(O21:O29)</f>
        <v>8</v>
      </c>
      <c r="P30" s="239">
        <f>SUM(P21:P29)</f>
        <v>8</v>
      </c>
      <c r="Q30" s="239">
        <f>SUM(Q21:Q29)</f>
        <v>8</v>
      </c>
      <c r="R30" s="239">
        <f>SUM(R21:R29)</f>
        <v>8</v>
      </c>
      <c r="S30" s="239">
        <f>SUM(S21:S29)</f>
        <v>8</v>
      </c>
      <c r="T30" s="239">
        <f>SUM(T21:T29)</f>
        <v>8</v>
      </c>
      <c r="U30" s="241">
        <f>SUM(U21:U29)</f>
        <v>96</v>
      </c>
      <c r="V30" s="242"/>
      <c r="W30" s="260"/>
      <c r="X30" s="255"/>
      <c r="Y30" s="255"/>
      <c r="Z30" s="255"/>
      <c r="AA30" s="255"/>
    </row>
    <row r="31" spans="1:27" s="249" customFormat="1" ht="13.5">
      <c r="A31" s="243"/>
      <c r="B31" s="244"/>
      <c r="C31" s="244"/>
      <c r="D31" s="245"/>
      <c r="E31" s="246"/>
      <c r="F31" s="245"/>
      <c r="G31" s="246"/>
      <c r="H31" s="246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8"/>
    </row>
    <row r="32" spans="1:27" s="253" customFormat="1" ht="38.25" customHeight="1">
      <c r="A32" s="331" t="s">
        <v>223</v>
      </c>
      <c r="B32" s="250" t="s">
        <v>207</v>
      </c>
      <c r="C32" s="250" t="s">
        <v>12</v>
      </c>
      <c r="D32" s="250" t="s">
        <v>224</v>
      </c>
      <c r="E32" s="250" t="s">
        <v>2</v>
      </c>
      <c r="F32" s="250" t="s">
        <v>210</v>
      </c>
      <c r="G32" s="250" t="s">
        <v>211</v>
      </c>
      <c r="H32" s="250" t="s">
        <v>225</v>
      </c>
      <c r="I32" s="251">
        <f>I10</f>
        <v>43556</v>
      </c>
      <c r="J32" s="251">
        <f>J10</f>
        <v>43586</v>
      </c>
      <c r="K32" s="251">
        <f>K10</f>
        <v>43617</v>
      </c>
      <c r="L32" s="251">
        <f>L10</f>
        <v>43647</v>
      </c>
      <c r="M32" s="251">
        <f>M10</f>
        <v>43678</v>
      </c>
      <c r="N32" s="251">
        <f>N10</f>
        <v>43709</v>
      </c>
      <c r="O32" s="251">
        <f>O10</f>
        <v>43739</v>
      </c>
      <c r="P32" s="251">
        <f>P10</f>
        <v>43770</v>
      </c>
      <c r="Q32" s="251">
        <f>Q10</f>
        <v>43800</v>
      </c>
      <c r="R32" s="251">
        <f>R10</f>
        <v>43831</v>
      </c>
      <c r="S32" s="251">
        <f>S10</f>
        <v>43862</v>
      </c>
      <c r="T32" s="251">
        <f>T10</f>
        <v>43891</v>
      </c>
      <c r="U32" s="252" t="s">
        <v>226</v>
      </c>
    </row>
    <row r="33" spans="1:23" s="255" customFormat="1" ht="15" outlineLevel="1">
      <c r="A33" s="331"/>
      <c r="B33" s="230" t="s">
        <v>194</v>
      </c>
      <c r="C33" s="231">
        <v>112357</v>
      </c>
      <c r="D33" s="232" t="s">
        <v>196</v>
      </c>
      <c r="E33" s="230" t="s">
        <v>11</v>
      </c>
      <c r="F33" s="265"/>
      <c r="G33" s="233" t="s">
        <v>214</v>
      </c>
      <c r="H33" s="234">
        <v>1268</v>
      </c>
      <c r="I33" s="216">
        <f>$H21*I21</f>
        <v>1268</v>
      </c>
      <c r="J33" s="216">
        <f>$H21*J21</f>
        <v>1268</v>
      </c>
      <c r="K33" s="216">
        <f>$H21*K21</f>
        <v>1268</v>
      </c>
      <c r="L33" s="216">
        <f>$H21*L21</f>
        <v>1268</v>
      </c>
      <c r="M33" s="216">
        <f>$H21*M21</f>
        <v>1268</v>
      </c>
      <c r="N33" s="216">
        <f>$H21*N21</f>
        <v>1268</v>
      </c>
      <c r="O33" s="216">
        <f>$H21*O21</f>
        <v>1268</v>
      </c>
      <c r="P33" s="216">
        <f>$H21*P21</f>
        <v>1268</v>
      </c>
      <c r="Q33" s="216">
        <f>$H21*Q21</f>
        <v>1268</v>
      </c>
      <c r="R33" s="216">
        <f>$H21*R21</f>
        <v>1268</v>
      </c>
      <c r="S33" s="216">
        <f>$H21*S21</f>
        <v>1268</v>
      </c>
      <c r="T33" s="216">
        <f>$H21*T21</f>
        <v>1268</v>
      </c>
      <c r="U33" s="254">
        <f>SUM(I33:T33)</f>
        <v>15216</v>
      </c>
    </row>
    <row r="34" spans="1:23" s="255" customFormat="1" ht="15" outlineLevel="1">
      <c r="A34" s="331"/>
      <c r="B34" s="230" t="s">
        <v>194</v>
      </c>
      <c r="C34" s="231">
        <v>111250</v>
      </c>
      <c r="D34" s="232" t="s">
        <v>215</v>
      </c>
      <c r="E34" s="230" t="s">
        <v>11</v>
      </c>
      <c r="F34" s="265"/>
      <c r="G34" s="233" t="s">
        <v>214</v>
      </c>
      <c r="H34" s="234">
        <v>1195</v>
      </c>
      <c r="I34" s="216">
        <v>1195</v>
      </c>
      <c r="J34" s="216">
        <v>1195</v>
      </c>
      <c r="K34" s="216">
        <v>1195</v>
      </c>
      <c r="L34" s="216">
        <v>1195</v>
      </c>
      <c r="M34" s="216">
        <v>1195</v>
      </c>
      <c r="N34" s="216">
        <v>1195</v>
      </c>
      <c r="O34" s="216">
        <v>1195</v>
      </c>
      <c r="P34" s="216">
        <v>1195</v>
      </c>
      <c r="Q34" s="216">
        <v>1195</v>
      </c>
      <c r="R34" s="216">
        <v>1195</v>
      </c>
      <c r="S34" s="216">
        <v>1195</v>
      </c>
      <c r="T34" s="216">
        <v>1195</v>
      </c>
      <c r="U34" s="254">
        <f>SUM(I34:T34)</f>
        <v>14340</v>
      </c>
    </row>
    <row r="35" spans="1:23" s="255" customFormat="1" ht="15" outlineLevel="1">
      <c r="A35" s="331"/>
      <c r="B35" s="230" t="s">
        <v>194</v>
      </c>
      <c r="C35" s="231">
        <v>111252</v>
      </c>
      <c r="D35" s="232" t="s">
        <v>216</v>
      </c>
      <c r="E35" s="230" t="s">
        <v>11</v>
      </c>
      <c r="F35" s="265"/>
      <c r="G35" s="233" t="s">
        <v>214</v>
      </c>
      <c r="H35" s="234">
        <v>1195</v>
      </c>
      <c r="I35" s="216">
        <v>1195</v>
      </c>
      <c r="J35" s="216">
        <v>1195</v>
      </c>
      <c r="K35" s="216">
        <v>1195</v>
      </c>
      <c r="L35" s="216">
        <v>1195</v>
      </c>
      <c r="M35" s="216">
        <v>1195</v>
      </c>
      <c r="N35" s="216">
        <v>1195</v>
      </c>
      <c r="O35" s="216">
        <v>1195</v>
      </c>
      <c r="P35" s="216">
        <v>1195</v>
      </c>
      <c r="Q35" s="216">
        <v>1195</v>
      </c>
      <c r="R35" s="216">
        <v>1195</v>
      </c>
      <c r="S35" s="216">
        <v>1195</v>
      </c>
      <c r="T35" s="216">
        <v>1195</v>
      </c>
      <c r="U35" s="254">
        <f>SUM(I35:T35)</f>
        <v>14340</v>
      </c>
    </row>
    <row r="36" spans="1:23" s="255" customFormat="1" ht="15" outlineLevel="1">
      <c r="A36" s="331"/>
      <c r="B36" s="230" t="s">
        <v>194</v>
      </c>
      <c r="C36" s="231">
        <v>112048</v>
      </c>
      <c r="D36" s="232" t="s">
        <v>217</v>
      </c>
      <c r="E36" s="230" t="s">
        <v>9</v>
      </c>
      <c r="F36" s="265"/>
      <c r="G36" s="233" t="s">
        <v>214</v>
      </c>
      <c r="H36" s="234">
        <v>895</v>
      </c>
      <c r="I36" s="216">
        <v>895</v>
      </c>
      <c r="J36" s="216">
        <v>895</v>
      </c>
      <c r="K36" s="216">
        <v>895</v>
      </c>
      <c r="L36" s="216">
        <v>895</v>
      </c>
      <c r="M36" s="216">
        <v>895</v>
      </c>
      <c r="N36" s="216">
        <v>895</v>
      </c>
      <c r="O36" s="216">
        <v>895</v>
      </c>
      <c r="P36" s="216">
        <v>895</v>
      </c>
      <c r="Q36" s="216">
        <v>895</v>
      </c>
      <c r="R36" s="216">
        <v>895</v>
      </c>
      <c r="S36" s="216">
        <v>895</v>
      </c>
      <c r="T36" s="216">
        <v>895</v>
      </c>
      <c r="U36" s="254">
        <f>SUM(I36:T36)</f>
        <v>10740</v>
      </c>
    </row>
    <row r="37" spans="1:23" s="255" customFormat="1" ht="15" outlineLevel="1">
      <c r="A37" s="331"/>
      <c r="B37" s="230" t="s">
        <v>194</v>
      </c>
      <c r="C37" s="231">
        <v>112502</v>
      </c>
      <c r="D37" s="232" t="s">
        <v>218</v>
      </c>
      <c r="E37" s="230" t="s">
        <v>7</v>
      </c>
      <c r="F37" s="265"/>
      <c r="G37" s="233" t="s">
        <v>214</v>
      </c>
      <c r="H37" s="234">
        <v>448</v>
      </c>
      <c r="I37" s="216">
        <v>448</v>
      </c>
      <c r="J37" s="216">
        <v>448</v>
      </c>
      <c r="K37" s="216">
        <v>448</v>
      </c>
      <c r="L37" s="216">
        <v>448</v>
      </c>
      <c r="M37" s="216">
        <v>448</v>
      </c>
      <c r="N37" s="216">
        <v>448</v>
      </c>
      <c r="O37" s="216">
        <v>448</v>
      </c>
      <c r="P37" s="216">
        <v>448</v>
      </c>
      <c r="Q37" s="216">
        <v>448</v>
      </c>
      <c r="R37" s="216">
        <v>448</v>
      </c>
      <c r="S37" s="216">
        <v>448</v>
      </c>
      <c r="T37" s="216">
        <v>448</v>
      </c>
      <c r="U37" s="254">
        <f>SUM(I37:T37)</f>
        <v>5376</v>
      </c>
    </row>
    <row r="38" spans="1:23" s="255" customFormat="1" ht="15" outlineLevel="1">
      <c r="A38" s="331"/>
      <c r="B38" s="230" t="s">
        <v>194</v>
      </c>
      <c r="C38" s="231">
        <v>111789</v>
      </c>
      <c r="D38" s="232" t="s">
        <v>219</v>
      </c>
      <c r="E38" s="230" t="s">
        <v>11</v>
      </c>
      <c r="F38" s="265"/>
      <c r="G38" s="233" t="s">
        <v>214</v>
      </c>
      <c r="H38" s="234">
        <v>1195</v>
      </c>
      <c r="I38" s="216">
        <v>1195</v>
      </c>
      <c r="J38" s="216">
        <v>1195</v>
      </c>
      <c r="K38" s="216">
        <v>1195</v>
      </c>
      <c r="L38" s="216">
        <v>1195</v>
      </c>
      <c r="M38" s="216">
        <v>1195</v>
      </c>
      <c r="N38" s="216">
        <v>1195</v>
      </c>
      <c r="O38" s="216">
        <v>1195</v>
      </c>
      <c r="P38" s="216">
        <v>1195</v>
      </c>
      <c r="Q38" s="216">
        <v>1195</v>
      </c>
      <c r="R38" s="216">
        <v>1195</v>
      </c>
      <c r="S38" s="216">
        <v>1195</v>
      </c>
      <c r="T38" s="216">
        <v>1195</v>
      </c>
      <c r="U38" s="254">
        <f>SUM(I38:T38)</f>
        <v>14340</v>
      </c>
    </row>
    <row r="39" spans="1:23" s="255" customFormat="1" ht="15" outlineLevel="1">
      <c r="A39" s="331"/>
      <c r="B39" s="230" t="s">
        <v>194</v>
      </c>
      <c r="C39" s="231">
        <v>112587</v>
      </c>
      <c r="D39" s="232" t="s">
        <v>220</v>
      </c>
      <c r="E39" s="230" t="s">
        <v>9</v>
      </c>
      <c r="F39" s="265"/>
      <c r="G39" s="233" t="s">
        <v>214</v>
      </c>
      <c r="H39" s="234">
        <v>895</v>
      </c>
      <c r="I39" s="216">
        <v>895</v>
      </c>
      <c r="J39" s="216">
        <v>895</v>
      </c>
      <c r="K39" s="216">
        <v>895</v>
      </c>
      <c r="L39" s="216">
        <v>895</v>
      </c>
      <c r="M39" s="216">
        <v>895</v>
      </c>
      <c r="N39" s="216">
        <v>895</v>
      </c>
      <c r="O39" s="216">
        <v>895</v>
      </c>
      <c r="P39" s="216">
        <v>895</v>
      </c>
      <c r="Q39" s="216">
        <v>895</v>
      </c>
      <c r="R39" s="216">
        <v>895</v>
      </c>
      <c r="S39" s="216">
        <v>895</v>
      </c>
      <c r="T39" s="216">
        <v>895</v>
      </c>
      <c r="U39" s="254">
        <f>SUM(I39:T39)</f>
        <v>10740</v>
      </c>
    </row>
    <row r="40" spans="1:23" s="255" customFormat="1" ht="15" outlineLevel="1">
      <c r="A40" s="331"/>
      <c r="B40" s="230" t="s">
        <v>194</v>
      </c>
      <c r="C40" s="231">
        <v>112619</v>
      </c>
      <c r="D40" s="232" t="s">
        <v>221</v>
      </c>
      <c r="E40" s="230" t="s">
        <v>7</v>
      </c>
      <c r="F40" s="265"/>
      <c r="G40" s="233" t="s">
        <v>214</v>
      </c>
      <c r="H40" s="234">
        <v>448</v>
      </c>
      <c r="I40" s="216">
        <v>448</v>
      </c>
      <c r="J40" s="216">
        <v>448</v>
      </c>
      <c r="K40" s="216">
        <v>448</v>
      </c>
      <c r="L40" s="216">
        <v>448</v>
      </c>
      <c r="M40" s="216">
        <v>448</v>
      </c>
      <c r="N40" s="216">
        <v>448</v>
      </c>
      <c r="O40" s="216">
        <v>448</v>
      </c>
      <c r="P40" s="216">
        <v>448</v>
      </c>
      <c r="Q40" s="216">
        <v>448</v>
      </c>
      <c r="R40" s="216">
        <v>448</v>
      </c>
      <c r="S40" s="216">
        <v>448</v>
      </c>
      <c r="T40" s="216">
        <v>448</v>
      </c>
      <c r="U40" s="254">
        <f>SUM(I40:T40)</f>
        <v>5376</v>
      </c>
    </row>
    <row r="41" spans="1:23" s="255" customFormat="1" ht="13.5" outlineLevel="1">
      <c r="A41" s="331"/>
      <c r="B41" s="256"/>
      <c r="C41" s="230"/>
      <c r="D41" s="257"/>
      <c r="E41" s="230"/>
      <c r="F41" s="257"/>
      <c r="G41" s="233"/>
      <c r="H41" s="258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54"/>
    </row>
    <row r="42" spans="1:23" s="255" customFormat="1" ht="13.5" customHeight="1">
      <c r="A42" s="333" t="s">
        <v>227</v>
      </c>
      <c r="B42" s="333"/>
      <c r="C42" s="333"/>
      <c r="D42" s="333"/>
      <c r="E42" s="333"/>
      <c r="F42" s="333"/>
      <c r="G42" s="333"/>
      <c r="H42" s="333"/>
      <c r="I42" s="259">
        <f>SUM(I33:I41)</f>
        <v>7539</v>
      </c>
      <c r="J42" s="259">
        <f>SUM(J33:J41)</f>
        <v>7539</v>
      </c>
      <c r="K42" s="259">
        <f>SUM(K33:K41)</f>
        <v>7539</v>
      </c>
      <c r="L42" s="259">
        <f>SUM(L33:L41)</f>
        <v>7539</v>
      </c>
      <c r="M42" s="259">
        <f>SUM(M33:M41)</f>
        <v>7539</v>
      </c>
      <c r="N42" s="259">
        <f>SUM(N33:N41)</f>
        <v>7539</v>
      </c>
      <c r="O42" s="259">
        <f>SUM(O33:O41)</f>
        <v>7539</v>
      </c>
      <c r="P42" s="259">
        <f>SUM(P33:P41)</f>
        <v>7539</v>
      </c>
      <c r="Q42" s="259">
        <f>SUM(Q33:Q41)</f>
        <v>7539</v>
      </c>
      <c r="R42" s="259">
        <f>SUM(R33:R41)</f>
        <v>7539</v>
      </c>
      <c r="S42" s="259">
        <f>SUM(S33:S41)</f>
        <v>7539</v>
      </c>
      <c r="T42" s="259">
        <f>SUM(T33:T41)</f>
        <v>7539</v>
      </c>
      <c r="U42" s="259">
        <f>SUM(U33:U41)</f>
        <v>90468</v>
      </c>
      <c r="V42" s="260"/>
      <c r="W42" s="261"/>
    </row>
    <row r="43" spans="1:23" s="255" customFormat="1" ht="13.5">
      <c r="A43" s="262"/>
      <c r="D43" s="263"/>
      <c r="E43" s="253"/>
      <c r="F43" s="26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64"/>
    </row>
    <row r="44" spans="1:23" ht="12.75" customHeight="1">
      <c r="A44" s="334" t="s">
        <v>228</v>
      </c>
      <c r="B44" s="335" t="s">
        <v>229</v>
      </c>
      <c r="C44" s="335"/>
      <c r="D44" s="335"/>
      <c r="E44" s="335"/>
      <c r="F44" s="336" t="s">
        <v>230</v>
      </c>
      <c r="G44" s="336"/>
      <c r="H44" s="336"/>
      <c r="I44" s="251">
        <f>I10</f>
        <v>43556</v>
      </c>
      <c r="J44" s="251">
        <f>J10</f>
        <v>43586</v>
      </c>
      <c r="K44" s="251">
        <f>K10</f>
        <v>43617</v>
      </c>
      <c r="L44" s="251">
        <f>L10</f>
        <v>43647</v>
      </c>
      <c r="M44" s="251">
        <f>M10</f>
        <v>43678</v>
      </c>
      <c r="N44" s="251">
        <f>N10</f>
        <v>43709</v>
      </c>
      <c r="O44" s="251">
        <f>O10</f>
        <v>43739</v>
      </c>
      <c r="P44" s="251">
        <f>P10</f>
        <v>43770</v>
      </c>
      <c r="Q44" s="251">
        <f>Q10</f>
        <v>43800</v>
      </c>
      <c r="R44" s="251">
        <f>R10</f>
        <v>43831</v>
      </c>
      <c r="S44" s="251">
        <f>S10</f>
        <v>43862</v>
      </c>
      <c r="T44" s="251">
        <f>T10</f>
        <v>43891</v>
      </c>
      <c r="U44" s="252" t="s">
        <v>91</v>
      </c>
      <c r="V44" s="255"/>
      <c r="W44" s="255"/>
    </row>
    <row r="45" spans="1:23" outlineLevel="1">
      <c r="A45" s="334"/>
      <c r="B45" s="337"/>
      <c r="C45" s="337"/>
      <c r="D45" s="337"/>
      <c r="E45" s="337"/>
      <c r="F45" s="338"/>
      <c r="G45" s="338"/>
      <c r="H45" s="338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54">
        <f>SUM(I45:T45)</f>
        <v>0</v>
      </c>
      <c r="V45" s="255"/>
      <c r="W45" s="255"/>
    </row>
    <row r="46" spans="1:23" outlineLevel="1">
      <c r="A46" s="334"/>
      <c r="B46" s="337"/>
      <c r="C46" s="337"/>
      <c r="D46" s="337"/>
      <c r="E46" s="337"/>
      <c r="F46" s="338"/>
      <c r="G46" s="338"/>
      <c r="H46" s="338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54">
        <f>SUM(I46:T46)</f>
        <v>0</v>
      </c>
      <c r="V46" s="260"/>
      <c r="W46" s="255"/>
    </row>
    <row r="47" spans="1:23" outlineLevel="1">
      <c r="A47" s="334"/>
      <c r="B47" s="337"/>
      <c r="C47" s="337"/>
      <c r="D47" s="337"/>
      <c r="E47" s="337"/>
      <c r="F47" s="267"/>
      <c r="G47" s="268"/>
      <c r="H47" s="269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16"/>
      <c r="U47" s="254">
        <f>SUM(I47:T47)</f>
        <v>0</v>
      </c>
      <c r="V47" s="260"/>
      <c r="W47" s="255"/>
    </row>
    <row r="48" spans="1:23" outlineLevel="1">
      <c r="A48" s="334"/>
      <c r="B48" s="337"/>
      <c r="C48" s="337"/>
      <c r="D48" s="337"/>
      <c r="E48" s="337"/>
      <c r="F48" s="267"/>
      <c r="G48" s="268"/>
      <c r="H48" s="269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54">
        <f>SUM(I48:T48)</f>
        <v>0</v>
      </c>
      <c r="V48" s="260"/>
      <c r="W48" s="255"/>
    </row>
    <row r="49" spans="1:23" outlineLevel="1">
      <c r="A49" s="334"/>
      <c r="B49" s="338"/>
      <c r="C49" s="338"/>
      <c r="D49" s="338"/>
      <c r="E49" s="338"/>
      <c r="F49" s="338"/>
      <c r="G49" s="338"/>
      <c r="H49" s="338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54">
        <f>SUM(I49:T49)</f>
        <v>0</v>
      </c>
      <c r="V49" s="260"/>
      <c r="W49" s="255"/>
    </row>
    <row r="50" spans="1:23" ht="13.5" outlineLevel="1">
      <c r="A50" s="334"/>
      <c r="B50" s="339" t="s">
        <v>231</v>
      </c>
      <c r="C50" s="339"/>
      <c r="D50" s="339"/>
      <c r="E50" s="339"/>
      <c r="F50" s="339" t="s">
        <v>232</v>
      </c>
      <c r="G50" s="339"/>
      <c r="H50" s="339"/>
      <c r="I50" s="271">
        <f>250*I30</f>
        <v>2000</v>
      </c>
      <c r="J50" s="271">
        <f>400*J30</f>
        <v>3200</v>
      </c>
      <c r="K50" s="271">
        <f>400*K30</f>
        <v>3200</v>
      </c>
      <c r="L50" s="271">
        <f>400*L30</f>
        <v>3200</v>
      </c>
      <c r="M50" s="271">
        <f>400*M30</f>
        <v>3200</v>
      </c>
      <c r="N50" s="271">
        <f>400*N30</f>
        <v>3200</v>
      </c>
      <c r="O50" s="271">
        <f>400*O30</f>
        <v>3200</v>
      </c>
      <c r="P50" s="271">
        <f>400*P30</f>
        <v>3200</v>
      </c>
      <c r="Q50" s="271">
        <f>400*Q30</f>
        <v>3200</v>
      </c>
      <c r="R50" s="271">
        <f>400*R30</f>
        <v>3200</v>
      </c>
      <c r="S50" s="271">
        <f>400*S30</f>
        <v>3200</v>
      </c>
      <c r="T50" s="271">
        <f>400*T30</f>
        <v>3200</v>
      </c>
      <c r="U50" s="272">
        <f>SUM(I50:T50)</f>
        <v>37200</v>
      </c>
      <c r="V50" s="260"/>
      <c r="W50" s="255"/>
    </row>
    <row r="51" spans="1:23" ht="13.5">
      <c r="A51" s="340" t="s">
        <v>233</v>
      </c>
      <c r="B51" s="340"/>
      <c r="C51" s="340"/>
      <c r="D51" s="340"/>
      <c r="E51" s="340"/>
      <c r="F51" s="340"/>
      <c r="G51" s="340"/>
      <c r="H51" s="340"/>
      <c r="I51" s="273">
        <f>SUM(I45:I50)</f>
        <v>2000</v>
      </c>
      <c r="J51" s="273">
        <f>SUM(J45:J50)</f>
        <v>3200</v>
      </c>
      <c r="K51" s="273">
        <f>SUM(K45:K50)</f>
        <v>3200</v>
      </c>
      <c r="L51" s="273">
        <f>SUM(L45:L50)</f>
        <v>3200</v>
      </c>
      <c r="M51" s="273">
        <f>SUM(M45:M50)</f>
        <v>3200</v>
      </c>
      <c r="N51" s="273">
        <f>SUM(N45:N50)</f>
        <v>3200</v>
      </c>
      <c r="O51" s="273">
        <f>SUM(O45:O50)</f>
        <v>3200</v>
      </c>
      <c r="P51" s="273">
        <f>SUM(P45:P50)</f>
        <v>3200</v>
      </c>
      <c r="Q51" s="273">
        <f>SUM(Q45:Q50)</f>
        <v>3200</v>
      </c>
      <c r="R51" s="273">
        <f>SUM(R45:R50)</f>
        <v>3200</v>
      </c>
      <c r="S51" s="273">
        <f>SUM(S45:S50)</f>
        <v>3200</v>
      </c>
      <c r="T51" s="273">
        <f>SUM(T45:T50)</f>
        <v>3200</v>
      </c>
      <c r="U51" s="274">
        <f>SUM(U45:U50)</f>
        <v>37200</v>
      </c>
      <c r="V51" s="260"/>
      <c r="W51" s="255"/>
    </row>
    <row r="52" spans="1:23">
      <c r="A52" s="262"/>
      <c r="B52" s="255"/>
      <c r="C52" s="255"/>
      <c r="D52" s="263"/>
      <c r="E52" s="253"/>
      <c r="F52" s="26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60"/>
      <c r="W52" s="255"/>
    </row>
    <row r="53" spans="1:23" ht="12.75" customHeight="1">
      <c r="A53" s="341" t="s">
        <v>234</v>
      </c>
      <c r="B53" s="342" t="s">
        <v>235</v>
      </c>
      <c r="C53" s="342"/>
      <c r="D53" s="342"/>
      <c r="E53" s="342"/>
      <c r="F53" s="342"/>
      <c r="G53" s="342"/>
      <c r="H53" s="342"/>
      <c r="I53" s="275">
        <f>I10</f>
        <v>43556</v>
      </c>
      <c r="J53" s="275">
        <f>J10</f>
        <v>43586</v>
      </c>
      <c r="K53" s="275">
        <f>K10</f>
        <v>43617</v>
      </c>
      <c r="L53" s="275">
        <f>L10</f>
        <v>43647</v>
      </c>
      <c r="M53" s="275">
        <f>M10</f>
        <v>43678</v>
      </c>
      <c r="N53" s="275">
        <f>N10</f>
        <v>43709</v>
      </c>
      <c r="O53" s="275">
        <f>O10</f>
        <v>43739</v>
      </c>
      <c r="P53" s="275">
        <f>P10</f>
        <v>43770</v>
      </c>
      <c r="Q53" s="275">
        <f>Q10</f>
        <v>43800</v>
      </c>
      <c r="R53" s="275">
        <f>R10</f>
        <v>43831</v>
      </c>
      <c r="S53" s="275">
        <f>S10</f>
        <v>43862</v>
      </c>
      <c r="T53" s="275">
        <f>T10</f>
        <v>43891</v>
      </c>
      <c r="U53" s="275" t="s">
        <v>236</v>
      </c>
      <c r="V53" s="255"/>
      <c r="W53" s="255"/>
    </row>
    <row r="54" spans="1:23">
      <c r="A54" s="341"/>
      <c r="B54" s="343" t="s">
        <v>120</v>
      </c>
      <c r="C54" s="343"/>
      <c r="D54" s="343"/>
      <c r="E54" s="343"/>
      <c r="F54" s="343"/>
      <c r="G54" s="343"/>
      <c r="H54" s="343" t="s">
        <v>120</v>
      </c>
      <c r="I54" s="276">
        <f>I18</f>
        <v>8407.6504975124371</v>
      </c>
      <c r="J54" s="276">
        <f>J18</f>
        <v>7986.6293532338304</v>
      </c>
      <c r="K54" s="276">
        <f>K18</f>
        <v>7986.6293532338304</v>
      </c>
      <c r="L54" s="276">
        <f>L18</f>
        <v>7986.6293532338304</v>
      </c>
      <c r="M54" s="276">
        <f>M18</f>
        <v>7986.6293532338304</v>
      </c>
      <c r="N54" s="276">
        <f>N18</f>
        <v>7986.6293532338304</v>
      </c>
      <c r="O54" s="276">
        <f>O18</f>
        <v>7986.6293532338304</v>
      </c>
      <c r="P54" s="276">
        <f>P18</f>
        <v>7986.6293532338304</v>
      </c>
      <c r="Q54" s="276">
        <f>Q18</f>
        <v>7986.6293532338304</v>
      </c>
      <c r="R54" s="276">
        <f>R18</f>
        <v>7986.6293532338304</v>
      </c>
      <c r="S54" s="276">
        <f>S18</f>
        <v>7986.6293532338304</v>
      </c>
      <c r="T54" s="276">
        <f>T18</f>
        <v>7986.6293532338304</v>
      </c>
      <c r="U54" s="217">
        <f>SUM(I54:T54)</f>
        <v>96260.573383084571</v>
      </c>
      <c r="V54" s="255"/>
      <c r="W54" s="255"/>
    </row>
    <row r="55" spans="1:23">
      <c r="A55" s="341"/>
      <c r="B55" s="343" t="s">
        <v>122</v>
      </c>
      <c r="C55" s="343"/>
      <c r="D55" s="343"/>
      <c r="E55" s="343"/>
      <c r="F55" s="343"/>
      <c r="G55" s="343"/>
      <c r="H55" s="343" t="s">
        <v>122</v>
      </c>
      <c r="I55" s="276">
        <f>I42</f>
        <v>7539</v>
      </c>
      <c r="J55" s="276">
        <f>J42</f>
        <v>7539</v>
      </c>
      <c r="K55" s="276">
        <f>K42</f>
        <v>7539</v>
      </c>
      <c r="L55" s="276">
        <f>L42</f>
        <v>7539</v>
      </c>
      <c r="M55" s="276">
        <f>M42</f>
        <v>7539</v>
      </c>
      <c r="N55" s="276">
        <f>N42</f>
        <v>7539</v>
      </c>
      <c r="O55" s="276">
        <f>O42</f>
        <v>7539</v>
      </c>
      <c r="P55" s="276">
        <f>P42</f>
        <v>7539</v>
      </c>
      <c r="Q55" s="276">
        <f>Q42</f>
        <v>7539</v>
      </c>
      <c r="R55" s="276">
        <f>R42</f>
        <v>7539</v>
      </c>
      <c r="S55" s="276">
        <f>S42</f>
        <v>7539</v>
      </c>
      <c r="T55" s="276">
        <f>T42</f>
        <v>7539</v>
      </c>
      <c r="U55" s="217">
        <f>SUM(I55:T55)</f>
        <v>90468</v>
      </c>
      <c r="V55" s="255"/>
      <c r="W55" s="255"/>
    </row>
    <row r="56" spans="1:23">
      <c r="A56" s="341"/>
      <c r="B56" s="343" t="s">
        <v>237</v>
      </c>
      <c r="C56" s="343"/>
      <c r="D56" s="343"/>
      <c r="E56" s="343"/>
      <c r="F56" s="343"/>
      <c r="G56" s="343"/>
      <c r="H56" s="343" t="s">
        <v>238</v>
      </c>
      <c r="I56" s="276">
        <f>SUM(I45:I48)</f>
        <v>0</v>
      </c>
      <c r="J56" s="276">
        <f>SUM(J45:J48)</f>
        <v>0</v>
      </c>
      <c r="K56" s="276">
        <f>SUM(K45:K48)</f>
        <v>0</v>
      </c>
      <c r="L56" s="276">
        <f>SUM(L45:L48)</f>
        <v>0</v>
      </c>
      <c r="M56" s="276">
        <f>SUM(M45:M48)</f>
        <v>0</v>
      </c>
      <c r="N56" s="276">
        <f>SUM(N45:N48)</f>
        <v>0</v>
      </c>
      <c r="O56" s="276">
        <f>SUM(O45:O48)</f>
        <v>0</v>
      </c>
      <c r="P56" s="276">
        <f>SUM(P45:P48)</f>
        <v>0</v>
      </c>
      <c r="Q56" s="276">
        <f>SUM(Q45:Q48)</f>
        <v>0</v>
      </c>
      <c r="R56" s="276">
        <f>SUM(R45:R48)</f>
        <v>0</v>
      </c>
      <c r="S56" s="276">
        <f>SUM(S45:S48)</f>
        <v>0</v>
      </c>
      <c r="T56" s="276">
        <f>SUM(T45:T48)</f>
        <v>0</v>
      </c>
      <c r="U56" s="217">
        <f>SUM(I56:T56)</f>
        <v>0</v>
      </c>
      <c r="V56" s="255"/>
      <c r="W56" s="255"/>
    </row>
    <row r="57" spans="1:23">
      <c r="A57" s="341"/>
      <c r="B57" s="343" t="s">
        <v>124</v>
      </c>
      <c r="C57" s="343"/>
      <c r="D57" s="343"/>
      <c r="E57" s="343"/>
      <c r="F57" s="343"/>
      <c r="G57" s="343"/>
      <c r="H57" s="343" t="s">
        <v>238</v>
      </c>
      <c r="I57" s="276">
        <f>I50</f>
        <v>2000</v>
      </c>
      <c r="J57" s="276">
        <f>J50</f>
        <v>3200</v>
      </c>
      <c r="K57" s="276">
        <f>K50</f>
        <v>3200</v>
      </c>
      <c r="L57" s="276">
        <f>L50</f>
        <v>3200</v>
      </c>
      <c r="M57" s="276">
        <f>M50</f>
        <v>3200</v>
      </c>
      <c r="N57" s="276">
        <f>N50</f>
        <v>3200</v>
      </c>
      <c r="O57" s="276">
        <f>O50</f>
        <v>3200</v>
      </c>
      <c r="P57" s="276">
        <f>P50</f>
        <v>3200</v>
      </c>
      <c r="Q57" s="276">
        <f>Q50</f>
        <v>3200</v>
      </c>
      <c r="R57" s="276">
        <f>R50</f>
        <v>3200</v>
      </c>
      <c r="S57" s="276">
        <f>S50</f>
        <v>3200</v>
      </c>
      <c r="T57" s="276">
        <f>T50</f>
        <v>3200</v>
      </c>
      <c r="U57" s="217">
        <f>SUM(I57:T57)</f>
        <v>37200</v>
      </c>
      <c r="V57" s="255"/>
      <c r="W57" s="255"/>
    </row>
    <row r="58" spans="1:23">
      <c r="A58" s="341"/>
      <c r="B58" s="344" t="s">
        <v>125</v>
      </c>
      <c r="C58" s="344"/>
      <c r="D58" s="344"/>
      <c r="E58" s="344"/>
      <c r="F58" s="344"/>
      <c r="G58" s="344"/>
      <c r="H58" s="344" t="s">
        <v>125</v>
      </c>
      <c r="I58" s="277">
        <f>SUM(I55:I57)</f>
        <v>9539</v>
      </c>
      <c r="J58" s="277">
        <f>SUM(J55:J57)</f>
        <v>10739</v>
      </c>
      <c r="K58" s="277">
        <f>SUM(K55:K57)</f>
        <v>10739</v>
      </c>
      <c r="L58" s="277">
        <f>SUM(L55:L57)</f>
        <v>10739</v>
      </c>
      <c r="M58" s="277">
        <f>SUM(M55:M57)</f>
        <v>10739</v>
      </c>
      <c r="N58" s="277">
        <f>SUM(N55:N57)</f>
        <v>10739</v>
      </c>
      <c r="O58" s="277">
        <f>SUM(O55:O57)</f>
        <v>10739</v>
      </c>
      <c r="P58" s="277">
        <f>SUM(P55:P57)</f>
        <v>10739</v>
      </c>
      <c r="Q58" s="277">
        <f>SUM(Q55:Q57)</f>
        <v>10739</v>
      </c>
      <c r="R58" s="277">
        <f>SUM(R55:R57)</f>
        <v>10739</v>
      </c>
      <c r="S58" s="277">
        <f>SUM(S55:S57)</f>
        <v>10739</v>
      </c>
      <c r="T58" s="277">
        <f>SUM(T55:T57)</f>
        <v>10739</v>
      </c>
      <c r="U58" s="217">
        <f>SUM(I58:T58)</f>
        <v>127668</v>
      </c>
      <c r="V58" s="255"/>
      <c r="W58" s="255"/>
    </row>
    <row r="59" spans="1:23">
      <c r="A59" s="341"/>
      <c r="B59" s="344" t="s">
        <v>126</v>
      </c>
      <c r="C59" s="344"/>
      <c r="D59" s="344"/>
      <c r="E59" s="344"/>
      <c r="F59" s="344"/>
      <c r="G59" s="344"/>
      <c r="H59" s="344" t="s">
        <v>239</v>
      </c>
      <c r="I59" s="277">
        <f>I54-I58</f>
        <v>-1131.3495024875629</v>
      </c>
      <c r="J59" s="277">
        <f>J54-J58</f>
        <v>-2752.3706467661696</v>
      </c>
      <c r="K59" s="277">
        <f>K54-K58</f>
        <v>-2752.3706467661696</v>
      </c>
      <c r="L59" s="277">
        <f>L54-L58</f>
        <v>-2752.3706467661696</v>
      </c>
      <c r="M59" s="277">
        <f>M54-M58</f>
        <v>-2752.3706467661696</v>
      </c>
      <c r="N59" s="277">
        <f>N54-N58</f>
        <v>-2752.3706467661696</v>
      </c>
      <c r="O59" s="277">
        <f>O54-O58</f>
        <v>-2752.3706467661696</v>
      </c>
      <c r="P59" s="277">
        <f>P54-P58</f>
        <v>-2752.3706467661696</v>
      </c>
      <c r="Q59" s="277">
        <f>Q54-Q58</f>
        <v>-2752.3706467661696</v>
      </c>
      <c r="R59" s="277">
        <f>R54-R58</f>
        <v>-2752.3706467661696</v>
      </c>
      <c r="S59" s="277">
        <f>S54-S58</f>
        <v>-2752.3706467661696</v>
      </c>
      <c r="T59" s="277">
        <f>T54-T58</f>
        <v>-2752.3706467661696</v>
      </c>
      <c r="U59" s="217">
        <f>SUM(I59:T59)</f>
        <v>-31407.426616915422</v>
      </c>
      <c r="V59" s="255"/>
      <c r="W59" s="255"/>
    </row>
    <row r="60" spans="1:23">
      <c r="A60" s="341"/>
      <c r="B60" s="345" t="s">
        <v>127</v>
      </c>
      <c r="C60" s="345"/>
      <c r="D60" s="345"/>
      <c r="E60" s="345"/>
      <c r="F60" s="345"/>
      <c r="G60" s="345"/>
      <c r="H60" s="345" t="s">
        <v>239</v>
      </c>
      <c r="I60" s="278">
        <f>IFERROR(I59/I54,"-")</f>
        <v>-0.13456190915908006</v>
      </c>
      <c r="J60" s="278">
        <f>IFERROR(J59/J54,"-")</f>
        <v>-0.34462230874051009</v>
      </c>
      <c r="K60" s="278">
        <f>IFERROR(K59/K54,"-")</f>
        <v>-0.34462230874051009</v>
      </c>
      <c r="L60" s="278">
        <f>IFERROR(L59/L54,"-")</f>
        <v>-0.34462230874051009</v>
      </c>
      <c r="M60" s="278">
        <f>IFERROR(M59/M54,"-")</f>
        <v>-0.34462230874051009</v>
      </c>
      <c r="N60" s="278">
        <f>IFERROR(N59/N54,"-")</f>
        <v>-0.34462230874051009</v>
      </c>
      <c r="O60" s="278">
        <f>IFERROR(O59/O54,"-")</f>
        <v>-0.34462230874051009</v>
      </c>
      <c r="P60" s="278">
        <f>IFERROR(P59/P54,"-")</f>
        <v>-0.34462230874051009</v>
      </c>
      <c r="Q60" s="278">
        <f>IFERROR(Q59/Q54,"-")</f>
        <v>-0.34462230874051009</v>
      </c>
      <c r="R60" s="278">
        <f>IFERROR(R59/R54,"-")</f>
        <v>-0.34462230874051009</v>
      </c>
      <c r="S60" s="278">
        <f>IFERROR(S59/S54,"-")</f>
        <v>-0.34462230874051009</v>
      </c>
      <c r="T60" s="278">
        <f>IFERROR(T59/T54,"-")</f>
        <v>-0.34462230874051009</v>
      </c>
      <c r="U60" s="279">
        <f>IFERROR(U59/U54,"-")</f>
        <v>-0.32627508348536916</v>
      </c>
      <c r="V60" s="255">
        <v>59.69</v>
      </c>
      <c r="W60" s="255"/>
    </row>
    <row r="61" spans="1:23">
      <c r="A61" s="262"/>
      <c r="B61" s="255"/>
      <c r="C61" s="255"/>
      <c r="D61" s="263"/>
      <c r="E61" s="253"/>
      <c r="F61" s="263"/>
      <c r="G61" s="253"/>
      <c r="H61" s="253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55"/>
      <c r="W61" s="255"/>
    </row>
    <row r="62" spans="1:23" ht="12.75" customHeight="1">
      <c r="A62" s="341" t="s">
        <v>240</v>
      </c>
      <c r="B62" s="342" t="s">
        <v>235</v>
      </c>
      <c r="C62" s="342"/>
      <c r="D62" s="342"/>
      <c r="E62" s="342"/>
      <c r="F62" s="342"/>
      <c r="G62" s="342"/>
      <c r="H62" s="342"/>
      <c r="I62" s="275">
        <f>I53</f>
        <v>43556</v>
      </c>
      <c r="J62" s="275">
        <f>J53</f>
        <v>43586</v>
      </c>
      <c r="K62" s="275">
        <f>K53</f>
        <v>43617</v>
      </c>
      <c r="L62" s="275">
        <f>L53</f>
        <v>43647</v>
      </c>
      <c r="M62" s="275">
        <f>M53</f>
        <v>43678</v>
      </c>
      <c r="N62" s="275">
        <f>N53</f>
        <v>43709</v>
      </c>
      <c r="O62" s="275">
        <f>O53</f>
        <v>43739</v>
      </c>
      <c r="P62" s="275">
        <f>P53</f>
        <v>43770</v>
      </c>
      <c r="Q62" s="275">
        <f>Q53</f>
        <v>43800</v>
      </c>
      <c r="R62" s="275">
        <f>R53</f>
        <v>43831</v>
      </c>
      <c r="S62" s="275">
        <f>S53</f>
        <v>43862</v>
      </c>
      <c r="T62" s="275">
        <f>T53</f>
        <v>43891</v>
      </c>
      <c r="U62" s="275" t="s">
        <v>236</v>
      </c>
      <c r="V62" s="255"/>
      <c r="W62" s="255"/>
    </row>
    <row r="63" spans="1:23">
      <c r="A63" s="341"/>
      <c r="B63" s="343" t="s">
        <v>120</v>
      </c>
      <c r="C63" s="343"/>
      <c r="D63" s="343"/>
      <c r="E63" s="343"/>
      <c r="F63" s="343"/>
      <c r="G63" s="343"/>
      <c r="H63" s="343" t="s">
        <v>120</v>
      </c>
      <c r="I63" s="276">
        <f>I54*80%</f>
        <v>6726.1203980099499</v>
      </c>
      <c r="J63" s="276">
        <f>J54*80%</f>
        <v>6389.3034825870645</v>
      </c>
      <c r="K63" s="276">
        <f>K54*80%</f>
        <v>6389.3034825870645</v>
      </c>
      <c r="L63" s="276">
        <f>L54*80%</f>
        <v>6389.3034825870645</v>
      </c>
      <c r="M63" s="276">
        <f>M54*80%</f>
        <v>6389.3034825870645</v>
      </c>
      <c r="N63" s="276">
        <f>N54*80%</f>
        <v>6389.3034825870645</v>
      </c>
      <c r="O63" s="276">
        <f>O54*80%</f>
        <v>6389.3034825870645</v>
      </c>
      <c r="P63" s="276">
        <f>P54*80%</f>
        <v>6389.3034825870645</v>
      </c>
      <c r="Q63" s="276">
        <f>Q54*80%</f>
        <v>6389.3034825870645</v>
      </c>
      <c r="R63" s="276">
        <f>R54*80%</f>
        <v>6389.3034825870645</v>
      </c>
      <c r="S63" s="276">
        <f>S54*80%</f>
        <v>6389.3034825870645</v>
      </c>
      <c r="T63" s="276">
        <f>T54*80%</f>
        <v>6389.3034825870645</v>
      </c>
      <c r="U63" s="217">
        <f>SUM(I63:T63)</f>
        <v>77008.45870646766</v>
      </c>
      <c r="V63" s="255"/>
      <c r="W63" s="255"/>
    </row>
    <row r="64" spans="1:23">
      <c r="A64" s="341"/>
      <c r="B64" s="343" t="s">
        <v>122</v>
      </c>
      <c r="C64" s="343"/>
      <c r="D64" s="343"/>
      <c r="E64" s="343"/>
      <c r="F64" s="343"/>
      <c r="G64" s="343"/>
      <c r="H64" s="343" t="s">
        <v>122</v>
      </c>
      <c r="I64" s="276">
        <f>I55</f>
        <v>7539</v>
      </c>
      <c r="J64" s="276">
        <f>J55</f>
        <v>7539</v>
      </c>
      <c r="K64" s="276">
        <f>K55</f>
        <v>7539</v>
      </c>
      <c r="L64" s="276">
        <f>L55</f>
        <v>7539</v>
      </c>
      <c r="M64" s="276">
        <f>M55</f>
        <v>7539</v>
      </c>
      <c r="N64" s="276">
        <f>N55</f>
        <v>7539</v>
      </c>
      <c r="O64" s="276">
        <f>O55</f>
        <v>7539</v>
      </c>
      <c r="P64" s="276">
        <f>P55</f>
        <v>7539</v>
      </c>
      <c r="Q64" s="276">
        <f>Q55</f>
        <v>7539</v>
      </c>
      <c r="R64" s="276">
        <f>R55</f>
        <v>7539</v>
      </c>
      <c r="S64" s="276">
        <f>S55</f>
        <v>7539</v>
      </c>
      <c r="T64" s="276">
        <f>T55</f>
        <v>7539</v>
      </c>
      <c r="U64" s="217">
        <f>SUM(I64:T64)</f>
        <v>90468</v>
      </c>
      <c r="V64" s="255"/>
      <c r="W64" s="255"/>
    </row>
    <row r="65" spans="1:23">
      <c r="A65" s="341"/>
      <c r="B65" s="343" t="s">
        <v>123</v>
      </c>
      <c r="C65" s="343"/>
      <c r="D65" s="343"/>
      <c r="E65" s="343"/>
      <c r="F65" s="343"/>
      <c r="G65" s="343"/>
      <c r="H65" s="343" t="s">
        <v>238</v>
      </c>
      <c r="I65" s="276">
        <f>I56</f>
        <v>0</v>
      </c>
      <c r="J65" s="276">
        <f>J56</f>
        <v>0</v>
      </c>
      <c r="K65" s="276">
        <f>K56</f>
        <v>0</v>
      </c>
      <c r="L65" s="276">
        <f>L56</f>
        <v>0</v>
      </c>
      <c r="M65" s="276">
        <f>M56</f>
        <v>0</v>
      </c>
      <c r="N65" s="276">
        <f>N56</f>
        <v>0</v>
      </c>
      <c r="O65" s="276">
        <f>O56</f>
        <v>0</v>
      </c>
      <c r="P65" s="276">
        <f>P56</f>
        <v>0</v>
      </c>
      <c r="Q65" s="276">
        <f>Q56</f>
        <v>0</v>
      </c>
      <c r="R65" s="276">
        <f>R56</f>
        <v>0</v>
      </c>
      <c r="S65" s="276">
        <f>S56</f>
        <v>0</v>
      </c>
      <c r="T65" s="276">
        <f>T56</f>
        <v>0</v>
      </c>
      <c r="U65" s="217">
        <f>SUM(I65:T65)</f>
        <v>0</v>
      </c>
      <c r="V65" s="255"/>
      <c r="W65" s="255"/>
    </row>
    <row r="66" spans="1:23">
      <c r="A66" s="341"/>
      <c r="B66" s="343" t="s">
        <v>124</v>
      </c>
      <c r="C66" s="343"/>
      <c r="D66" s="343"/>
      <c r="E66" s="343"/>
      <c r="F66" s="343"/>
      <c r="G66" s="343"/>
      <c r="H66" s="343" t="s">
        <v>238</v>
      </c>
      <c r="I66" s="276">
        <f>I57</f>
        <v>2000</v>
      </c>
      <c r="J66" s="276">
        <f>J57</f>
        <v>3200</v>
      </c>
      <c r="K66" s="276">
        <f>K57</f>
        <v>3200</v>
      </c>
      <c r="L66" s="276">
        <f>L57</f>
        <v>3200</v>
      </c>
      <c r="M66" s="276">
        <f>M57</f>
        <v>3200</v>
      </c>
      <c r="N66" s="276">
        <f>N57</f>
        <v>3200</v>
      </c>
      <c r="O66" s="276">
        <f>O57</f>
        <v>3200</v>
      </c>
      <c r="P66" s="276">
        <f>P57</f>
        <v>3200</v>
      </c>
      <c r="Q66" s="276">
        <f>Q57</f>
        <v>3200</v>
      </c>
      <c r="R66" s="276">
        <f>R57</f>
        <v>3200</v>
      </c>
      <c r="S66" s="276">
        <f>S57</f>
        <v>3200</v>
      </c>
      <c r="T66" s="276">
        <f>T57</f>
        <v>3200</v>
      </c>
      <c r="U66" s="217">
        <f>SUM(I66:T66)</f>
        <v>37200</v>
      </c>
      <c r="V66" s="255"/>
      <c r="W66" s="255"/>
    </row>
    <row r="67" spans="1:23">
      <c r="A67" s="341"/>
      <c r="B67" s="344" t="s">
        <v>125</v>
      </c>
      <c r="C67" s="344"/>
      <c r="D67" s="344"/>
      <c r="E67" s="344"/>
      <c r="F67" s="344"/>
      <c r="G67" s="344"/>
      <c r="H67" s="344" t="s">
        <v>125</v>
      </c>
      <c r="I67" s="277">
        <f>SUM(I64:I66)</f>
        <v>9539</v>
      </c>
      <c r="J67" s="277">
        <f>SUM(J64:J66)</f>
        <v>10739</v>
      </c>
      <c r="K67" s="276">
        <f>SUM(K64:K66)</f>
        <v>10739</v>
      </c>
      <c r="L67" s="276">
        <f>SUM(L64:L66)</f>
        <v>10739</v>
      </c>
      <c r="M67" s="276">
        <f>SUM(M64:M66)</f>
        <v>10739</v>
      </c>
      <c r="N67" s="276">
        <f>SUM(N64:N66)</f>
        <v>10739</v>
      </c>
      <c r="O67" s="276">
        <f>SUM(O64:O66)</f>
        <v>10739</v>
      </c>
      <c r="P67" s="276">
        <f>SUM(P64:P66)</f>
        <v>10739</v>
      </c>
      <c r="Q67" s="276">
        <f>SUM(Q64:Q66)</f>
        <v>10739</v>
      </c>
      <c r="R67" s="276">
        <f>SUM(R64:R66)</f>
        <v>10739</v>
      </c>
      <c r="S67" s="276">
        <f>SUM(S64:S66)</f>
        <v>10739</v>
      </c>
      <c r="T67" s="276">
        <f>SUM(T64:T66)</f>
        <v>10739</v>
      </c>
      <c r="U67" s="217">
        <f>SUM(I67:T67)</f>
        <v>127668</v>
      </c>
      <c r="V67" s="255"/>
      <c r="W67" s="255"/>
    </row>
    <row r="68" spans="1:23">
      <c r="A68" s="341"/>
      <c r="B68" s="344" t="s">
        <v>126</v>
      </c>
      <c r="C68" s="344"/>
      <c r="D68" s="344"/>
      <c r="E68" s="344"/>
      <c r="F68" s="344"/>
      <c r="G68" s="344"/>
      <c r="H68" s="344" t="s">
        <v>239</v>
      </c>
      <c r="I68" s="277">
        <f>I63-I67</f>
        <v>-2812.8796019900501</v>
      </c>
      <c r="J68" s="277">
        <f>J63-J67</f>
        <v>-4349.6965174129355</v>
      </c>
      <c r="K68" s="276">
        <f>K63-K67</f>
        <v>-4349.6965174129355</v>
      </c>
      <c r="L68" s="276">
        <f>L63-L67</f>
        <v>-4349.6965174129355</v>
      </c>
      <c r="M68" s="276">
        <f>M63-M67</f>
        <v>-4349.6965174129355</v>
      </c>
      <c r="N68" s="276">
        <f>N63-N67</f>
        <v>-4349.6965174129355</v>
      </c>
      <c r="O68" s="276">
        <f>O63-O67</f>
        <v>-4349.6965174129355</v>
      </c>
      <c r="P68" s="276">
        <f>P63-P67</f>
        <v>-4349.6965174129355</v>
      </c>
      <c r="Q68" s="276">
        <f>Q63-Q67</f>
        <v>-4349.6965174129355</v>
      </c>
      <c r="R68" s="276">
        <f>R63-R67</f>
        <v>-4349.6965174129355</v>
      </c>
      <c r="S68" s="276">
        <f>S63-S67</f>
        <v>-4349.6965174129355</v>
      </c>
      <c r="T68" s="276">
        <f>T63-T67</f>
        <v>-4349.6965174129355</v>
      </c>
      <c r="U68" s="217">
        <f>SUM(I68:T68)</f>
        <v>-50659.541293532347</v>
      </c>
      <c r="V68" s="255"/>
      <c r="W68" s="255"/>
    </row>
    <row r="69" spans="1:23">
      <c r="A69" s="341"/>
      <c r="B69" s="345" t="s">
        <v>127</v>
      </c>
      <c r="C69" s="345"/>
      <c r="D69" s="345"/>
      <c r="E69" s="345"/>
      <c r="F69" s="345"/>
      <c r="G69" s="345"/>
      <c r="H69" s="345" t="s">
        <v>239</v>
      </c>
      <c r="I69" s="278">
        <f>IFERROR(I68/I63,"-")</f>
        <v>-0.41820238644885005</v>
      </c>
      <c r="J69" s="278">
        <f>IFERROR(J68/J63,"-")</f>
        <v>-0.68077788592563759</v>
      </c>
      <c r="K69" s="278">
        <f>IFERROR(K68/K63,"-")</f>
        <v>-0.68077788592563759</v>
      </c>
      <c r="L69" s="278">
        <f>IFERROR(L68/L63,"-")</f>
        <v>-0.68077788592563759</v>
      </c>
      <c r="M69" s="278">
        <f>IFERROR(M68/M63,"-")</f>
        <v>-0.68077788592563759</v>
      </c>
      <c r="N69" s="278">
        <f>IFERROR(N68/N63,"-")</f>
        <v>-0.68077788592563759</v>
      </c>
      <c r="O69" s="278">
        <f>IFERROR(O68/O63,"-")</f>
        <v>-0.68077788592563759</v>
      </c>
      <c r="P69" s="278">
        <f>IFERROR(P68/P63,"-")</f>
        <v>-0.68077788592563759</v>
      </c>
      <c r="Q69" s="278">
        <f>IFERROR(Q68/Q63,"-")</f>
        <v>-0.68077788592563759</v>
      </c>
      <c r="R69" s="278">
        <f>IFERROR(R68/R63,"-")</f>
        <v>-0.68077788592563759</v>
      </c>
      <c r="S69" s="278">
        <f>IFERROR(S68/S63,"-")</f>
        <v>-0.68077788592563759</v>
      </c>
      <c r="T69" s="278">
        <f>IFERROR(T68/T63,"-")</f>
        <v>-0.68077788592563759</v>
      </c>
      <c r="U69" s="279">
        <f>IFERROR(U68/U63,"-")</f>
        <v>-0.65784385435671155</v>
      </c>
      <c r="V69" s="255">
        <v>49.61</v>
      </c>
      <c r="W69" s="255"/>
    </row>
  </sheetData>
  <mergeCells count="51">
    <mergeCell ref="A62:A69"/>
    <mergeCell ref="B62:H62"/>
    <mergeCell ref="B63:H63"/>
    <mergeCell ref="B64:H64"/>
    <mergeCell ref="B65:H65"/>
    <mergeCell ref="B66:H66"/>
    <mergeCell ref="B67:H67"/>
    <mergeCell ref="B68:H68"/>
    <mergeCell ref="B69:H69"/>
    <mergeCell ref="A51:H51"/>
    <mergeCell ref="A53:A60"/>
    <mergeCell ref="B53:H53"/>
    <mergeCell ref="B54:H54"/>
    <mergeCell ref="B55:H55"/>
    <mergeCell ref="B56:H56"/>
    <mergeCell ref="B57:H57"/>
    <mergeCell ref="B58:H58"/>
    <mergeCell ref="B59:H59"/>
    <mergeCell ref="B60:H60"/>
    <mergeCell ref="A44:A50"/>
    <mergeCell ref="B44:E44"/>
    <mergeCell ref="F44:H44"/>
    <mergeCell ref="B45:E45"/>
    <mergeCell ref="F45:H45"/>
    <mergeCell ref="B46:E46"/>
    <mergeCell ref="F46:H46"/>
    <mergeCell ref="B47:E47"/>
    <mergeCell ref="B48:E48"/>
    <mergeCell ref="B49:E49"/>
    <mergeCell ref="F49:H49"/>
    <mergeCell ref="B50:E50"/>
    <mergeCell ref="F50:H50"/>
    <mergeCell ref="A18:H18"/>
    <mergeCell ref="A20:A29"/>
    <mergeCell ref="A30:H30"/>
    <mergeCell ref="A32:A41"/>
    <mergeCell ref="A42:H42"/>
    <mergeCell ref="B8:D8"/>
    <mergeCell ref="A10:A16"/>
    <mergeCell ref="B10:H10"/>
    <mergeCell ref="B11:H11"/>
    <mergeCell ref="B12:H12"/>
    <mergeCell ref="B13:H13"/>
    <mergeCell ref="B14:H14"/>
    <mergeCell ref="B15:H15"/>
    <mergeCell ref="B16:H16"/>
    <mergeCell ref="A2:U2"/>
    <mergeCell ref="B4:D4"/>
    <mergeCell ref="B5:D5"/>
    <mergeCell ref="B6:D6"/>
    <mergeCell ref="B7:D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58"/>
  <sheetViews>
    <sheetView showGridLines="0" topLeftCell="A31" zoomScaleNormal="100" workbookViewId="0">
      <selection activeCell="B5" sqref="B5"/>
    </sheetView>
  </sheetViews>
  <sheetFormatPr defaultRowHeight="12.75" outlineLevelRow="1" outlineLevelCol="1"/>
  <cols>
    <col min="1" max="1" width="14.5703125" style="206" customWidth="1"/>
    <col min="2" max="2" width="7.42578125" style="207" customWidth="1"/>
    <col min="3" max="3" width="10.7109375" style="207" customWidth="1"/>
    <col min="4" max="4" width="15.42578125" style="208" customWidth="1"/>
    <col min="5" max="5" width="5.7109375" style="209" customWidth="1"/>
    <col min="6" max="6" width="4.42578125" style="208" customWidth="1"/>
    <col min="7" max="7" width="7.85546875" style="209" customWidth="1"/>
    <col min="8" max="8" width="7.5703125" style="209" customWidth="1"/>
    <col min="9" max="9" width="6.5703125" style="207" customWidth="1" outlineLevel="1"/>
    <col min="10" max="10" width="7.5703125" style="207" customWidth="1" outlineLevel="1"/>
    <col min="11" max="15" width="6.5703125" style="207" customWidth="1" outlineLevel="1"/>
    <col min="16" max="16" width="6.7109375" style="207" customWidth="1" outlineLevel="1"/>
    <col min="17" max="19" width="6.5703125" style="207" customWidth="1" outlineLevel="1"/>
    <col min="20" max="20" width="6.7109375" style="207" customWidth="1" outlineLevel="1"/>
    <col min="21" max="21" width="9.5703125" style="207" customWidth="1"/>
    <col min="22" max="22" width="15.140625" style="207" customWidth="1"/>
    <col min="23" max="23" width="12.42578125" style="207" customWidth="1"/>
    <col min="24" max="24" width="4.85546875" style="207" customWidth="1"/>
    <col min="25" max="25" width="8.140625" style="207" customWidth="1"/>
    <col min="26" max="26" width="10.140625" style="207" customWidth="1"/>
    <col min="27" max="27" width="10.7109375" style="207" customWidth="1"/>
    <col min="28" max="28" width="5.5703125" style="207" customWidth="1"/>
    <col min="29" max="29" width="6.5703125" style="207" customWidth="1"/>
    <col min="30" max="1025" width="11.7109375" style="207" customWidth="1"/>
  </cols>
  <sheetData>
    <row r="1" spans="1:27" ht="13.5">
      <c r="A1" s="262"/>
      <c r="B1" s="255"/>
      <c r="C1" s="255"/>
      <c r="D1" s="263"/>
      <c r="E1" s="253"/>
      <c r="F1" s="263"/>
      <c r="G1" s="253"/>
      <c r="H1" s="253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</row>
    <row r="2" spans="1:27" ht="13.5" customHeight="1">
      <c r="A2" s="325" t="s">
        <v>188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255"/>
      <c r="W2" s="255"/>
      <c r="X2" s="255"/>
      <c r="Y2" s="255"/>
      <c r="Z2" s="255"/>
      <c r="AA2" s="255"/>
    </row>
    <row r="4" spans="1:27">
      <c r="A4" s="210" t="s">
        <v>189</v>
      </c>
      <c r="B4" s="326" t="s">
        <v>241</v>
      </c>
      <c r="C4" s="326"/>
      <c r="D4" s="326"/>
      <c r="E4" s="211"/>
      <c r="F4" s="212"/>
      <c r="G4" s="211"/>
      <c r="H4" s="253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7">
      <c r="A5" s="213" t="s">
        <v>191</v>
      </c>
      <c r="B5" s="326" t="s">
        <v>242</v>
      </c>
      <c r="C5" s="326"/>
      <c r="D5" s="326"/>
      <c r="E5" s="211"/>
      <c r="F5" s="212"/>
      <c r="G5" s="211"/>
      <c r="H5" s="253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</row>
    <row r="6" spans="1:27">
      <c r="A6" s="210" t="s">
        <v>193</v>
      </c>
      <c r="B6" s="326">
        <v>10305</v>
      </c>
      <c r="C6" s="326"/>
      <c r="D6" s="326"/>
      <c r="E6" s="211"/>
      <c r="F6" s="212"/>
      <c r="G6" s="211"/>
      <c r="H6" s="253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</row>
    <row r="7" spans="1:27">
      <c r="A7" s="210" t="s">
        <v>6</v>
      </c>
      <c r="B7" s="326" t="s">
        <v>194</v>
      </c>
      <c r="C7" s="326"/>
      <c r="D7" s="326"/>
      <c r="E7" s="211"/>
      <c r="F7" s="212"/>
      <c r="G7" s="212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5"/>
      <c r="V7" s="255"/>
      <c r="W7" s="255"/>
      <c r="X7" s="255"/>
      <c r="Y7" s="255"/>
      <c r="Z7" s="255"/>
      <c r="AA7" s="255"/>
    </row>
    <row r="8" spans="1:27">
      <c r="A8" s="210" t="s">
        <v>195</v>
      </c>
      <c r="B8" s="326" t="s">
        <v>243</v>
      </c>
      <c r="C8" s="326"/>
      <c r="D8" s="326"/>
      <c r="E8" s="211"/>
      <c r="F8" s="212"/>
      <c r="G8" s="212"/>
      <c r="H8" s="253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</row>
    <row r="9" spans="1:27" ht="13.5">
      <c r="A9" s="262"/>
      <c r="B9" s="255"/>
      <c r="C9" s="255"/>
      <c r="D9" s="263"/>
      <c r="E9" s="253"/>
      <c r="F9" s="263"/>
      <c r="G9" s="263"/>
      <c r="H9" s="253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</row>
    <row r="10" spans="1:27" ht="21" customHeight="1">
      <c r="A10" s="327" t="s">
        <v>197</v>
      </c>
      <c r="B10" s="328" t="s">
        <v>197</v>
      </c>
      <c r="C10" s="328"/>
      <c r="D10" s="328"/>
      <c r="E10" s="328"/>
      <c r="F10" s="328"/>
      <c r="G10" s="328"/>
      <c r="H10" s="328"/>
      <c r="I10" s="214">
        <v>44287</v>
      </c>
      <c r="J10" s="214">
        <f>EDATE(I10,1)</f>
        <v>44317</v>
      </c>
      <c r="K10" s="214">
        <f>EDATE(J10,1)</f>
        <v>44348</v>
      </c>
      <c r="L10" s="214">
        <f>EDATE(K10,1)</f>
        <v>44378</v>
      </c>
      <c r="M10" s="214">
        <f>EDATE(L10,1)</f>
        <v>44409</v>
      </c>
      <c r="N10" s="214">
        <f>EDATE(M10,1)</f>
        <v>44440</v>
      </c>
      <c r="O10" s="214">
        <f>EDATE(N10,1)</f>
        <v>44470</v>
      </c>
      <c r="P10" s="214">
        <f>EDATE(O10,1)</f>
        <v>44501</v>
      </c>
      <c r="Q10" s="214">
        <f>EDATE(P10,1)</f>
        <v>44531</v>
      </c>
      <c r="R10" s="214">
        <f>EDATE(Q10,1)</f>
        <v>44562</v>
      </c>
      <c r="S10" s="214">
        <f>EDATE(R10,1)</f>
        <v>44593</v>
      </c>
      <c r="T10" s="214">
        <f>EDATE(S10,1)</f>
        <v>44621</v>
      </c>
      <c r="U10" s="215" t="s">
        <v>198</v>
      </c>
      <c r="V10" s="255"/>
      <c r="W10" s="255"/>
      <c r="X10" s="255"/>
      <c r="Y10" s="255"/>
      <c r="Z10" s="255"/>
      <c r="AA10" s="255"/>
    </row>
    <row r="11" spans="1:27" s="218" customFormat="1" outlineLevel="1">
      <c r="A11" s="327"/>
      <c r="B11" s="329" t="s">
        <v>199</v>
      </c>
      <c r="C11" s="329"/>
      <c r="D11" s="329"/>
      <c r="E11" s="329"/>
      <c r="F11" s="329"/>
      <c r="G11" s="329"/>
      <c r="H11" s="329"/>
      <c r="I11" s="216">
        <f>(9188*2*22)/70</f>
        <v>5775.3142857142857</v>
      </c>
      <c r="J11" s="216">
        <f>(9188*2*22)/70</f>
        <v>5775.3142857142857</v>
      </c>
      <c r="K11" s="216">
        <f>(9188*2*22)/70</f>
        <v>5775.3142857142857</v>
      </c>
      <c r="L11" s="216">
        <f>(9188*2*22)/70</f>
        <v>5775.3142857142857</v>
      </c>
      <c r="M11" s="216">
        <f>(9188*2*22)/70</f>
        <v>5775.3142857142857</v>
      </c>
      <c r="N11" s="216">
        <f>(9188*2*22)/70</f>
        <v>5775.3142857142857</v>
      </c>
      <c r="O11" s="216">
        <f>(9188*2*22)/70</f>
        <v>5775.3142857142857</v>
      </c>
      <c r="P11" s="216">
        <f>(9188*2*22)/70</f>
        <v>5775.3142857142857</v>
      </c>
      <c r="Q11" s="216">
        <f>(9188*2*22)/70</f>
        <v>5775.3142857142857</v>
      </c>
      <c r="R11" s="216">
        <f>(9188*2*22)/70</f>
        <v>5775.3142857142857</v>
      </c>
      <c r="S11" s="216">
        <f>(9188*2*22)/70</f>
        <v>5775.3142857142857</v>
      </c>
      <c r="T11" s="216">
        <f>(9188*2*22)/70</f>
        <v>5775.3142857142857</v>
      </c>
      <c r="U11" s="217">
        <f>SUM(I11:T11)</f>
        <v>69303.771428571446</v>
      </c>
    </row>
    <row r="12" spans="1:27" s="218" customFormat="1" ht="13.5" outlineLevel="1">
      <c r="A12" s="220"/>
      <c r="B12" s="221"/>
      <c r="C12" s="221"/>
      <c r="D12" s="221"/>
      <c r="E12" s="221"/>
      <c r="F12" s="221"/>
      <c r="G12" s="221"/>
      <c r="H12" s="221"/>
      <c r="I12" s="219"/>
      <c r="J12" s="222"/>
      <c r="K12" s="222"/>
      <c r="L12" s="222"/>
      <c r="M12" s="222"/>
      <c r="N12" s="222"/>
      <c r="O12" s="222"/>
      <c r="P12" s="216"/>
      <c r="Q12" s="216"/>
      <c r="R12" s="222"/>
      <c r="S12" s="222"/>
      <c r="T12" s="216"/>
      <c r="U12" s="223">
        <f>SUM(I12:R12)</f>
        <v>0</v>
      </c>
      <c r="AA12" s="224"/>
    </row>
    <row r="13" spans="1:27" ht="13.5" customHeight="1">
      <c r="A13" s="330" t="s">
        <v>205</v>
      </c>
      <c r="B13" s="330"/>
      <c r="C13" s="330"/>
      <c r="D13" s="330"/>
      <c r="E13" s="330"/>
      <c r="F13" s="330"/>
      <c r="G13" s="330"/>
      <c r="H13" s="330"/>
      <c r="I13" s="225">
        <f>SUM(I11:I11)</f>
        <v>5775.3142857142857</v>
      </c>
      <c r="J13" s="225">
        <f>SUM(J11:J11)</f>
        <v>5775.3142857142857</v>
      </c>
      <c r="K13" s="225">
        <f>SUM(K11:K11)</f>
        <v>5775.3142857142857</v>
      </c>
      <c r="L13" s="225">
        <f>SUM(L11:L11)</f>
        <v>5775.3142857142857</v>
      </c>
      <c r="M13" s="225">
        <f>SUM(M11:M11)</f>
        <v>5775.3142857142857</v>
      </c>
      <c r="N13" s="225">
        <f>SUM(N11:N11)</f>
        <v>5775.3142857142857</v>
      </c>
      <c r="O13" s="225">
        <f>SUM(O11:O11)</f>
        <v>5775.3142857142857</v>
      </c>
      <c r="P13" s="225">
        <f>SUM(P11:P11)</f>
        <v>5775.3142857142857</v>
      </c>
      <c r="Q13" s="225">
        <f>SUM(Q11:Q11)</f>
        <v>5775.3142857142857</v>
      </c>
      <c r="R13" s="225">
        <f>SUM(R11:R12)</f>
        <v>5775.3142857142857</v>
      </c>
      <c r="S13" s="225">
        <f>SUM(S11:S12)</f>
        <v>5775.3142857142857</v>
      </c>
      <c r="T13" s="225">
        <f>SUM(T11:T12)</f>
        <v>5775.3142857142857</v>
      </c>
      <c r="U13" s="226">
        <f>SUM(U11:U12)</f>
        <v>69303.771428571446</v>
      </c>
      <c r="V13" s="255"/>
      <c r="W13" s="260"/>
      <c r="X13" s="255"/>
      <c r="Y13" s="255"/>
      <c r="Z13" s="255"/>
      <c r="AA13" s="255"/>
    </row>
    <row r="14" spans="1:27" ht="13.5">
      <c r="A14" s="262"/>
      <c r="B14" s="255"/>
      <c r="C14" s="255"/>
      <c r="D14" s="263"/>
      <c r="E14" s="253"/>
      <c r="F14" s="26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5"/>
      <c r="W14" s="255"/>
      <c r="X14" s="255"/>
      <c r="Y14" s="255"/>
      <c r="Z14" s="255"/>
      <c r="AA14" s="255"/>
    </row>
    <row r="15" spans="1:27" s="229" customFormat="1" ht="25.5" customHeight="1">
      <c r="A15" s="331" t="s">
        <v>206</v>
      </c>
      <c r="B15" s="227" t="s">
        <v>207</v>
      </c>
      <c r="C15" s="227" t="s">
        <v>208</v>
      </c>
      <c r="D15" s="227" t="s">
        <v>209</v>
      </c>
      <c r="E15" s="227" t="s">
        <v>2</v>
      </c>
      <c r="F15" s="227" t="s">
        <v>210</v>
      </c>
      <c r="G15" s="227" t="s">
        <v>211</v>
      </c>
      <c r="H15" s="227" t="s">
        <v>212</v>
      </c>
      <c r="I15" s="214">
        <f>I10</f>
        <v>44287</v>
      </c>
      <c r="J15" s="214">
        <f>J10</f>
        <v>44317</v>
      </c>
      <c r="K15" s="214">
        <f>K10</f>
        <v>44348</v>
      </c>
      <c r="L15" s="214">
        <f>L10</f>
        <v>44378</v>
      </c>
      <c r="M15" s="214">
        <f>M10</f>
        <v>44409</v>
      </c>
      <c r="N15" s="214">
        <f>N10</f>
        <v>44440</v>
      </c>
      <c r="O15" s="214">
        <f>O10</f>
        <v>44470</v>
      </c>
      <c r="P15" s="214">
        <f>P10</f>
        <v>44501</v>
      </c>
      <c r="Q15" s="214">
        <f>Q10</f>
        <v>44531</v>
      </c>
      <c r="R15" s="214">
        <f>R10</f>
        <v>44562</v>
      </c>
      <c r="S15" s="214">
        <f>S10</f>
        <v>44593</v>
      </c>
      <c r="T15" s="214">
        <f>T10</f>
        <v>44621</v>
      </c>
      <c r="U15" s="228" t="s">
        <v>213</v>
      </c>
      <c r="V15" s="249"/>
      <c r="W15" s="249"/>
      <c r="X15" s="249"/>
      <c r="Y15" s="249"/>
      <c r="Z15" s="249"/>
      <c r="AA15" s="249"/>
    </row>
    <row r="16" spans="1:27" ht="15" outlineLevel="1">
      <c r="A16" s="331"/>
      <c r="B16" s="230" t="s">
        <v>194</v>
      </c>
      <c r="C16" s="231">
        <v>112357</v>
      </c>
      <c r="D16" s="232" t="s">
        <v>244</v>
      </c>
      <c r="E16" s="230" t="s">
        <v>11</v>
      </c>
      <c r="F16" s="265"/>
      <c r="G16" s="233" t="s">
        <v>214</v>
      </c>
      <c r="H16" s="234">
        <v>1278</v>
      </c>
      <c r="I16" s="235">
        <v>1</v>
      </c>
      <c r="J16" s="235">
        <v>1</v>
      </c>
      <c r="K16" s="235">
        <v>1</v>
      </c>
      <c r="L16" s="235">
        <v>1</v>
      </c>
      <c r="M16" s="235">
        <v>1</v>
      </c>
      <c r="N16" s="235">
        <v>1</v>
      </c>
      <c r="O16" s="235">
        <v>1</v>
      </c>
      <c r="P16" s="235">
        <v>1</v>
      </c>
      <c r="Q16" s="235">
        <v>1</v>
      </c>
      <c r="R16" s="235">
        <v>1</v>
      </c>
      <c r="S16" s="235">
        <v>1</v>
      </c>
      <c r="T16" s="235">
        <v>1</v>
      </c>
      <c r="U16" s="236">
        <f>SUM(I16:T16)</f>
        <v>12</v>
      </c>
      <c r="V16" s="255"/>
      <c r="W16" s="255"/>
      <c r="X16" s="255"/>
      <c r="Y16" s="255"/>
      <c r="Z16" s="255"/>
      <c r="AA16" s="255"/>
    </row>
    <row r="17" spans="1:23" ht="15" outlineLevel="1">
      <c r="A17" s="331"/>
      <c r="B17" s="230" t="s">
        <v>194</v>
      </c>
      <c r="C17" s="231">
        <v>111248</v>
      </c>
      <c r="D17" s="232" t="s">
        <v>245</v>
      </c>
      <c r="E17" s="230" t="s">
        <v>9</v>
      </c>
      <c r="F17" s="265"/>
      <c r="G17" s="233" t="s">
        <v>214</v>
      </c>
      <c r="H17" s="234">
        <v>1022</v>
      </c>
      <c r="I17" s="235">
        <v>1</v>
      </c>
      <c r="J17" s="235">
        <v>1</v>
      </c>
      <c r="K17" s="235">
        <v>1</v>
      </c>
      <c r="L17" s="235">
        <v>1</v>
      </c>
      <c r="M17" s="235">
        <v>1</v>
      </c>
      <c r="N17" s="235">
        <v>1</v>
      </c>
      <c r="O17" s="235">
        <v>1</v>
      </c>
      <c r="P17" s="235">
        <v>1</v>
      </c>
      <c r="Q17" s="235">
        <v>1</v>
      </c>
      <c r="R17" s="235">
        <v>1</v>
      </c>
      <c r="S17" s="235">
        <v>1</v>
      </c>
      <c r="T17" s="235">
        <v>1</v>
      </c>
      <c r="U17" s="236">
        <f>SUM(I17:T17)</f>
        <v>12</v>
      </c>
      <c r="V17" s="255"/>
      <c r="W17" s="255"/>
    </row>
    <row r="18" spans="1:23" ht="15" outlineLevel="1">
      <c r="A18" s="331"/>
      <c r="B18" s="230"/>
      <c r="C18" s="231"/>
      <c r="D18" s="232"/>
      <c r="E18" s="230"/>
      <c r="F18" s="265"/>
      <c r="G18" s="233"/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6"/>
      <c r="V18" s="255"/>
      <c r="W18" s="255"/>
    </row>
    <row r="19" spans="1:23" ht="15" outlineLevel="1">
      <c r="A19" s="331"/>
      <c r="B19" s="230"/>
      <c r="C19" s="231"/>
      <c r="D19" s="232"/>
      <c r="E19" s="230"/>
      <c r="F19" s="265"/>
      <c r="G19" s="233"/>
      <c r="H19" s="234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6"/>
      <c r="V19" s="255"/>
      <c r="W19" s="255"/>
    </row>
    <row r="20" spans="1:23" ht="15" outlineLevel="1">
      <c r="A20" s="331"/>
      <c r="B20" s="230"/>
      <c r="C20" s="231"/>
      <c r="D20" s="232"/>
      <c r="E20" s="230"/>
      <c r="F20" s="265"/>
      <c r="G20" s="233"/>
      <c r="H20" s="234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6"/>
      <c r="V20" s="255"/>
      <c r="W20" s="255"/>
    </row>
    <row r="21" spans="1:23" ht="15.75" outlineLevel="1">
      <c r="A21" s="331"/>
      <c r="B21" s="230"/>
      <c r="C21" s="231"/>
      <c r="D21" s="232"/>
      <c r="E21" s="230"/>
      <c r="F21" s="265"/>
      <c r="G21" s="233"/>
      <c r="H21" s="234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6"/>
      <c r="V21" s="255"/>
      <c r="W21" s="255"/>
    </row>
    <row r="22" spans="1:23" ht="13.5" customHeight="1">
      <c r="A22" s="332" t="s">
        <v>222</v>
      </c>
      <c r="B22" s="332"/>
      <c r="C22" s="332"/>
      <c r="D22" s="332"/>
      <c r="E22" s="332"/>
      <c r="F22" s="332"/>
      <c r="G22" s="332"/>
      <c r="H22" s="332"/>
      <c r="I22" s="239">
        <f>SUM(I16:I21)</f>
        <v>2</v>
      </c>
      <c r="J22" s="239">
        <f>SUM(J16:J21)</f>
        <v>2</v>
      </c>
      <c r="K22" s="239">
        <f>SUM(K16:K21)</f>
        <v>2</v>
      </c>
      <c r="L22" s="239">
        <f>SUM(L16:L21)</f>
        <v>2</v>
      </c>
      <c r="M22" s="239">
        <f>SUM(M16:M21)</f>
        <v>2</v>
      </c>
      <c r="N22" s="239">
        <f>SUM(N16:N21)</f>
        <v>2</v>
      </c>
      <c r="O22" s="240">
        <f>SUM(O16:O21)</f>
        <v>2</v>
      </c>
      <c r="P22" s="239">
        <f>SUM(P16:P21)</f>
        <v>2</v>
      </c>
      <c r="Q22" s="239">
        <f>SUM(Q16:Q21)</f>
        <v>2</v>
      </c>
      <c r="R22" s="239">
        <f>SUM(R16:R21)</f>
        <v>2</v>
      </c>
      <c r="S22" s="239">
        <f>SUM(S16:S21)</f>
        <v>2</v>
      </c>
      <c r="T22" s="239">
        <f>SUM(T16:T21)</f>
        <v>2</v>
      </c>
      <c r="U22" s="241">
        <f>SUM(U16:U21)</f>
        <v>24</v>
      </c>
      <c r="V22" s="242"/>
      <c r="W22" s="260"/>
    </row>
    <row r="23" spans="1:23" s="249" customFormat="1" ht="13.5">
      <c r="A23" s="243"/>
      <c r="B23" s="244"/>
      <c r="C23" s="244"/>
      <c r="D23" s="245"/>
      <c r="E23" s="246"/>
      <c r="F23" s="245"/>
      <c r="G23" s="246"/>
      <c r="H23" s="246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8"/>
    </row>
    <row r="24" spans="1:23" s="253" customFormat="1" ht="38.25" customHeight="1">
      <c r="A24" s="331" t="s">
        <v>223</v>
      </c>
      <c r="B24" s="250" t="s">
        <v>207</v>
      </c>
      <c r="C24" s="250" t="s">
        <v>12</v>
      </c>
      <c r="D24" s="250" t="s">
        <v>224</v>
      </c>
      <c r="E24" s="250" t="s">
        <v>2</v>
      </c>
      <c r="F24" s="250" t="s">
        <v>210</v>
      </c>
      <c r="G24" s="250" t="s">
        <v>211</v>
      </c>
      <c r="H24" s="250" t="s">
        <v>225</v>
      </c>
      <c r="I24" s="251">
        <f>I10</f>
        <v>44287</v>
      </c>
      <c r="J24" s="251">
        <f>J10</f>
        <v>44317</v>
      </c>
      <c r="K24" s="251">
        <f>K10</f>
        <v>44348</v>
      </c>
      <c r="L24" s="251">
        <f>L10</f>
        <v>44378</v>
      </c>
      <c r="M24" s="251">
        <f>M10</f>
        <v>44409</v>
      </c>
      <c r="N24" s="251">
        <f>N10</f>
        <v>44440</v>
      </c>
      <c r="O24" s="251">
        <f>O10</f>
        <v>44470</v>
      </c>
      <c r="P24" s="251">
        <f>P10</f>
        <v>44501</v>
      </c>
      <c r="Q24" s="251">
        <f>Q10</f>
        <v>44531</v>
      </c>
      <c r="R24" s="251">
        <f>R10</f>
        <v>44562</v>
      </c>
      <c r="S24" s="251">
        <f>S10</f>
        <v>44593</v>
      </c>
      <c r="T24" s="251">
        <f>T10</f>
        <v>44621</v>
      </c>
      <c r="U24" s="252" t="s">
        <v>226</v>
      </c>
    </row>
    <row r="25" spans="1:23" s="255" customFormat="1" ht="13.9" outlineLevel="1">
      <c r="A25" s="331"/>
      <c r="B25" s="230" t="s">
        <v>194</v>
      </c>
      <c r="C25" s="231">
        <v>112357</v>
      </c>
      <c r="D25" s="232" t="s">
        <v>244</v>
      </c>
      <c r="E25" s="230" t="s">
        <v>11</v>
      </c>
      <c r="F25" s="265"/>
      <c r="G25" s="233" t="s">
        <v>214</v>
      </c>
      <c r="H25" s="234">
        <f>H16</f>
        <v>1278</v>
      </c>
      <c r="I25" s="216">
        <f>1278</f>
        <v>1278</v>
      </c>
      <c r="J25" s="216">
        <f>$H16*J16</f>
        <v>1278</v>
      </c>
      <c r="K25" s="216">
        <f>$H16*K16</f>
        <v>1278</v>
      </c>
      <c r="L25" s="216">
        <f>$H16*L16</f>
        <v>1278</v>
      </c>
      <c r="M25" s="216">
        <f>$H16*M16</f>
        <v>1278</v>
      </c>
      <c r="N25" s="216">
        <f>$H16*N16</f>
        <v>1278</v>
      </c>
      <c r="O25" s="216">
        <f>$H16*O16</f>
        <v>1278</v>
      </c>
      <c r="P25" s="216">
        <f>$H16*P16</f>
        <v>1278</v>
      </c>
      <c r="Q25" s="216">
        <f>$H16*Q16</f>
        <v>1278</v>
      </c>
      <c r="R25" s="216">
        <f>$H16*R16</f>
        <v>1278</v>
      </c>
      <c r="S25" s="216">
        <f>$H16*S16</f>
        <v>1278</v>
      </c>
      <c r="T25" s="216">
        <f>$H16*T16</f>
        <v>1278</v>
      </c>
      <c r="U25" s="254">
        <f>SUM(I25:T25)</f>
        <v>15336</v>
      </c>
    </row>
    <row r="26" spans="1:23" s="255" customFormat="1" ht="13.9" outlineLevel="1">
      <c r="A26" s="331"/>
      <c r="B26" s="230" t="s">
        <v>194</v>
      </c>
      <c r="C26" s="231">
        <v>111250</v>
      </c>
      <c r="D26" s="232" t="s">
        <v>245</v>
      </c>
      <c r="E26" s="230" t="s">
        <v>11</v>
      </c>
      <c r="F26" s="265"/>
      <c r="G26" s="233" t="s">
        <v>214</v>
      </c>
      <c r="H26" s="234">
        <f>H17</f>
        <v>1022</v>
      </c>
      <c r="I26" s="216">
        <f>1022</f>
        <v>1022</v>
      </c>
      <c r="J26" s="216">
        <f>$H17*J17</f>
        <v>1022</v>
      </c>
      <c r="K26" s="216">
        <f>$H17*K17</f>
        <v>1022</v>
      </c>
      <c r="L26" s="216">
        <f>$H17*L17</f>
        <v>1022</v>
      </c>
      <c r="M26" s="216">
        <f>$H17*M17</f>
        <v>1022</v>
      </c>
      <c r="N26" s="216">
        <f>$H17*N17</f>
        <v>1022</v>
      </c>
      <c r="O26" s="216">
        <f>$H17*O17</f>
        <v>1022</v>
      </c>
      <c r="P26" s="216">
        <f>$H17*P17</f>
        <v>1022</v>
      </c>
      <c r="Q26" s="216">
        <f>$H17*Q17</f>
        <v>1022</v>
      </c>
      <c r="R26" s="216">
        <f>$H17*R17</f>
        <v>1022</v>
      </c>
      <c r="S26" s="216">
        <f>$H17*S17</f>
        <v>1022</v>
      </c>
      <c r="T26" s="216">
        <f>$H17*T17</f>
        <v>1022</v>
      </c>
      <c r="U26" s="254">
        <f>SUM(I26:T26)</f>
        <v>12264</v>
      </c>
    </row>
    <row r="27" spans="1:23" s="255" customFormat="1" ht="15" outlineLevel="1">
      <c r="A27" s="331"/>
      <c r="B27" s="230"/>
      <c r="C27" s="231"/>
      <c r="D27" s="232"/>
      <c r="E27" s="230"/>
      <c r="F27" s="265"/>
      <c r="G27" s="233"/>
      <c r="H27" s="234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54"/>
    </row>
    <row r="28" spans="1:23" s="255" customFormat="1" ht="15" outlineLevel="1">
      <c r="A28" s="331"/>
      <c r="B28" s="230"/>
      <c r="C28" s="231"/>
      <c r="D28" s="232"/>
      <c r="E28" s="230"/>
      <c r="F28" s="265"/>
      <c r="G28" s="233"/>
      <c r="H28" s="234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54"/>
    </row>
    <row r="29" spans="1:23" s="255" customFormat="1" ht="15" outlineLevel="1">
      <c r="A29" s="331"/>
      <c r="B29" s="230"/>
      <c r="C29" s="231"/>
      <c r="D29" s="232"/>
      <c r="E29" s="230"/>
      <c r="F29" s="265"/>
      <c r="G29" s="233"/>
      <c r="H29" s="234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54"/>
    </row>
    <row r="30" spans="1:23" s="255" customFormat="1" ht="15.75" outlineLevel="1">
      <c r="A30" s="331"/>
      <c r="B30" s="230"/>
      <c r="C30" s="231"/>
      <c r="D30" s="232"/>
      <c r="E30" s="230"/>
      <c r="F30" s="265"/>
      <c r="G30" s="233"/>
      <c r="H30" s="234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54"/>
    </row>
    <row r="31" spans="1:23" s="255" customFormat="1" ht="13.5" customHeight="1">
      <c r="A31" s="333" t="s">
        <v>227</v>
      </c>
      <c r="B31" s="333"/>
      <c r="C31" s="333"/>
      <c r="D31" s="333"/>
      <c r="E31" s="333"/>
      <c r="F31" s="333"/>
      <c r="G31" s="333"/>
      <c r="H31" s="333"/>
      <c r="I31" s="259">
        <f>SUM(I25:I30)</f>
        <v>2300</v>
      </c>
      <c r="J31" s="259">
        <f>SUM(J25:J30)</f>
        <v>2300</v>
      </c>
      <c r="K31" s="259">
        <f>SUM(K25:K30)</f>
        <v>2300</v>
      </c>
      <c r="L31" s="259">
        <f>SUM(L25:L30)</f>
        <v>2300</v>
      </c>
      <c r="M31" s="259">
        <f>SUM(M25:M30)</f>
        <v>2300</v>
      </c>
      <c r="N31" s="259">
        <f>SUM(N25:N30)</f>
        <v>2300</v>
      </c>
      <c r="O31" s="259">
        <f>SUM(O25:O30)</f>
        <v>2300</v>
      </c>
      <c r="P31" s="259">
        <f>SUM(P25:P30)</f>
        <v>2300</v>
      </c>
      <c r="Q31" s="259">
        <f>SUM(Q25:Q30)</f>
        <v>2300</v>
      </c>
      <c r="R31" s="259">
        <f>SUM(R25:R30)</f>
        <v>2300</v>
      </c>
      <c r="S31" s="259">
        <f>SUM(S25:S30)</f>
        <v>2300</v>
      </c>
      <c r="T31" s="259">
        <f>SUM(T25:T30)</f>
        <v>2300</v>
      </c>
      <c r="U31" s="259">
        <f>SUM(U25:U30)</f>
        <v>27600</v>
      </c>
      <c r="V31" s="260"/>
      <c r="W31" s="261"/>
    </row>
    <row r="32" spans="1:23" s="255" customFormat="1" ht="13.5">
      <c r="A32" s="262"/>
      <c r="D32" s="263"/>
      <c r="E32" s="253"/>
      <c r="F32" s="26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64"/>
    </row>
    <row r="33" spans="1:23" ht="12.75" customHeight="1">
      <c r="A33" s="334" t="s">
        <v>228</v>
      </c>
      <c r="B33" s="335" t="s">
        <v>229</v>
      </c>
      <c r="C33" s="335"/>
      <c r="D33" s="335"/>
      <c r="E33" s="335"/>
      <c r="F33" s="336" t="s">
        <v>230</v>
      </c>
      <c r="G33" s="336"/>
      <c r="H33" s="336"/>
      <c r="I33" s="251">
        <f>I10</f>
        <v>44287</v>
      </c>
      <c r="J33" s="251">
        <f>J10</f>
        <v>44317</v>
      </c>
      <c r="K33" s="251">
        <f>K10</f>
        <v>44348</v>
      </c>
      <c r="L33" s="251">
        <f>L10</f>
        <v>44378</v>
      </c>
      <c r="M33" s="251">
        <f>M10</f>
        <v>44409</v>
      </c>
      <c r="N33" s="251">
        <f>N10</f>
        <v>44440</v>
      </c>
      <c r="O33" s="251">
        <f>O10</f>
        <v>44470</v>
      </c>
      <c r="P33" s="251">
        <f>P10</f>
        <v>44501</v>
      </c>
      <c r="Q33" s="251">
        <f>Q10</f>
        <v>44531</v>
      </c>
      <c r="R33" s="251">
        <f>R10</f>
        <v>44562</v>
      </c>
      <c r="S33" s="251">
        <f>S10</f>
        <v>44593</v>
      </c>
      <c r="T33" s="251">
        <f>T10</f>
        <v>44621</v>
      </c>
      <c r="U33" s="252" t="s">
        <v>91</v>
      </c>
      <c r="V33" s="255"/>
      <c r="W33" s="255"/>
    </row>
    <row r="34" spans="1:23" outlineLevel="1">
      <c r="A34" s="334"/>
      <c r="B34" s="337"/>
      <c r="C34" s="337"/>
      <c r="D34" s="337"/>
      <c r="E34" s="337"/>
      <c r="F34" s="338"/>
      <c r="G34" s="338"/>
      <c r="H34" s="338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54">
        <f>SUM(I34:T34)</f>
        <v>0</v>
      </c>
      <c r="V34" s="255"/>
      <c r="W34" s="255"/>
    </row>
    <row r="35" spans="1:23" outlineLevel="1">
      <c r="A35" s="334"/>
      <c r="B35" s="337"/>
      <c r="C35" s="337"/>
      <c r="D35" s="337"/>
      <c r="E35" s="337"/>
      <c r="F35" s="338"/>
      <c r="G35" s="338"/>
      <c r="H35" s="338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54">
        <f>SUM(I35:T35)</f>
        <v>0</v>
      </c>
      <c r="V35" s="260"/>
      <c r="W35" s="255"/>
    </row>
    <row r="36" spans="1:23" outlineLevel="1">
      <c r="A36" s="334"/>
      <c r="B36" s="337"/>
      <c r="C36" s="337"/>
      <c r="D36" s="337"/>
      <c r="E36" s="337"/>
      <c r="F36" s="267"/>
      <c r="G36" s="268"/>
      <c r="H36" s="269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16"/>
      <c r="U36" s="254">
        <f>SUM(I36:T36)</f>
        <v>0</v>
      </c>
      <c r="V36" s="260"/>
      <c r="W36" s="255"/>
    </row>
    <row r="37" spans="1:23" outlineLevel="1">
      <c r="A37" s="334"/>
      <c r="B37" s="337"/>
      <c r="C37" s="337"/>
      <c r="D37" s="337"/>
      <c r="E37" s="337"/>
      <c r="F37" s="267"/>
      <c r="G37" s="268"/>
      <c r="H37" s="269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54">
        <f>SUM(I37:T37)</f>
        <v>0</v>
      </c>
      <c r="V37" s="260"/>
      <c r="W37" s="255"/>
    </row>
    <row r="38" spans="1:23" outlineLevel="1">
      <c r="A38" s="334"/>
      <c r="B38" s="338"/>
      <c r="C38" s="338"/>
      <c r="D38" s="338"/>
      <c r="E38" s="338"/>
      <c r="F38" s="338"/>
      <c r="G38" s="338"/>
      <c r="H38" s="338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54">
        <f>SUM(I38:T38)</f>
        <v>0</v>
      </c>
      <c r="V38" s="260"/>
      <c r="W38" s="255"/>
    </row>
    <row r="39" spans="1:23" outlineLevel="1">
      <c r="A39" s="334"/>
      <c r="B39" s="339" t="s">
        <v>231</v>
      </c>
      <c r="C39" s="339"/>
      <c r="D39" s="339"/>
      <c r="E39" s="339"/>
      <c r="F39" s="339" t="s">
        <v>246</v>
      </c>
      <c r="G39" s="339"/>
      <c r="H39" s="339"/>
      <c r="I39" s="271">
        <f>250*I22</f>
        <v>500</v>
      </c>
      <c r="J39" s="271">
        <f>250*J22</f>
        <v>500</v>
      </c>
      <c r="K39" s="271">
        <f>250*K22</f>
        <v>500</v>
      </c>
      <c r="L39" s="271">
        <f>250*L22</f>
        <v>500</v>
      </c>
      <c r="M39" s="271">
        <f>250*M22</f>
        <v>500</v>
      </c>
      <c r="N39" s="271">
        <f>250*N22</f>
        <v>500</v>
      </c>
      <c r="O39" s="271">
        <f>250*O22</f>
        <v>500</v>
      </c>
      <c r="P39" s="271">
        <f>250*P22</f>
        <v>500</v>
      </c>
      <c r="Q39" s="271">
        <f>250*Q22</f>
        <v>500</v>
      </c>
      <c r="R39" s="271">
        <f>250*R22</f>
        <v>500</v>
      </c>
      <c r="S39" s="271">
        <f>250*S22</f>
        <v>500</v>
      </c>
      <c r="T39" s="271">
        <f>250*T22</f>
        <v>500</v>
      </c>
      <c r="U39" s="272">
        <f>SUM(I39:T39)</f>
        <v>6000</v>
      </c>
      <c r="V39" s="260"/>
      <c r="W39" s="255"/>
    </row>
    <row r="40" spans="1:23" ht="13.5">
      <c r="A40" s="340" t="s">
        <v>233</v>
      </c>
      <c r="B40" s="340"/>
      <c r="C40" s="340"/>
      <c r="D40" s="340"/>
      <c r="E40" s="340"/>
      <c r="F40" s="340"/>
      <c r="G40" s="340"/>
      <c r="H40" s="340"/>
      <c r="I40" s="273">
        <f>SUM(I34:I39)</f>
        <v>500</v>
      </c>
      <c r="J40" s="273">
        <f>SUM(J34:J39)</f>
        <v>500</v>
      </c>
      <c r="K40" s="273">
        <f>SUM(K34:K39)</f>
        <v>500</v>
      </c>
      <c r="L40" s="273">
        <f>SUM(L34:L39)</f>
        <v>500</v>
      </c>
      <c r="M40" s="273">
        <f>SUM(M34:M39)</f>
        <v>500</v>
      </c>
      <c r="N40" s="273">
        <f>SUM(N34:N39)</f>
        <v>500</v>
      </c>
      <c r="O40" s="273">
        <f>SUM(O34:O39)</f>
        <v>500</v>
      </c>
      <c r="P40" s="273">
        <f>SUM(P34:P39)</f>
        <v>500</v>
      </c>
      <c r="Q40" s="273">
        <f>SUM(Q34:Q39)</f>
        <v>500</v>
      </c>
      <c r="R40" s="273">
        <f>SUM(R34:R39)</f>
        <v>500</v>
      </c>
      <c r="S40" s="273">
        <f>SUM(S34:S39)</f>
        <v>500</v>
      </c>
      <c r="T40" s="273">
        <f>SUM(T34:T39)</f>
        <v>500</v>
      </c>
      <c r="U40" s="274">
        <f>SUM(U34:U39)</f>
        <v>6000</v>
      </c>
      <c r="V40" s="260"/>
      <c r="W40" s="255"/>
    </row>
    <row r="41" spans="1:23">
      <c r="A41" s="262"/>
      <c r="B41" s="255"/>
      <c r="C41" s="255"/>
      <c r="D41" s="263"/>
      <c r="E41" s="253"/>
      <c r="F41" s="26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60"/>
      <c r="W41" s="255"/>
    </row>
    <row r="42" spans="1:23" ht="12.75" customHeight="1">
      <c r="A42" s="341" t="s">
        <v>234</v>
      </c>
      <c r="B42" s="342" t="s">
        <v>235</v>
      </c>
      <c r="C42" s="342"/>
      <c r="D42" s="342"/>
      <c r="E42" s="342"/>
      <c r="F42" s="342"/>
      <c r="G42" s="342"/>
      <c r="H42" s="342"/>
      <c r="I42" s="275">
        <f>I10</f>
        <v>44287</v>
      </c>
      <c r="J42" s="275">
        <f>J10</f>
        <v>44317</v>
      </c>
      <c r="K42" s="275">
        <f>K10</f>
        <v>44348</v>
      </c>
      <c r="L42" s="275">
        <f>L10</f>
        <v>44378</v>
      </c>
      <c r="M42" s="275">
        <f>M10</f>
        <v>44409</v>
      </c>
      <c r="N42" s="275">
        <f>N10</f>
        <v>44440</v>
      </c>
      <c r="O42" s="275">
        <f>O10</f>
        <v>44470</v>
      </c>
      <c r="P42" s="275">
        <f>P10</f>
        <v>44501</v>
      </c>
      <c r="Q42" s="275">
        <f>Q10</f>
        <v>44531</v>
      </c>
      <c r="R42" s="275">
        <f>R10</f>
        <v>44562</v>
      </c>
      <c r="S42" s="275">
        <f>S10</f>
        <v>44593</v>
      </c>
      <c r="T42" s="275">
        <f>T10</f>
        <v>44621</v>
      </c>
      <c r="U42" s="275" t="s">
        <v>236</v>
      </c>
      <c r="V42" s="255"/>
      <c r="W42" s="255"/>
    </row>
    <row r="43" spans="1:23">
      <c r="A43" s="341"/>
      <c r="B43" s="343" t="s">
        <v>120</v>
      </c>
      <c r="C43" s="343"/>
      <c r="D43" s="343"/>
      <c r="E43" s="343"/>
      <c r="F43" s="343"/>
      <c r="G43" s="343"/>
      <c r="H43" s="343" t="s">
        <v>120</v>
      </c>
      <c r="I43" s="276">
        <f>I13</f>
        <v>5775.3142857142857</v>
      </c>
      <c r="J43" s="276">
        <f>J13</f>
        <v>5775.3142857142857</v>
      </c>
      <c r="K43" s="276">
        <f>K13</f>
        <v>5775.3142857142857</v>
      </c>
      <c r="L43" s="276">
        <f>L13</f>
        <v>5775.3142857142857</v>
      </c>
      <c r="M43" s="276">
        <f>M13</f>
        <v>5775.3142857142857</v>
      </c>
      <c r="N43" s="276">
        <f>N13</f>
        <v>5775.3142857142857</v>
      </c>
      <c r="O43" s="276">
        <f>O13</f>
        <v>5775.3142857142857</v>
      </c>
      <c r="P43" s="276">
        <f>P13</f>
        <v>5775.3142857142857</v>
      </c>
      <c r="Q43" s="276">
        <f>Q13</f>
        <v>5775.3142857142857</v>
      </c>
      <c r="R43" s="276">
        <f>R13</f>
        <v>5775.3142857142857</v>
      </c>
      <c r="S43" s="276">
        <f>S13</f>
        <v>5775.3142857142857</v>
      </c>
      <c r="T43" s="276">
        <f>T13</f>
        <v>5775.3142857142857</v>
      </c>
      <c r="U43" s="217">
        <f>SUM(I43:T43)</f>
        <v>69303.771428571446</v>
      </c>
      <c r="V43" s="255"/>
      <c r="W43" s="255"/>
    </row>
    <row r="44" spans="1:23">
      <c r="A44" s="341"/>
      <c r="B44" s="343" t="s">
        <v>122</v>
      </c>
      <c r="C44" s="343"/>
      <c r="D44" s="343"/>
      <c r="E44" s="343"/>
      <c r="F44" s="343"/>
      <c r="G44" s="343"/>
      <c r="H44" s="343" t="s">
        <v>122</v>
      </c>
      <c r="I44" s="276">
        <f>I31</f>
        <v>2300</v>
      </c>
      <c r="J44" s="276">
        <f>J31</f>
        <v>2300</v>
      </c>
      <c r="K44" s="276">
        <f>K31</f>
        <v>2300</v>
      </c>
      <c r="L44" s="276">
        <f>L31</f>
        <v>2300</v>
      </c>
      <c r="M44" s="276">
        <f>M31</f>
        <v>2300</v>
      </c>
      <c r="N44" s="276">
        <f>N31</f>
        <v>2300</v>
      </c>
      <c r="O44" s="276">
        <f>O31</f>
        <v>2300</v>
      </c>
      <c r="P44" s="276">
        <f>P31</f>
        <v>2300</v>
      </c>
      <c r="Q44" s="276">
        <f>Q31</f>
        <v>2300</v>
      </c>
      <c r="R44" s="276">
        <f>R31</f>
        <v>2300</v>
      </c>
      <c r="S44" s="276">
        <f>S31</f>
        <v>2300</v>
      </c>
      <c r="T44" s="276">
        <f>T31</f>
        <v>2300</v>
      </c>
      <c r="U44" s="217">
        <f>SUM(I44:T44)</f>
        <v>27600</v>
      </c>
      <c r="V44" s="255"/>
      <c r="W44" s="255"/>
    </row>
    <row r="45" spans="1:23">
      <c r="A45" s="341"/>
      <c r="B45" s="343" t="s">
        <v>237</v>
      </c>
      <c r="C45" s="343"/>
      <c r="D45" s="343"/>
      <c r="E45" s="343"/>
      <c r="F45" s="343"/>
      <c r="G45" s="343"/>
      <c r="H45" s="343" t="s">
        <v>238</v>
      </c>
      <c r="I45" s="276">
        <f>SUM(I34:I37)</f>
        <v>0</v>
      </c>
      <c r="J45" s="276">
        <f>SUM(J34:J37)</f>
        <v>0</v>
      </c>
      <c r="K45" s="276">
        <f>SUM(K34:K37)</f>
        <v>0</v>
      </c>
      <c r="L45" s="276">
        <f>SUM(L34:L37)</f>
        <v>0</v>
      </c>
      <c r="M45" s="276">
        <f>SUM(M34:M37)</f>
        <v>0</v>
      </c>
      <c r="N45" s="276">
        <f>SUM(N34:N37)</f>
        <v>0</v>
      </c>
      <c r="O45" s="276">
        <f>SUM(O34:O37)</f>
        <v>0</v>
      </c>
      <c r="P45" s="276">
        <f>SUM(P34:P37)</f>
        <v>0</v>
      </c>
      <c r="Q45" s="276">
        <f>SUM(Q34:Q37)</f>
        <v>0</v>
      </c>
      <c r="R45" s="276">
        <f>SUM(R34:R37)</f>
        <v>0</v>
      </c>
      <c r="S45" s="276">
        <f>SUM(S34:S37)</f>
        <v>0</v>
      </c>
      <c r="T45" s="276">
        <f>SUM(T34:T37)</f>
        <v>0</v>
      </c>
      <c r="U45" s="217">
        <f>SUM(I45:T45)</f>
        <v>0</v>
      </c>
      <c r="V45" s="255"/>
      <c r="W45" s="255"/>
    </row>
    <row r="46" spans="1:23">
      <c r="A46" s="341"/>
      <c r="B46" s="343" t="s">
        <v>124</v>
      </c>
      <c r="C46" s="343"/>
      <c r="D46" s="343"/>
      <c r="E46" s="343"/>
      <c r="F46" s="343"/>
      <c r="G46" s="343"/>
      <c r="H46" s="343" t="s">
        <v>238</v>
      </c>
      <c r="I46" s="276">
        <f>I39</f>
        <v>500</v>
      </c>
      <c r="J46" s="276">
        <f>J39</f>
        <v>500</v>
      </c>
      <c r="K46" s="276">
        <f>K39</f>
        <v>500</v>
      </c>
      <c r="L46" s="276">
        <f>L39</f>
        <v>500</v>
      </c>
      <c r="M46" s="276">
        <f>M39</f>
        <v>500</v>
      </c>
      <c r="N46" s="276">
        <f>N39</f>
        <v>500</v>
      </c>
      <c r="O46" s="276">
        <f>O39</f>
        <v>500</v>
      </c>
      <c r="P46" s="276">
        <f>P39</f>
        <v>500</v>
      </c>
      <c r="Q46" s="276">
        <f>Q39</f>
        <v>500</v>
      </c>
      <c r="R46" s="276">
        <f>R39</f>
        <v>500</v>
      </c>
      <c r="S46" s="276">
        <f>S39</f>
        <v>500</v>
      </c>
      <c r="T46" s="276">
        <f>T39</f>
        <v>500</v>
      </c>
      <c r="U46" s="217">
        <f>SUM(I46:T46)</f>
        <v>6000</v>
      </c>
      <c r="V46" s="255"/>
      <c r="W46" s="255"/>
    </row>
    <row r="47" spans="1:23">
      <c r="A47" s="341"/>
      <c r="B47" s="344" t="s">
        <v>125</v>
      </c>
      <c r="C47" s="344"/>
      <c r="D47" s="344"/>
      <c r="E47" s="344"/>
      <c r="F47" s="344"/>
      <c r="G47" s="344"/>
      <c r="H47" s="344" t="s">
        <v>125</v>
      </c>
      <c r="I47" s="277">
        <f>SUM(I44:I46)</f>
        <v>2800</v>
      </c>
      <c r="J47" s="277">
        <f>SUM(J44:J46)</f>
        <v>2800</v>
      </c>
      <c r="K47" s="277">
        <f>SUM(K44:K46)</f>
        <v>2800</v>
      </c>
      <c r="L47" s="277">
        <f>SUM(L44:L46)</f>
        <v>2800</v>
      </c>
      <c r="M47" s="277">
        <f>SUM(M44:M46)</f>
        <v>2800</v>
      </c>
      <c r="N47" s="277">
        <f>SUM(N44:N46)</f>
        <v>2800</v>
      </c>
      <c r="O47" s="277">
        <f>SUM(O44:O46)</f>
        <v>2800</v>
      </c>
      <c r="P47" s="277">
        <f>SUM(P44:P46)</f>
        <v>2800</v>
      </c>
      <c r="Q47" s="277">
        <f>SUM(Q44:Q46)</f>
        <v>2800</v>
      </c>
      <c r="R47" s="277">
        <f>SUM(R44:R46)</f>
        <v>2800</v>
      </c>
      <c r="S47" s="277">
        <f>SUM(S44:S46)</f>
        <v>2800</v>
      </c>
      <c r="T47" s="277">
        <f>SUM(T44:T46)</f>
        <v>2800</v>
      </c>
      <c r="U47" s="217">
        <f>SUM(I47:T47)</f>
        <v>33600</v>
      </c>
      <c r="V47" s="255"/>
      <c r="W47" s="255"/>
    </row>
    <row r="48" spans="1:23">
      <c r="A48" s="341"/>
      <c r="B48" s="344" t="s">
        <v>126</v>
      </c>
      <c r="C48" s="344"/>
      <c r="D48" s="344"/>
      <c r="E48" s="344"/>
      <c r="F48" s="344"/>
      <c r="G48" s="344"/>
      <c r="H48" s="344" t="s">
        <v>239</v>
      </c>
      <c r="I48" s="277">
        <f>I43-I47</f>
        <v>2975.3142857142857</v>
      </c>
      <c r="J48" s="277">
        <f>J43-J47</f>
        <v>2975.3142857142857</v>
      </c>
      <c r="K48" s="277">
        <f>K43-K47</f>
        <v>2975.3142857142857</v>
      </c>
      <c r="L48" s="277">
        <f>L43-L47</f>
        <v>2975.3142857142857</v>
      </c>
      <c r="M48" s="277">
        <f>M43-M47</f>
        <v>2975.3142857142857</v>
      </c>
      <c r="N48" s="277">
        <f>N43-N47</f>
        <v>2975.3142857142857</v>
      </c>
      <c r="O48" s="277">
        <f>O43-O47</f>
        <v>2975.3142857142857</v>
      </c>
      <c r="P48" s="277">
        <f>P43-P47</f>
        <v>2975.3142857142857</v>
      </c>
      <c r="Q48" s="277">
        <f>Q43-Q47</f>
        <v>2975.3142857142857</v>
      </c>
      <c r="R48" s="277">
        <f>R43-R47</f>
        <v>2975.3142857142857</v>
      </c>
      <c r="S48" s="277">
        <f>S43-S47</f>
        <v>2975.3142857142857</v>
      </c>
      <c r="T48" s="277">
        <f>T43-T47</f>
        <v>2975.3142857142857</v>
      </c>
      <c r="U48" s="217">
        <f>SUM(I48:T48)</f>
        <v>35703.771428571425</v>
      </c>
      <c r="V48" s="255"/>
      <c r="W48" s="255"/>
    </row>
    <row r="49" spans="1:23">
      <c r="A49" s="341"/>
      <c r="B49" s="345" t="s">
        <v>127</v>
      </c>
      <c r="C49" s="345"/>
      <c r="D49" s="345"/>
      <c r="E49" s="345"/>
      <c r="F49" s="345"/>
      <c r="G49" s="345"/>
      <c r="H49" s="345" t="s">
        <v>239</v>
      </c>
      <c r="I49" s="278">
        <f>IFERROR(I48/I43,"-")</f>
        <v>0.51517790002770414</v>
      </c>
      <c r="J49" s="278">
        <f>IFERROR(J48/J43,"-")</f>
        <v>0.51517790002770414</v>
      </c>
      <c r="K49" s="278">
        <f>IFERROR(K48/K43,"-")</f>
        <v>0.51517790002770414</v>
      </c>
      <c r="L49" s="278">
        <f>IFERROR(L48/L43,"-")</f>
        <v>0.51517790002770414</v>
      </c>
      <c r="M49" s="278">
        <f>IFERROR(M48/M43,"-")</f>
        <v>0.51517790002770414</v>
      </c>
      <c r="N49" s="278">
        <f>IFERROR(N48/N43,"-")</f>
        <v>0.51517790002770414</v>
      </c>
      <c r="O49" s="278">
        <f>IFERROR(O48/O43,"-")</f>
        <v>0.51517790002770414</v>
      </c>
      <c r="P49" s="278">
        <f>IFERROR(P48/P43,"-")</f>
        <v>0.51517790002770414</v>
      </c>
      <c r="Q49" s="278">
        <f>IFERROR(Q48/Q43,"-")</f>
        <v>0.51517790002770414</v>
      </c>
      <c r="R49" s="278">
        <f>IFERROR(R48/R43,"-")</f>
        <v>0.51517790002770414</v>
      </c>
      <c r="S49" s="278">
        <f>IFERROR(S48/S43,"-")</f>
        <v>0.51517790002770414</v>
      </c>
      <c r="T49" s="278">
        <f>IFERROR(T48/T43,"-")</f>
        <v>0.51517790002770414</v>
      </c>
      <c r="U49" s="279">
        <f>IFERROR(U48/U43,"-")</f>
        <v>0.51517790002770392</v>
      </c>
      <c r="V49" s="255"/>
      <c r="W49" s="255"/>
    </row>
    <row r="50" spans="1:23">
      <c r="A50" s="262"/>
      <c r="B50" s="255"/>
      <c r="C50" s="255"/>
      <c r="D50" s="263"/>
      <c r="E50" s="253"/>
      <c r="F50" s="263"/>
      <c r="G50" s="253"/>
      <c r="H50" s="253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55"/>
      <c r="W50" s="255"/>
    </row>
    <row r="51" spans="1:23" ht="12.75" customHeight="1">
      <c r="A51" s="341" t="s">
        <v>240</v>
      </c>
      <c r="B51" s="342" t="s">
        <v>235</v>
      </c>
      <c r="C51" s="342"/>
      <c r="D51" s="342"/>
      <c r="E51" s="342"/>
      <c r="F51" s="342"/>
      <c r="G51" s="342"/>
      <c r="H51" s="342"/>
      <c r="I51" s="275">
        <f>I42</f>
        <v>44287</v>
      </c>
      <c r="J51" s="275">
        <f>J42</f>
        <v>44317</v>
      </c>
      <c r="K51" s="275">
        <f>K42</f>
        <v>44348</v>
      </c>
      <c r="L51" s="275">
        <f>L42</f>
        <v>44378</v>
      </c>
      <c r="M51" s="275">
        <f>M42</f>
        <v>44409</v>
      </c>
      <c r="N51" s="275">
        <f>N42</f>
        <v>44440</v>
      </c>
      <c r="O51" s="275">
        <f>O42</f>
        <v>44470</v>
      </c>
      <c r="P51" s="275">
        <f>P42</f>
        <v>44501</v>
      </c>
      <c r="Q51" s="275">
        <f>Q42</f>
        <v>44531</v>
      </c>
      <c r="R51" s="275">
        <f>R42</f>
        <v>44562</v>
      </c>
      <c r="S51" s="275">
        <f>S42</f>
        <v>44593</v>
      </c>
      <c r="T51" s="275">
        <f>T42</f>
        <v>44621</v>
      </c>
      <c r="U51" s="275" t="s">
        <v>236</v>
      </c>
      <c r="V51" s="255"/>
      <c r="W51" s="255"/>
    </row>
    <row r="52" spans="1:23">
      <c r="A52" s="341"/>
      <c r="B52" s="343" t="s">
        <v>120</v>
      </c>
      <c r="C52" s="343"/>
      <c r="D52" s="343"/>
      <c r="E52" s="343"/>
      <c r="F52" s="343"/>
      <c r="G52" s="343"/>
      <c r="H52" s="343" t="s">
        <v>120</v>
      </c>
      <c r="I52" s="276">
        <f>I43*80%</f>
        <v>4620.2514285714287</v>
      </c>
      <c r="J52" s="276">
        <f>J43*80%</f>
        <v>4620.2514285714287</v>
      </c>
      <c r="K52" s="276">
        <f>K43*80%</f>
        <v>4620.2514285714287</v>
      </c>
      <c r="L52" s="276">
        <f>L43*80%</f>
        <v>4620.2514285714287</v>
      </c>
      <c r="M52" s="276">
        <f>M43*80%</f>
        <v>4620.2514285714287</v>
      </c>
      <c r="N52" s="276">
        <f>N43*80%</f>
        <v>4620.2514285714287</v>
      </c>
      <c r="O52" s="276">
        <f>O43*80%</f>
        <v>4620.2514285714287</v>
      </c>
      <c r="P52" s="276">
        <f>P43*80%</f>
        <v>4620.2514285714287</v>
      </c>
      <c r="Q52" s="276">
        <f>Q43*80%</f>
        <v>4620.2514285714287</v>
      </c>
      <c r="R52" s="276">
        <f>R43*80%</f>
        <v>4620.2514285714287</v>
      </c>
      <c r="S52" s="276">
        <f>S43*80%</f>
        <v>4620.2514285714287</v>
      </c>
      <c r="T52" s="276">
        <f>T43*80%</f>
        <v>4620.2514285714287</v>
      </c>
      <c r="U52" s="217">
        <f>SUM(I52:T52)</f>
        <v>55443.017142857141</v>
      </c>
      <c r="V52" s="255"/>
      <c r="W52" s="255"/>
    </row>
    <row r="53" spans="1:23">
      <c r="A53" s="341"/>
      <c r="B53" s="343" t="s">
        <v>122</v>
      </c>
      <c r="C53" s="343"/>
      <c r="D53" s="343"/>
      <c r="E53" s="343"/>
      <c r="F53" s="343"/>
      <c r="G53" s="343"/>
      <c r="H53" s="343" t="s">
        <v>122</v>
      </c>
      <c r="I53" s="276">
        <f>I44</f>
        <v>2300</v>
      </c>
      <c r="J53" s="276">
        <f>J44</f>
        <v>2300</v>
      </c>
      <c r="K53" s="276">
        <f>K44</f>
        <v>2300</v>
      </c>
      <c r="L53" s="276">
        <f>L44</f>
        <v>2300</v>
      </c>
      <c r="M53" s="276">
        <f>M44</f>
        <v>2300</v>
      </c>
      <c r="N53" s="276">
        <f>N44</f>
        <v>2300</v>
      </c>
      <c r="O53" s="276">
        <f>O44</f>
        <v>2300</v>
      </c>
      <c r="P53" s="276">
        <f>P44</f>
        <v>2300</v>
      </c>
      <c r="Q53" s="276">
        <f>Q44</f>
        <v>2300</v>
      </c>
      <c r="R53" s="276">
        <f>R44</f>
        <v>2300</v>
      </c>
      <c r="S53" s="276">
        <f>S44</f>
        <v>2300</v>
      </c>
      <c r="T53" s="276">
        <f>T44</f>
        <v>2300</v>
      </c>
      <c r="U53" s="217">
        <f>SUM(I53:T53)</f>
        <v>27600</v>
      </c>
      <c r="V53" s="255"/>
      <c r="W53" s="255"/>
    </row>
    <row r="54" spans="1:23">
      <c r="A54" s="341"/>
      <c r="B54" s="343" t="s">
        <v>123</v>
      </c>
      <c r="C54" s="343"/>
      <c r="D54" s="343"/>
      <c r="E54" s="343"/>
      <c r="F54" s="343"/>
      <c r="G54" s="343"/>
      <c r="H54" s="343" t="s">
        <v>238</v>
      </c>
      <c r="I54" s="276">
        <f>I45</f>
        <v>0</v>
      </c>
      <c r="J54" s="276">
        <f>J45</f>
        <v>0</v>
      </c>
      <c r="K54" s="276">
        <f>K45</f>
        <v>0</v>
      </c>
      <c r="L54" s="276">
        <f>L45</f>
        <v>0</v>
      </c>
      <c r="M54" s="276">
        <f>M45</f>
        <v>0</v>
      </c>
      <c r="N54" s="276">
        <f>N45</f>
        <v>0</v>
      </c>
      <c r="O54" s="276">
        <f>O45</f>
        <v>0</v>
      </c>
      <c r="P54" s="276">
        <f>P45</f>
        <v>0</v>
      </c>
      <c r="Q54" s="276">
        <f>Q45</f>
        <v>0</v>
      </c>
      <c r="R54" s="276">
        <f>R45</f>
        <v>0</v>
      </c>
      <c r="S54" s="276">
        <f>S45</f>
        <v>0</v>
      </c>
      <c r="T54" s="276">
        <f>T45</f>
        <v>0</v>
      </c>
      <c r="U54" s="217">
        <f>SUM(I54:T54)</f>
        <v>0</v>
      </c>
      <c r="V54" s="255"/>
      <c r="W54" s="255"/>
    </row>
    <row r="55" spans="1:23">
      <c r="A55" s="341"/>
      <c r="B55" s="343" t="s">
        <v>124</v>
      </c>
      <c r="C55" s="343"/>
      <c r="D55" s="343"/>
      <c r="E55" s="343"/>
      <c r="F55" s="343"/>
      <c r="G55" s="343"/>
      <c r="H55" s="343" t="s">
        <v>238</v>
      </c>
      <c r="I55" s="276">
        <f>I46</f>
        <v>500</v>
      </c>
      <c r="J55" s="276">
        <f>J46</f>
        <v>500</v>
      </c>
      <c r="K55" s="276">
        <f>K46</f>
        <v>500</v>
      </c>
      <c r="L55" s="276">
        <f>L46</f>
        <v>500</v>
      </c>
      <c r="M55" s="276">
        <f>M46</f>
        <v>500</v>
      </c>
      <c r="N55" s="276">
        <f>N46</f>
        <v>500</v>
      </c>
      <c r="O55" s="276">
        <f>O46</f>
        <v>500</v>
      </c>
      <c r="P55" s="276">
        <f>P46</f>
        <v>500</v>
      </c>
      <c r="Q55" s="276">
        <f>Q46</f>
        <v>500</v>
      </c>
      <c r="R55" s="276">
        <f>R46</f>
        <v>500</v>
      </c>
      <c r="S55" s="276">
        <f>S46</f>
        <v>500</v>
      </c>
      <c r="T55" s="276">
        <f>T46</f>
        <v>500</v>
      </c>
      <c r="U55" s="217">
        <f>SUM(I55:T55)</f>
        <v>6000</v>
      </c>
      <c r="V55" s="255"/>
      <c r="W55" s="255"/>
    </row>
    <row r="56" spans="1:23">
      <c r="A56" s="341"/>
      <c r="B56" s="344" t="s">
        <v>125</v>
      </c>
      <c r="C56" s="344"/>
      <c r="D56" s="344"/>
      <c r="E56" s="344"/>
      <c r="F56" s="344"/>
      <c r="G56" s="344"/>
      <c r="H56" s="344" t="s">
        <v>125</v>
      </c>
      <c r="I56" s="277">
        <f>SUM(I53:I55)</f>
        <v>2800</v>
      </c>
      <c r="J56" s="277">
        <f>SUM(J53:J55)</f>
        <v>2800</v>
      </c>
      <c r="K56" s="276">
        <f>SUM(K53:K55)</f>
        <v>2800</v>
      </c>
      <c r="L56" s="276">
        <f>SUM(L53:L55)</f>
        <v>2800</v>
      </c>
      <c r="M56" s="276">
        <f>SUM(M53:M55)</f>
        <v>2800</v>
      </c>
      <c r="N56" s="276">
        <f>SUM(N53:N55)</f>
        <v>2800</v>
      </c>
      <c r="O56" s="276">
        <f>SUM(O53:O55)</f>
        <v>2800</v>
      </c>
      <c r="P56" s="276">
        <f>SUM(P53:P55)</f>
        <v>2800</v>
      </c>
      <c r="Q56" s="276">
        <f>SUM(Q53:Q55)</f>
        <v>2800</v>
      </c>
      <c r="R56" s="276">
        <f>SUM(R53:R55)</f>
        <v>2800</v>
      </c>
      <c r="S56" s="276">
        <f>SUM(S53:S55)</f>
        <v>2800</v>
      </c>
      <c r="T56" s="276">
        <f>SUM(T53:T55)</f>
        <v>2800</v>
      </c>
      <c r="U56" s="217">
        <f>SUM(I56:T56)</f>
        <v>33600</v>
      </c>
      <c r="V56" s="255"/>
      <c r="W56" s="255"/>
    </row>
    <row r="57" spans="1:23">
      <c r="A57" s="341"/>
      <c r="B57" s="344" t="s">
        <v>126</v>
      </c>
      <c r="C57" s="344"/>
      <c r="D57" s="344"/>
      <c r="E57" s="344"/>
      <c r="F57" s="344"/>
      <c r="G57" s="344"/>
      <c r="H57" s="344" t="s">
        <v>239</v>
      </c>
      <c r="I57" s="277">
        <f>I52-I56</f>
        <v>1820.2514285714287</v>
      </c>
      <c r="J57" s="277">
        <f>J52-J56</f>
        <v>1820.2514285714287</v>
      </c>
      <c r="K57" s="276">
        <f>K52-K56</f>
        <v>1820.2514285714287</v>
      </c>
      <c r="L57" s="276">
        <f>L52-L56</f>
        <v>1820.2514285714287</v>
      </c>
      <c r="M57" s="276">
        <f>M52-M56</f>
        <v>1820.2514285714287</v>
      </c>
      <c r="N57" s="276">
        <f>N52-N56</f>
        <v>1820.2514285714287</v>
      </c>
      <c r="O57" s="276">
        <f>O52-O56</f>
        <v>1820.2514285714287</v>
      </c>
      <c r="P57" s="276">
        <f>P52-P56</f>
        <v>1820.2514285714287</v>
      </c>
      <c r="Q57" s="276">
        <f>Q52-Q56</f>
        <v>1820.2514285714287</v>
      </c>
      <c r="R57" s="276">
        <f>R52-R56</f>
        <v>1820.2514285714287</v>
      </c>
      <c r="S57" s="276">
        <f>S52-S56</f>
        <v>1820.2514285714287</v>
      </c>
      <c r="T57" s="276">
        <f>T52-T56</f>
        <v>1820.2514285714287</v>
      </c>
      <c r="U57" s="217">
        <f>SUM(I57:T57)</f>
        <v>21843.017142857138</v>
      </c>
      <c r="V57" s="255"/>
      <c r="W57" s="255"/>
    </row>
    <row r="58" spans="1:23">
      <c r="A58" s="341"/>
      <c r="B58" s="345" t="s">
        <v>127</v>
      </c>
      <c r="C58" s="345"/>
      <c r="D58" s="345"/>
      <c r="E58" s="345"/>
      <c r="F58" s="345"/>
      <c r="G58" s="345"/>
      <c r="H58" s="345" t="s">
        <v>239</v>
      </c>
      <c r="I58" s="278">
        <f>IFERROR(I57/I52,"-")</f>
        <v>0.39397237503463017</v>
      </c>
      <c r="J58" s="278">
        <f>IFERROR(J57/J52,"-")</f>
        <v>0.39397237503463017</v>
      </c>
      <c r="K58" s="278">
        <f>IFERROR(K57/K52,"-")</f>
        <v>0.39397237503463017</v>
      </c>
      <c r="L58" s="278">
        <f>IFERROR(L57/L52,"-")</f>
        <v>0.39397237503463017</v>
      </c>
      <c r="M58" s="278">
        <f>IFERROR(M57/M52,"-")</f>
        <v>0.39397237503463017</v>
      </c>
      <c r="N58" s="278">
        <f>IFERROR(N57/N52,"-")</f>
        <v>0.39397237503463017</v>
      </c>
      <c r="O58" s="278">
        <f>IFERROR(O57/O52,"-")</f>
        <v>0.39397237503463017</v>
      </c>
      <c r="P58" s="278">
        <f>IFERROR(P57/P52,"-")</f>
        <v>0.39397237503463017</v>
      </c>
      <c r="Q58" s="278">
        <f>IFERROR(Q57/Q52,"-")</f>
        <v>0.39397237503463017</v>
      </c>
      <c r="R58" s="278">
        <f>IFERROR(R57/R52,"-")</f>
        <v>0.39397237503463017</v>
      </c>
      <c r="S58" s="278">
        <f>IFERROR(S57/S52,"-")</f>
        <v>0.39397237503463017</v>
      </c>
      <c r="T58" s="278">
        <f>IFERROR(T57/T52,"-")</f>
        <v>0.39397237503463017</v>
      </c>
      <c r="U58" s="279">
        <f>IFERROR(U57/U52,"-")</f>
        <v>0.39397237503463006</v>
      </c>
      <c r="V58" s="255"/>
      <c r="W58" s="255"/>
    </row>
  </sheetData>
  <mergeCells count="46">
    <mergeCell ref="A51:A58"/>
    <mergeCell ref="B51:H51"/>
    <mergeCell ref="B52:H52"/>
    <mergeCell ref="B53:H53"/>
    <mergeCell ref="B54:H54"/>
    <mergeCell ref="B55:H55"/>
    <mergeCell ref="B56:H56"/>
    <mergeCell ref="B57:H57"/>
    <mergeCell ref="B58:H58"/>
    <mergeCell ref="F39:H39"/>
    <mergeCell ref="A40:H40"/>
    <mergeCell ref="A42:A49"/>
    <mergeCell ref="B42:H42"/>
    <mergeCell ref="B43:H43"/>
    <mergeCell ref="B44:H44"/>
    <mergeCell ref="B45:H45"/>
    <mergeCell ref="B46:H46"/>
    <mergeCell ref="B47:H47"/>
    <mergeCell ref="B48:H48"/>
    <mergeCell ref="B49:H49"/>
    <mergeCell ref="A15:A21"/>
    <mergeCell ref="A22:H22"/>
    <mergeCell ref="A24:A30"/>
    <mergeCell ref="A31:H31"/>
    <mergeCell ref="A33:A39"/>
    <mergeCell ref="B33:E33"/>
    <mergeCell ref="F33:H33"/>
    <mergeCell ref="B34:E34"/>
    <mergeCell ref="F34:H34"/>
    <mergeCell ref="B35:E35"/>
    <mergeCell ref="F35:H35"/>
    <mergeCell ref="B36:E36"/>
    <mergeCell ref="B37:E37"/>
    <mergeCell ref="B38:E38"/>
    <mergeCell ref="F38:H38"/>
    <mergeCell ref="B39:E39"/>
    <mergeCell ref="B8:D8"/>
    <mergeCell ref="A10:A11"/>
    <mergeCell ref="B10:H10"/>
    <mergeCell ref="B11:H11"/>
    <mergeCell ref="A13:H13"/>
    <mergeCell ref="A2:U2"/>
    <mergeCell ref="B4:D4"/>
    <mergeCell ref="B5:D5"/>
    <mergeCell ref="B6:D6"/>
    <mergeCell ref="B7:D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5"/>
  <sheetViews>
    <sheetView showGridLines="0" tabSelected="1" topLeftCell="A31" zoomScaleNormal="100" workbookViewId="0">
      <selection activeCell="A30" sqref="A30"/>
    </sheetView>
  </sheetViews>
  <sheetFormatPr defaultRowHeight="12.75" outlineLevelRow="1" outlineLevelCol="1"/>
  <cols>
    <col min="1" max="1" width="14.140625" style="206" customWidth="1"/>
    <col min="2" max="2" width="7.42578125" style="207" customWidth="1"/>
    <col min="3" max="3" width="7.5703125" style="207" customWidth="1"/>
    <col min="4" max="4" width="18.7109375" style="208" customWidth="1"/>
    <col min="5" max="5" width="5.7109375" style="209" customWidth="1"/>
    <col min="6" max="6" width="4.42578125" style="208" customWidth="1"/>
    <col min="7" max="7" width="7.85546875" style="209" customWidth="1"/>
    <col min="8" max="8" width="7.5703125" style="209" customWidth="1"/>
    <col min="9" max="9" width="6.5703125" style="207" customWidth="1" outlineLevel="1"/>
    <col min="10" max="10" width="6.85546875" style="207" customWidth="1" outlineLevel="1"/>
    <col min="11" max="15" width="6.5703125" style="207" customWidth="1" outlineLevel="1"/>
    <col min="16" max="16" width="6.7109375" style="207" customWidth="1" outlineLevel="1"/>
    <col min="17" max="19" width="6.5703125" style="207" customWidth="1" outlineLevel="1"/>
    <col min="20" max="20" width="6.7109375" style="207" customWidth="1" outlineLevel="1"/>
    <col min="21" max="21" width="9.42578125" style="207" customWidth="1"/>
    <col min="22" max="23" width="9.140625" style="207" customWidth="1"/>
    <col min="24" max="24" width="4.85546875" style="207" customWidth="1"/>
    <col min="25" max="25" width="8.140625" style="207" customWidth="1"/>
    <col min="26" max="26" width="10.140625" style="207" customWidth="1"/>
    <col min="27" max="27" width="10.7109375" style="207" customWidth="1"/>
    <col min="28" max="28" width="5.5703125" style="207" customWidth="1"/>
    <col min="29" max="29" width="6.5703125" style="207" customWidth="1"/>
    <col min="30" max="1025" width="11.7109375" style="207" customWidth="1"/>
  </cols>
  <sheetData>
    <row r="1" spans="1:27" ht="13.5">
      <c r="A1" s="262"/>
      <c r="B1" s="255"/>
      <c r="C1" s="255"/>
      <c r="D1" s="263"/>
      <c r="E1" s="253"/>
      <c r="F1" s="263"/>
      <c r="G1" s="253"/>
      <c r="H1" s="253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</row>
    <row r="2" spans="1:27" ht="13.5" customHeight="1">
      <c r="A2" s="325" t="s">
        <v>188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255"/>
      <c r="W2" s="255"/>
      <c r="X2" s="255"/>
      <c r="Y2" s="255"/>
      <c r="Z2" s="255"/>
      <c r="AA2" s="255"/>
    </row>
    <row r="4" spans="1:27">
      <c r="A4" s="210" t="s">
        <v>189</v>
      </c>
      <c r="B4" s="326" t="s">
        <v>241</v>
      </c>
      <c r="C4" s="326"/>
      <c r="D4" s="326"/>
      <c r="E4" s="211"/>
      <c r="F4" s="212"/>
      <c r="G4" s="211"/>
      <c r="H4" s="253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</row>
    <row r="5" spans="1:27">
      <c r="A5" s="213" t="s">
        <v>191</v>
      </c>
      <c r="B5" s="326" t="s">
        <v>247</v>
      </c>
      <c r="C5" s="326"/>
      <c r="D5" s="326"/>
      <c r="E5" s="211"/>
      <c r="F5" s="212"/>
      <c r="G5" s="211"/>
      <c r="H5" s="253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</row>
    <row r="6" spans="1:27">
      <c r="A6" s="210" t="s">
        <v>193</v>
      </c>
      <c r="B6" s="326">
        <v>10302</v>
      </c>
      <c r="C6" s="326"/>
      <c r="D6" s="326"/>
      <c r="E6" s="211"/>
      <c r="F6" s="212"/>
      <c r="G6" s="211"/>
      <c r="H6" s="253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</row>
    <row r="7" spans="1:27">
      <c r="A7" s="210" t="s">
        <v>6</v>
      </c>
      <c r="B7" s="326" t="s">
        <v>194</v>
      </c>
      <c r="C7" s="326"/>
      <c r="D7" s="326"/>
      <c r="E7" s="211"/>
      <c r="F7" s="212"/>
      <c r="G7" s="212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5"/>
      <c r="V7" s="255"/>
      <c r="W7" s="255"/>
      <c r="X7" s="255"/>
      <c r="Y7" s="255"/>
      <c r="Z7" s="255"/>
      <c r="AA7" s="255"/>
    </row>
    <row r="8" spans="1:27">
      <c r="A8" s="210" t="s">
        <v>195</v>
      </c>
      <c r="B8" s="326" t="s">
        <v>243</v>
      </c>
      <c r="C8" s="326"/>
      <c r="D8" s="326"/>
      <c r="E8" s="211"/>
      <c r="F8" s="212"/>
      <c r="G8" s="212"/>
      <c r="H8" s="253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</row>
    <row r="9" spans="1:27" ht="13.5">
      <c r="A9" s="262"/>
      <c r="B9" s="255"/>
      <c r="C9" s="255"/>
      <c r="D9" s="263"/>
      <c r="E9" s="253"/>
      <c r="F9" s="263"/>
      <c r="G9" s="263"/>
      <c r="H9" s="253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</row>
    <row r="10" spans="1:27" ht="25.5" customHeight="1">
      <c r="A10" s="346" t="s">
        <v>197</v>
      </c>
      <c r="B10" s="347" t="s">
        <v>197</v>
      </c>
      <c r="C10" s="347"/>
      <c r="D10" s="347"/>
      <c r="E10" s="347"/>
      <c r="F10" s="347"/>
      <c r="G10" s="347"/>
      <c r="H10" s="347"/>
      <c r="I10" s="214">
        <v>44287</v>
      </c>
      <c r="J10" s="214">
        <f>EDATE(I10,1)</f>
        <v>44317</v>
      </c>
      <c r="K10" s="214">
        <f>EDATE(J10,1)</f>
        <v>44348</v>
      </c>
      <c r="L10" s="214">
        <f>EDATE(K10,1)</f>
        <v>44378</v>
      </c>
      <c r="M10" s="214">
        <f>EDATE(L10,1)</f>
        <v>44409</v>
      </c>
      <c r="N10" s="214">
        <f>EDATE(M10,1)</f>
        <v>44440</v>
      </c>
      <c r="O10" s="214">
        <f>EDATE(N10,1)</f>
        <v>44470</v>
      </c>
      <c r="P10" s="214">
        <f>EDATE(O10,1)</f>
        <v>44501</v>
      </c>
      <c r="Q10" s="214">
        <f>EDATE(P10,1)</f>
        <v>44531</v>
      </c>
      <c r="R10" s="214">
        <f>EDATE(Q10,1)</f>
        <v>44562</v>
      </c>
      <c r="S10" s="214">
        <f>EDATE(R10,1)</f>
        <v>44593</v>
      </c>
      <c r="T10" s="214">
        <f>EDATE(S10,1)</f>
        <v>44621</v>
      </c>
      <c r="U10" s="215" t="s">
        <v>198</v>
      </c>
      <c r="V10" s="255"/>
      <c r="W10" s="255"/>
      <c r="X10" s="255"/>
      <c r="Y10" s="255"/>
      <c r="Z10" s="255"/>
      <c r="AA10" s="255"/>
    </row>
    <row r="11" spans="1:27" s="218" customFormat="1" outlineLevel="1">
      <c r="A11" s="346"/>
      <c r="B11" s="348" t="s">
        <v>248</v>
      </c>
      <c r="C11" s="348"/>
      <c r="D11" s="348"/>
      <c r="E11" s="348"/>
      <c r="F11" s="348"/>
      <c r="G11" s="348"/>
      <c r="H11" s="348"/>
      <c r="I11" s="216">
        <f>(9188*22*2)/72</f>
        <v>5614.8888888888887</v>
      </c>
      <c r="J11" s="216">
        <f>(9188*22*2)/72</f>
        <v>5614.8888888888887</v>
      </c>
      <c r="K11" s="216">
        <f>(9188*22*2)/72</f>
        <v>5614.8888888888887</v>
      </c>
      <c r="L11" s="216">
        <f>(9188*22*2)/72</f>
        <v>5614.8888888888887</v>
      </c>
      <c r="M11" s="216">
        <f>(9188*22*2)/72</f>
        <v>5614.8888888888887</v>
      </c>
      <c r="N11" s="216">
        <f>(9188*22*2)/72</f>
        <v>5614.8888888888887</v>
      </c>
      <c r="O11" s="216">
        <f>(9188*22*2)/72</f>
        <v>5614.8888888888887</v>
      </c>
      <c r="P11" s="216">
        <f>(9188*22*2)/72</f>
        <v>5614.8888888888887</v>
      </c>
      <c r="Q11" s="216">
        <f>(9188*22*2)/72</f>
        <v>5614.8888888888887</v>
      </c>
      <c r="R11" s="216">
        <f>(9188*22*2)/72</f>
        <v>5614.8888888888887</v>
      </c>
      <c r="S11" s="216">
        <f>(9188*22*2)/72</f>
        <v>5614.8888888888887</v>
      </c>
      <c r="T11" s="216">
        <f>(9188*22*2)/72</f>
        <v>5614.8888888888887</v>
      </c>
      <c r="U11" s="254">
        <f>SUM(I11:T11)</f>
        <v>67378.666666666672</v>
      </c>
    </row>
    <row r="12" spans="1:27" s="218" customFormat="1" ht="13.5" outlineLevel="1">
      <c r="A12" s="281"/>
      <c r="B12" s="221"/>
      <c r="C12" s="221"/>
      <c r="D12" s="221"/>
      <c r="E12" s="221"/>
      <c r="F12" s="221"/>
      <c r="G12" s="221"/>
      <c r="H12" s="221"/>
      <c r="I12" s="216"/>
      <c r="J12" s="222"/>
      <c r="K12" s="222"/>
      <c r="L12" s="222"/>
      <c r="M12" s="222"/>
      <c r="N12" s="222"/>
      <c r="O12" s="222"/>
      <c r="P12" s="216"/>
      <c r="Q12" s="216"/>
      <c r="R12" s="222"/>
      <c r="S12" s="222"/>
      <c r="T12" s="216"/>
      <c r="U12" s="282">
        <f>SUM(I12:R12)</f>
        <v>0</v>
      </c>
      <c r="AA12" s="224"/>
    </row>
    <row r="13" spans="1:27" ht="13.5" customHeight="1">
      <c r="A13" s="330" t="s">
        <v>205</v>
      </c>
      <c r="B13" s="330"/>
      <c r="C13" s="330"/>
      <c r="D13" s="330"/>
      <c r="E13" s="330"/>
      <c r="F13" s="330"/>
      <c r="G13" s="330"/>
      <c r="H13" s="330"/>
      <c r="I13" s="283">
        <f>SUM(I11:I11)</f>
        <v>5614.8888888888887</v>
      </c>
      <c r="J13" s="283">
        <f>SUM(J11:J11)</f>
        <v>5614.8888888888887</v>
      </c>
      <c r="K13" s="283">
        <f>SUM(K11:K11)</f>
        <v>5614.8888888888887</v>
      </c>
      <c r="L13" s="283">
        <f>SUM(L11:L11)</f>
        <v>5614.8888888888887</v>
      </c>
      <c r="M13" s="283">
        <f>SUM(M11:M11)</f>
        <v>5614.8888888888887</v>
      </c>
      <c r="N13" s="283">
        <f>SUM(N11:N11)</f>
        <v>5614.8888888888887</v>
      </c>
      <c r="O13" s="283">
        <f>SUM(O11:O11)</f>
        <v>5614.8888888888887</v>
      </c>
      <c r="P13" s="283">
        <f>SUM(P11:P11)</f>
        <v>5614.8888888888887</v>
      </c>
      <c r="Q13" s="283">
        <f>SUM(Q11:Q11)</f>
        <v>5614.8888888888887</v>
      </c>
      <c r="R13" s="283">
        <f>SUM(R11:R12)</f>
        <v>5614.8888888888887</v>
      </c>
      <c r="S13" s="283">
        <f>SUM(S11:S12)</f>
        <v>5614.8888888888887</v>
      </c>
      <c r="T13" s="283">
        <f>SUM(T11:T12)</f>
        <v>5614.8888888888887</v>
      </c>
      <c r="U13" s="284">
        <f>SUM(U11:U12)</f>
        <v>67378.666666666672</v>
      </c>
      <c r="V13" s="255"/>
      <c r="W13" s="260"/>
      <c r="X13" s="255"/>
      <c r="Y13" s="255"/>
      <c r="Z13" s="255"/>
      <c r="AA13" s="255"/>
    </row>
    <row r="14" spans="1:27" ht="13.5">
      <c r="A14" s="262"/>
      <c r="B14" s="255"/>
      <c r="C14" s="255"/>
      <c r="D14" s="263"/>
      <c r="E14" s="253"/>
      <c r="F14" s="26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5"/>
      <c r="W14" s="255"/>
      <c r="X14" s="255"/>
      <c r="Y14" s="255"/>
      <c r="Z14" s="255"/>
      <c r="AA14" s="255"/>
    </row>
    <row r="15" spans="1:27" s="229" customFormat="1" ht="25.5" customHeight="1">
      <c r="A15" s="331" t="s">
        <v>206</v>
      </c>
      <c r="B15" s="227" t="s">
        <v>207</v>
      </c>
      <c r="C15" s="227" t="s">
        <v>208</v>
      </c>
      <c r="D15" s="227" t="s">
        <v>209</v>
      </c>
      <c r="E15" s="227" t="s">
        <v>2</v>
      </c>
      <c r="F15" s="227" t="s">
        <v>210</v>
      </c>
      <c r="G15" s="227" t="s">
        <v>211</v>
      </c>
      <c r="H15" s="227" t="s">
        <v>212</v>
      </c>
      <c r="I15" s="214">
        <f>I10</f>
        <v>44287</v>
      </c>
      <c r="J15" s="214">
        <f>J10</f>
        <v>44317</v>
      </c>
      <c r="K15" s="214">
        <f>K10</f>
        <v>44348</v>
      </c>
      <c r="L15" s="214">
        <f>L10</f>
        <v>44378</v>
      </c>
      <c r="M15" s="214">
        <f>M10</f>
        <v>44409</v>
      </c>
      <c r="N15" s="214">
        <f>N10</f>
        <v>44440</v>
      </c>
      <c r="O15" s="214">
        <f>O10</f>
        <v>44470</v>
      </c>
      <c r="P15" s="214">
        <f>P10</f>
        <v>44501</v>
      </c>
      <c r="Q15" s="214">
        <f>Q10</f>
        <v>44531</v>
      </c>
      <c r="R15" s="214">
        <f>R10</f>
        <v>44562</v>
      </c>
      <c r="S15" s="214">
        <f>S10</f>
        <v>44593</v>
      </c>
      <c r="T15" s="214">
        <f>T10</f>
        <v>44621</v>
      </c>
      <c r="U15" s="228" t="s">
        <v>213</v>
      </c>
      <c r="V15" s="249"/>
      <c r="W15" s="249"/>
      <c r="X15" s="249"/>
      <c r="Y15" s="249"/>
      <c r="Z15" s="249"/>
      <c r="AA15" s="249"/>
    </row>
    <row r="16" spans="1:27" ht="15" outlineLevel="1">
      <c r="A16" s="331"/>
      <c r="B16" s="230" t="s">
        <v>194</v>
      </c>
      <c r="C16" s="231">
        <v>111252</v>
      </c>
      <c r="D16" s="232" t="s">
        <v>216</v>
      </c>
      <c r="E16" s="230" t="s">
        <v>11</v>
      </c>
      <c r="F16" s="265"/>
      <c r="G16" s="233" t="s">
        <v>249</v>
      </c>
      <c r="H16" s="234">
        <v>1917</v>
      </c>
      <c r="I16" s="235">
        <v>1</v>
      </c>
      <c r="J16" s="235">
        <v>1</v>
      </c>
      <c r="K16" s="235">
        <v>1</v>
      </c>
      <c r="L16" s="235">
        <v>1</v>
      </c>
      <c r="M16" s="235">
        <v>1</v>
      </c>
      <c r="N16" s="235">
        <v>1</v>
      </c>
      <c r="O16" s="235">
        <v>1</v>
      </c>
      <c r="P16" s="235">
        <v>1</v>
      </c>
      <c r="Q16" s="235">
        <v>1</v>
      </c>
      <c r="R16" s="235">
        <v>1</v>
      </c>
      <c r="S16" s="235">
        <v>1</v>
      </c>
      <c r="T16" s="235">
        <v>1</v>
      </c>
      <c r="U16" s="236">
        <f>SUM(I16:T16)</f>
        <v>12</v>
      </c>
      <c r="V16" s="255"/>
      <c r="W16" s="255"/>
      <c r="X16" s="255"/>
      <c r="Y16" s="255"/>
      <c r="Z16" s="255"/>
      <c r="AA16" s="255"/>
    </row>
    <row r="17" spans="1:23" ht="15" outlineLevel="1">
      <c r="A17" s="331"/>
      <c r="B17" s="230" t="s">
        <v>194</v>
      </c>
      <c r="C17" s="231">
        <v>112048</v>
      </c>
      <c r="D17" s="232" t="s">
        <v>217</v>
      </c>
      <c r="E17" s="230" t="s">
        <v>9</v>
      </c>
      <c r="F17" s="265"/>
      <c r="G17" s="233" t="s">
        <v>214</v>
      </c>
      <c r="H17" s="234">
        <v>895</v>
      </c>
      <c r="I17" s="235">
        <v>1</v>
      </c>
      <c r="J17" s="235">
        <v>1</v>
      </c>
      <c r="K17" s="235">
        <v>1</v>
      </c>
      <c r="L17" s="235">
        <v>1</v>
      </c>
      <c r="M17" s="235">
        <v>1</v>
      </c>
      <c r="N17" s="235">
        <v>1</v>
      </c>
      <c r="O17" s="235">
        <v>1</v>
      </c>
      <c r="P17" s="235">
        <v>1</v>
      </c>
      <c r="Q17" s="235">
        <v>1</v>
      </c>
      <c r="R17" s="235">
        <v>1</v>
      </c>
      <c r="S17" s="235">
        <v>1</v>
      </c>
      <c r="T17" s="235">
        <v>1</v>
      </c>
      <c r="U17" s="236">
        <f>SUM(I17:T17)</f>
        <v>12</v>
      </c>
      <c r="V17" s="255"/>
      <c r="W17" s="255"/>
    </row>
    <row r="18" spans="1:23" ht="15" outlineLevel="1">
      <c r="A18" s="331"/>
      <c r="B18" s="230"/>
      <c r="C18" s="231"/>
      <c r="D18" s="232"/>
      <c r="E18" s="230"/>
      <c r="F18" s="265"/>
      <c r="G18" s="233"/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6"/>
      <c r="V18" s="255"/>
      <c r="W18" s="255"/>
    </row>
    <row r="19" spans="1:23" ht="15.75" outlineLevel="1">
      <c r="A19" s="331"/>
      <c r="B19" s="230"/>
      <c r="C19" s="231"/>
      <c r="D19" s="232"/>
      <c r="E19" s="230"/>
      <c r="F19" s="265"/>
      <c r="G19" s="233"/>
      <c r="H19" s="234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6"/>
      <c r="V19" s="255"/>
      <c r="W19" s="255"/>
    </row>
    <row r="20" spans="1:23" ht="13.5" customHeight="1">
      <c r="A20" s="332" t="s">
        <v>222</v>
      </c>
      <c r="B20" s="332"/>
      <c r="C20" s="332"/>
      <c r="D20" s="332"/>
      <c r="E20" s="332"/>
      <c r="F20" s="332"/>
      <c r="G20" s="332"/>
      <c r="H20" s="332"/>
      <c r="I20" s="239">
        <f>SUM(I16:I19)</f>
        <v>2</v>
      </c>
      <c r="J20" s="239">
        <f>SUM(J16:J19)</f>
        <v>2</v>
      </c>
      <c r="K20" s="239">
        <f>SUM(K16:K19)</f>
        <v>2</v>
      </c>
      <c r="L20" s="239">
        <f>SUM(L16:L19)</f>
        <v>2</v>
      </c>
      <c r="M20" s="239">
        <f>SUM(M16:M19)</f>
        <v>2</v>
      </c>
      <c r="N20" s="239">
        <f>SUM(N16:N19)</f>
        <v>2</v>
      </c>
      <c r="O20" s="240">
        <f>SUM(O16:O19)</f>
        <v>2</v>
      </c>
      <c r="P20" s="239">
        <f>SUM(P16:P19)</f>
        <v>2</v>
      </c>
      <c r="Q20" s="239">
        <f>SUM(Q16:Q19)</f>
        <v>2</v>
      </c>
      <c r="R20" s="239">
        <f>SUM(R16:R19)</f>
        <v>2</v>
      </c>
      <c r="S20" s="239">
        <f>SUM(S16:S19)</f>
        <v>2</v>
      </c>
      <c r="T20" s="239">
        <f>SUM(T16:T19)</f>
        <v>2</v>
      </c>
      <c r="U20" s="241">
        <f>SUM(U16:U19)</f>
        <v>24</v>
      </c>
      <c r="V20" s="242"/>
      <c r="W20" s="260"/>
    </row>
    <row r="21" spans="1:23" s="249" customFormat="1" ht="13.5">
      <c r="A21" s="243"/>
      <c r="B21" s="244"/>
      <c r="C21" s="244"/>
      <c r="D21" s="245"/>
      <c r="E21" s="246"/>
      <c r="F21" s="245"/>
      <c r="G21" s="246"/>
      <c r="H21" s="246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8"/>
    </row>
    <row r="22" spans="1:23" s="253" customFormat="1" ht="38.25" customHeight="1">
      <c r="A22" s="331" t="s">
        <v>223</v>
      </c>
      <c r="B22" s="250" t="s">
        <v>207</v>
      </c>
      <c r="C22" s="250" t="s">
        <v>12</v>
      </c>
      <c r="D22" s="250" t="s">
        <v>224</v>
      </c>
      <c r="E22" s="250" t="s">
        <v>2</v>
      </c>
      <c r="F22" s="250" t="s">
        <v>210</v>
      </c>
      <c r="G22" s="250" t="s">
        <v>211</v>
      </c>
      <c r="H22" s="250" t="s">
        <v>225</v>
      </c>
      <c r="I22" s="251">
        <f>I10</f>
        <v>44287</v>
      </c>
      <c r="J22" s="251">
        <f>J10</f>
        <v>44317</v>
      </c>
      <c r="K22" s="251">
        <f>K10</f>
        <v>44348</v>
      </c>
      <c r="L22" s="251">
        <f>L10</f>
        <v>44378</v>
      </c>
      <c r="M22" s="251">
        <f>M10</f>
        <v>44409</v>
      </c>
      <c r="N22" s="251">
        <f>N10</f>
        <v>44440</v>
      </c>
      <c r="O22" s="251">
        <f>O10</f>
        <v>44470</v>
      </c>
      <c r="P22" s="251">
        <f>P10</f>
        <v>44501</v>
      </c>
      <c r="Q22" s="251">
        <f>Q10</f>
        <v>44531</v>
      </c>
      <c r="R22" s="251">
        <f>R10</f>
        <v>44562</v>
      </c>
      <c r="S22" s="251">
        <f>S10</f>
        <v>44593</v>
      </c>
      <c r="T22" s="251">
        <f>T10</f>
        <v>44621</v>
      </c>
      <c r="U22" s="252" t="s">
        <v>226</v>
      </c>
    </row>
    <row r="23" spans="1:23" s="255" customFormat="1" ht="15" outlineLevel="1">
      <c r="A23" s="331"/>
      <c r="B23" s="230" t="s">
        <v>194</v>
      </c>
      <c r="C23" s="231">
        <v>111252</v>
      </c>
      <c r="D23" s="232" t="s">
        <v>216</v>
      </c>
      <c r="E23" s="230" t="s">
        <v>11</v>
      </c>
      <c r="F23" s="265"/>
      <c r="G23" s="233" t="s">
        <v>214</v>
      </c>
      <c r="H23" s="234">
        <f>H16</f>
        <v>1917</v>
      </c>
      <c r="I23" s="216">
        <f>1917</f>
        <v>1917</v>
      </c>
      <c r="J23" s="216">
        <f>$H16*J16</f>
        <v>1917</v>
      </c>
      <c r="K23" s="216">
        <f>$H16*K16</f>
        <v>1917</v>
      </c>
      <c r="L23" s="216">
        <f>$H16*L16</f>
        <v>1917</v>
      </c>
      <c r="M23" s="216">
        <f>$H16*M16</f>
        <v>1917</v>
      </c>
      <c r="N23" s="216">
        <f>$H16*N16</f>
        <v>1917</v>
      </c>
      <c r="O23" s="216">
        <f>$H16*O16</f>
        <v>1917</v>
      </c>
      <c r="P23" s="216">
        <f>$H16*P16</f>
        <v>1917</v>
      </c>
      <c r="Q23" s="216">
        <f>$H16*Q16</f>
        <v>1917</v>
      </c>
      <c r="R23" s="216">
        <f>$H16*R16</f>
        <v>1917</v>
      </c>
      <c r="S23" s="216">
        <f>$H16*S16</f>
        <v>1917</v>
      </c>
      <c r="T23" s="216">
        <f>$H16*T16</f>
        <v>1917</v>
      </c>
      <c r="U23" s="254">
        <f>SUM(I23:T23)</f>
        <v>23004</v>
      </c>
    </row>
    <row r="24" spans="1:23" s="255" customFormat="1" ht="15" outlineLevel="1">
      <c r="A24" s="331"/>
      <c r="B24" s="230" t="s">
        <v>194</v>
      </c>
      <c r="C24" s="231">
        <v>112048</v>
      </c>
      <c r="D24" s="232" t="s">
        <v>217</v>
      </c>
      <c r="E24" s="230" t="s">
        <v>9</v>
      </c>
      <c r="F24" s="265"/>
      <c r="G24" s="233" t="s">
        <v>214</v>
      </c>
      <c r="H24" s="234">
        <f>H17</f>
        <v>895</v>
      </c>
      <c r="I24" s="216">
        <f>895</f>
        <v>895</v>
      </c>
      <c r="J24" s="216">
        <f>$H17*J17</f>
        <v>895</v>
      </c>
      <c r="K24" s="216">
        <f>$H17*K17</f>
        <v>895</v>
      </c>
      <c r="L24" s="216">
        <f>$H17*L17</f>
        <v>895</v>
      </c>
      <c r="M24" s="216">
        <f>$H17*M17</f>
        <v>895</v>
      </c>
      <c r="N24" s="216">
        <f>$H17*N17</f>
        <v>895</v>
      </c>
      <c r="O24" s="216">
        <f>$H17*O17</f>
        <v>895</v>
      </c>
      <c r="P24" s="216">
        <f>$H17*P17</f>
        <v>895</v>
      </c>
      <c r="Q24" s="216">
        <f>$H17*Q17</f>
        <v>895</v>
      </c>
      <c r="R24" s="216">
        <f>$H17*R17</f>
        <v>895</v>
      </c>
      <c r="S24" s="216">
        <f>$H17*S17</f>
        <v>895</v>
      </c>
      <c r="T24" s="216">
        <f>$H17*T17</f>
        <v>895</v>
      </c>
      <c r="U24" s="254">
        <f>SUM(I24:T24)</f>
        <v>10740</v>
      </c>
    </row>
    <row r="25" spans="1:23" s="255" customFormat="1" ht="15" outlineLevel="1">
      <c r="A25" s="331"/>
      <c r="B25" s="230"/>
      <c r="C25" s="231"/>
      <c r="D25" s="232"/>
      <c r="E25" s="230"/>
      <c r="F25" s="265"/>
      <c r="G25" s="233"/>
      <c r="H25" s="234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54"/>
    </row>
    <row r="26" spans="1:23" s="255" customFormat="1" ht="15" outlineLevel="1">
      <c r="A26" s="331"/>
      <c r="B26" s="230"/>
      <c r="C26" s="231"/>
      <c r="D26" s="232"/>
      <c r="E26" s="230"/>
      <c r="F26" s="265"/>
      <c r="G26" s="233"/>
      <c r="H26" s="234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54"/>
    </row>
    <row r="27" spans="1:23" s="255" customFormat="1" ht="15.75" customHeight="1" outlineLevel="1">
      <c r="A27" s="285"/>
      <c r="B27" s="349" t="s">
        <v>250</v>
      </c>
      <c r="C27" s="349"/>
      <c r="D27" s="349"/>
      <c r="E27" s="349"/>
      <c r="F27" s="349"/>
      <c r="G27" s="349"/>
      <c r="H27" s="349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7"/>
    </row>
    <row r="28" spans="1:23" s="255" customFormat="1" ht="13.5" customHeight="1">
      <c r="A28" s="333" t="s">
        <v>227</v>
      </c>
      <c r="B28" s="333"/>
      <c r="C28" s="333"/>
      <c r="D28" s="333"/>
      <c r="E28" s="333"/>
      <c r="F28" s="333"/>
      <c r="G28" s="333"/>
      <c r="H28" s="333"/>
      <c r="I28" s="259">
        <f>SUM(I23:I27)</f>
        <v>2812</v>
      </c>
      <c r="J28" s="259">
        <f>SUM(J23:J27)</f>
        <v>2812</v>
      </c>
      <c r="K28" s="259">
        <f>SUM(K23:K27)</f>
        <v>2812</v>
      </c>
      <c r="L28" s="259">
        <f>SUM(L23:L27)</f>
        <v>2812</v>
      </c>
      <c r="M28" s="259">
        <f>SUM(M23:M27)</f>
        <v>2812</v>
      </c>
      <c r="N28" s="259">
        <f>SUM(N23:N27)</f>
        <v>2812</v>
      </c>
      <c r="O28" s="259">
        <f>SUM(O23:O27)</f>
        <v>2812</v>
      </c>
      <c r="P28" s="259">
        <f>SUM(P23:P27)</f>
        <v>2812</v>
      </c>
      <c r="Q28" s="259">
        <f>SUM(Q23:Q27)</f>
        <v>2812</v>
      </c>
      <c r="R28" s="259">
        <f>SUM(R23:R27)</f>
        <v>2812</v>
      </c>
      <c r="S28" s="259">
        <f>SUM(S23:S27)</f>
        <v>2812</v>
      </c>
      <c r="T28" s="259">
        <f>SUM(T23:T27)</f>
        <v>2812</v>
      </c>
      <c r="U28" s="259">
        <f>SUM(U23:U27)</f>
        <v>33744</v>
      </c>
      <c r="V28" s="260"/>
      <c r="W28" s="261"/>
    </row>
    <row r="29" spans="1:23" s="255" customFormat="1" ht="13.5">
      <c r="A29" s="262"/>
      <c r="D29" s="263"/>
      <c r="E29" s="253"/>
      <c r="F29" s="26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64"/>
    </row>
    <row r="30" spans="1:23" ht="12.75" customHeight="1">
      <c r="A30" s="334" t="s">
        <v>228</v>
      </c>
      <c r="B30" s="350" t="s">
        <v>229</v>
      </c>
      <c r="C30" s="350"/>
      <c r="D30" s="350"/>
      <c r="E30" s="350"/>
      <c r="F30" s="351" t="s">
        <v>230</v>
      </c>
      <c r="G30" s="351"/>
      <c r="H30" s="351"/>
      <c r="I30" s="251">
        <f>I10</f>
        <v>44287</v>
      </c>
      <c r="J30" s="251">
        <f>J10</f>
        <v>44317</v>
      </c>
      <c r="K30" s="251">
        <f>K10</f>
        <v>44348</v>
      </c>
      <c r="L30" s="251">
        <f>L10</f>
        <v>44378</v>
      </c>
      <c r="M30" s="251">
        <f>M10</f>
        <v>44409</v>
      </c>
      <c r="N30" s="251">
        <f>N10</f>
        <v>44440</v>
      </c>
      <c r="O30" s="251">
        <f>O10</f>
        <v>44470</v>
      </c>
      <c r="P30" s="251">
        <f>P10</f>
        <v>44501</v>
      </c>
      <c r="Q30" s="251">
        <f>Q10</f>
        <v>44531</v>
      </c>
      <c r="R30" s="251">
        <f>R10</f>
        <v>44562</v>
      </c>
      <c r="S30" s="251">
        <f>S10</f>
        <v>44593</v>
      </c>
      <c r="T30" s="251">
        <f>T10</f>
        <v>44621</v>
      </c>
      <c r="U30" s="252" t="s">
        <v>91</v>
      </c>
      <c r="V30" s="255"/>
      <c r="W30" s="255"/>
    </row>
    <row r="31" spans="1:23" outlineLevel="1">
      <c r="A31" s="334"/>
      <c r="B31" s="337"/>
      <c r="C31" s="337"/>
      <c r="D31" s="337"/>
      <c r="E31" s="337"/>
      <c r="F31" s="338"/>
      <c r="G31" s="338"/>
      <c r="H31" s="338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54">
        <f>SUM(I31:T31)</f>
        <v>0</v>
      </c>
      <c r="V31" s="255"/>
      <c r="W31" s="255"/>
    </row>
    <row r="32" spans="1:23" outlineLevel="1">
      <c r="A32" s="334"/>
      <c r="B32" s="337"/>
      <c r="C32" s="337"/>
      <c r="D32" s="337"/>
      <c r="E32" s="337"/>
      <c r="F32" s="338"/>
      <c r="G32" s="338"/>
      <c r="H32" s="338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54">
        <f>SUM(I32:T32)</f>
        <v>0</v>
      </c>
      <c r="V32" s="260"/>
      <c r="W32" s="255"/>
    </row>
    <row r="33" spans="1:23" outlineLevel="1">
      <c r="A33" s="334"/>
      <c r="B33" s="337"/>
      <c r="C33" s="337"/>
      <c r="D33" s="337"/>
      <c r="E33" s="337"/>
      <c r="F33" s="267"/>
      <c r="G33" s="268"/>
      <c r="H33" s="269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16"/>
      <c r="U33" s="254">
        <f>SUM(I33:T33)</f>
        <v>0</v>
      </c>
      <c r="V33" s="260"/>
      <c r="W33" s="255"/>
    </row>
    <row r="34" spans="1:23" outlineLevel="1">
      <c r="A34" s="334"/>
      <c r="B34" s="337"/>
      <c r="C34" s="337"/>
      <c r="D34" s="337"/>
      <c r="E34" s="337"/>
      <c r="F34" s="267"/>
      <c r="G34" s="268"/>
      <c r="H34" s="269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54">
        <f>SUM(I34:T34)</f>
        <v>0</v>
      </c>
      <c r="V34" s="260"/>
      <c r="W34" s="255"/>
    </row>
    <row r="35" spans="1:23" outlineLevel="1">
      <c r="A35" s="334"/>
      <c r="B35" s="338"/>
      <c r="C35" s="338"/>
      <c r="D35" s="338"/>
      <c r="E35" s="338"/>
      <c r="F35" s="338"/>
      <c r="G35" s="338"/>
      <c r="H35" s="338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54">
        <f>SUM(I35:T35)</f>
        <v>0</v>
      </c>
      <c r="V35" s="260"/>
      <c r="W35" s="255"/>
    </row>
    <row r="36" spans="1:23" outlineLevel="1">
      <c r="A36" s="334"/>
      <c r="B36" s="339" t="s">
        <v>231</v>
      </c>
      <c r="C36" s="339"/>
      <c r="D36" s="339"/>
      <c r="E36" s="339"/>
      <c r="F36" s="339" t="s">
        <v>246</v>
      </c>
      <c r="G36" s="339"/>
      <c r="H36" s="339"/>
      <c r="I36" s="271">
        <f>250*I20</f>
        <v>500</v>
      </c>
      <c r="J36" s="271">
        <f>250*J20</f>
        <v>500</v>
      </c>
      <c r="K36" s="271">
        <f>250*K20</f>
        <v>500</v>
      </c>
      <c r="L36" s="271">
        <f>250*L20</f>
        <v>500</v>
      </c>
      <c r="M36" s="271">
        <f>250*M20</f>
        <v>500</v>
      </c>
      <c r="N36" s="271">
        <f>250*N20</f>
        <v>500</v>
      </c>
      <c r="O36" s="271">
        <f>250*O20</f>
        <v>500</v>
      </c>
      <c r="P36" s="271">
        <f>250*P20</f>
        <v>500</v>
      </c>
      <c r="Q36" s="271">
        <f>250*Q20</f>
        <v>500</v>
      </c>
      <c r="R36" s="271">
        <f>250*R20</f>
        <v>500</v>
      </c>
      <c r="S36" s="271">
        <f>250*S20</f>
        <v>500</v>
      </c>
      <c r="T36" s="271">
        <f>250*T20</f>
        <v>500</v>
      </c>
      <c r="U36" s="272">
        <f>SUM(I36:T36)</f>
        <v>6000</v>
      </c>
      <c r="V36" s="260"/>
      <c r="W36" s="255"/>
    </row>
    <row r="37" spans="1:23" ht="13.5">
      <c r="A37" s="340" t="s">
        <v>233</v>
      </c>
      <c r="B37" s="340"/>
      <c r="C37" s="340"/>
      <c r="D37" s="340"/>
      <c r="E37" s="340"/>
      <c r="F37" s="340"/>
      <c r="G37" s="340"/>
      <c r="H37" s="340"/>
      <c r="I37" s="273">
        <f>SUM(I31:I36)</f>
        <v>500</v>
      </c>
      <c r="J37" s="273">
        <f>SUM(J31:J36)</f>
        <v>500</v>
      </c>
      <c r="K37" s="273">
        <f>SUM(K31:K36)</f>
        <v>500</v>
      </c>
      <c r="L37" s="273">
        <f>SUM(L31:L36)</f>
        <v>500</v>
      </c>
      <c r="M37" s="273">
        <f>SUM(M31:M36)</f>
        <v>500</v>
      </c>
      <c r="N37" s="273">
        <f>SUM(N31:N36)</f>
        <v>500</v>
      </c>
      <c r="O37" s="273">
        <f>SUM(O31:O36)</f>
        <v>500</v>
      </c>
      <c r="P37" s="273">
        <f>SUM(P31:P36)</f>
        <v>500</v>
      </c>
      <c r="Q37" s="273">
        <f>SUM(Q31:Q36)</f>
        <v>500</v>
      </c>
      <c r="R37" s="273">
        <f>SUM(R31:R36)</f>
        <v>500</v>
      </c>
      <c r="S37" s="273">
        <f>SUM(S31:S36)</f>
        <v>500</v>
      </c>
      <c r="T37" s="273">
        <f>SUM(T31:T36)</f>
        <v>500</v>
      </c>
      <c r="U37" s="274">
        <f>SUM(U31:U36)</f>
        <v>6000</v>
      </c>
      <c r="V37" s="260"/>
      <c r="W37" s="255"/>
    </row>
    <row r="38" spans="1:23">
      <c r="A38" s="262"/>
      <c r="B38" s="255"/>
      <c r="C38" s="255"/>
      <c r="D38" s="263"/>
      <c r="E38" s="253"/>
      <c r="F38" s="26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60"/>
      <c r="W38" s="255"/>
    </row>
    <row r="39" spans="1:23" ht="12.75" customHeight="1">
      <c r="A39" s="341" t="s">
        <v>234</v>
      </c>
      <c r="B39" s="342" t="s">
        <v>235</v>
      </c>
      <c r="C39" s="342"/>
      <c r="D39" s="342"/>
      <c r="E39" s="342"/>
      <c r="F39" s="342"/>
      <c r="G39" s="342"/>
      <c r="H39" s="342"/>
      <c r="I39" s="275">
        <f>I10</f>
        <v>44287</v>
      </c>
      <c r="J39" s="275">
        <f>J10</f>
        <v>44317</v>
      </c>
      <c r="K39" s="275">
        <f>K10</f>
        <v>44348</v>
      </c>
      <c r="L39" s="275">
        <f>L10</f>
        <v>44378</v>
      </c>
      <c r="M39" s="275">
        <f>M10</f>
        <v>44409</v>
      </c>
      <c r="N39" s="275">
        <f>N10</f>
        <v>44440</v>
      </c>
      <c r="O39" s="275">
        <f>O10</f>
        <v>44470</v>
      </c>
      <c r="P39" s="275">
        <f>P10</f>
        <v>44501</v>
      </c>
      <c r="Q39" s="275">
        <f>Q10</f>
        <v>44531</v>
      </c>
      <c r="R39" s="275">
        <f>R10</f>
        <v>44562</v>
      </c>
      <c r="S39" s="275">
        <f>S10</f>
        <v>44593</v>
      </c>
      <c r="T39" s="275">
        <f>T10</f>
        <v>44621</v>
      </c>
      <c r="U39" s="275" t="s">
        <v>236</v>
      </c>
      <c r="V39" s="255"/>
      <c r="W39" s="255"/>
    </row>
    <row r="40" spans="1:23">
      <c r="A40" s="341"/>
      <c r="B40" s="343" t="s">
        <v>120</v>
      </c>
      <c r="C40" s="343"/>
      <c r="D40" s="343"/>
      <c r="E40" s="343"/>
      <c r="F40" s="343"/>
      <c r="G40" s="343"/>
      <c r="H40" s="343" t="s">
        <v>120</v>
      </c>
      <c r="I40" s="276">
        <f>I13</f>
        <v>5614.8888888888887</v>
      </c>
      <c r="J40" s="276">
        <f>J13</f>
        <v>5614.8888888888887</v>
      </c>
      <c r="K40" s="276">
        <f>K13</f>
        <v>5614.8888888888887</v>
      </c>
      <c r="L40" s="276">
        <f>L13</f>
        <v>5614.8888888888887</v>
      </c>
      <c r="M40" s="276">
        <f>M13</f>
        <v>5614.8888888888887</v>
      </c>
      <c r="N40" s="276">
        <f>N13</f>
        <v>5614.8888888888887</v>
      </c>
      <c r="O40" s="276">
        <f>O13</f>
        <v>5614.8888888888887</v>
      </c>
      <c r="P40" s="276">
        <f>P13</f>
        <v>5614.8888888888887</v>
      </c>
      <c r="Q40" s="276">
        <f>Q13</f>
        <v>5614.8888888888887</v>
      </c>
      <c r="R40" s="276">
        <f>R13</f>
        <v>5614.8888888888887</v>
      </c>
      <c r="S40" s="276">
        <f>S13</f>
        <v>5614.8888888888887</v>
      </c>
      <c r="T40" s="276">
        <f>T13</f>
        <v>5614.8888888888887</v>
      </c>
      <c r="U40" s="217">
        <f>SUM(I40:T40)</f>
        <v>67378.666666666672</v>
      </c>
      <c r="V40" s="255"/>
      <c r="W40" s="255"/>
    </row>
    <row r="41" spans="1:23">
      <c r="A41" s="341"/>
      <c r="B41" s="343" t="s">
        <v>122</v>
      </c>
      <c r="C41" s="343"/>
      <c r="D41" s="343"/>
      <c r="E41" s="343"/>
      <c r="F41" s="343"/>
      <c r="G41" s="343"/>
      <c r="H41" s="343" t="s">
        <v>122</v>
      </c>
      <c r="I41" s="276">
        <f>I28</f>
        <v>2812</v>
      </c>
      <c r="J41" s="276">
        <f>J28</f>
        <v>2812</v>
      </c>
      <c r="K41" s="276">
        <f>K28</f>
        <v>2812</v>
      </c>
      <c r="L41" s="276">
        <f>L28</f>
        <v>2812</v>
      </c>
      <c r="M41" s="276">
        <f>M28</f>
        <v>2812</v>
      </c>
      <c r="N41" s="276">
        <f>N28</f>
        <v>2812</v>
      </c>
      <c r="O41" s="276">
        <f>O28</f>
        <v>2812</v>
      </c>
      <c r="P41" s="276">
        <f>P28</f>
        <v>2812</v>
      </c>
      <c r="Q41" s="276">
        <f>Q28</f>
        <v>2812</v>
      </c>
      <c r="R41" s="276">
        <f>R28</f>
        <v>2812</v>
      </c>
      <c r="S41" s="276">
        <f>S28</f>
        <v>2812</v>
      </c>
      <c r="T41" s="276">
        <f>T28</f>
        <v>2812</v>
      </c>
      <c r="U41" s="217">
        <f>SUM(I41:T41)</f>
        <v>33744</v>
      </c>
      <c r="V41" s="255"/>
      <c r="W41" s="255"/>
    </row>
    <row r="42" spans="1:23">
      <c r="A42" s="341"/>
      <c r="B42" s="343" t="s">
        <v>237</v>
      </c>
      <c r="C42" s="343"/>
      <c r="D42" s="343"/>
      <c r="E42" s="343"/>
      <c r="F42" s="343"/>
      <c r="G42" s="343"/>
      <c r="H42" s="343" t="s">
        <v>238</v>
      </c>
      <c r="I42" s="276">
        <f>SUM(I31:I34)</f>
        <v>0</v>
      </c>
      <c r="J42" s="276">
        <f>SUM(J31:J34)</f>
        <v>0</v>
      </c>
      <c r="K42" s="276">
        <f>SUM(K31:K34)</f>
        <v>0</v>
      </c>
      <c r="L42" s="276">
        <f>SUM(L31:L34)</f>
        <v>0</v>
      </c>
      <c r="M42" s="276">
        <f>SUM(M31:M34)</f>
        <v>0</v>
      </c>
      <c r="N42" s="276">
        <f>SUM(N31:N34)</f>
        <v>0</v>
      </c>
      <c r="O42" s="276">
        <f>SUM(O31:O34)</f>
        <v>0</v>
      </c>
      <c r="P42" s="276">
        <f>SUM(P31:P34)</f>
        <v>0</v>
      </c>
      <c r="Q42" s="276">
        <f>SUM(Q31:Q34)</f>
        <v>0</v>
      </c>
      <c r="R42" s="276">
        <f>SUM(R31:R34)</f>
        <v>0</v>
      </c>
      <c r="S42" s="276">
        <f>SUM(S31:S34)</f>
        <v>0</v>
      </c>
      <c r="T42" s="276">
        <f>SUM(T31:T34)</f>
        <v>0</v>
      </c>
      <c r="U42" s="217">
        <f>SUM(I42:T42)</f>
        <v>0</v>
      </c>
      <c r="V42" s="255"/>
      <c r="W42" s="255"/>
    </row>
    <row r="43" spans="1:23">
      <c r="A43" s="341"/>
      <c r="B43" s="343" t="s">
        <v>124</v>
      </c>
      <c r="C43" s="343"/>
      <c r="D43" s="343"/>
      <c r="E43" s="343"/>
      <c r="F43" s="343"/>
      <c r="G43" s="343"/>
      <c r="H43" s="343" t="s">
        <v>238</v>
      </c>
      <c r="I43" s="276">
        <f>I36</f>
        <v>500</v>
      </c>
      <c r="J43" s="276">
        <f>J36</f>
        <v>500</v>
      </c>
      <c r="K43" s="276">
        <f>K36</f>
        <v>500</v>
      </c>
      <c r="L43" s="276">
        <f>L36</f>
        <v>500</v>
      </c>
      <c r="M43" s="276">
        <f>M36</f>
        <v>500</v>
      </c>
      <c r="N43" s="276">
        <f>N36</f>
        <v>500</v>
      </c>
      <c r="O43" s="276">
        <f>O36</f>
        <v>500</v>
      </c>
      <c r="P43" s="276">
        <f>P36</f>
        <v>500</v>
      </c>
      <c r="Q43" s="276">
        <f>Q36</f>
        <v>500</v>
      </c>
      <c r="R43" s="276">
        <f>R36</f>
        <v>500</v>
      </c>
      <c r="S43" s="276">
        <f>S36</f>
        <v>500</v>
      </c>
      <c r="T43" s="276">
        <f>T36</f>
        <v>500</v>
      </c>
      <c r="U43" s="217">
        <f>SUM(I43:T43)</f>
        <v>6000</v>
      </c>
      <c r="V43" s="255"/>
      <c r="W43" s="255"/>
    </row>
    <row r="44" spans="1:23">
      <c r="A44" s="341"/>
      <c r="B44" s="344" t="s">
        <v>125</v>
      </c>
      <c r="C44" s="344"/>
      <c r="D44" s="344"/>
      <c r="E44" s="344"/>
      <c r="F44" s="344"/>
      <c r="G44" s="344"/>
      <c r="H44" s="344" t="s">
        <v>125</v>
      </c>
      <c r="I44" s="277">
        <f>SUM(I41:I43)</f>
        <v>3312</v>
      </c>
      <c r="J44" s="277">
        <f>SUM(J41:J43)</f>
        <v>3312</v>
      </c>
      <c r="K44" s="277">
        <f>SUM(K41:K43)</f>
        <v>3312</v>
      </c>
      <c r="L44" s="277">
        <f>SUM(L41:L43)</f>
        <v>3312</v>
      </c>
      <c r="M44" s="277">
        <f>SUM(M41:M43)</f>
        <v>3312</v>
      </c>
      <c r="N44" s="277">
        <f>SUM(N41:N43)</f>
        <v>3312</v>
      </c>
      <c r="O44" s="277">
        <f>SUM(O41:O43)</f>
        <v>3312</v>
      </c>
      <c r="P44" s="277">
        <f>SUM(P41:P43)</f>
        <v>3312</v>
      </c>
      <c r="Q44" s="277">
        <f>SUM(Q41:Q43)</f>
        <v>3312</v>
      </c>
      <c r="R44" s="277">
        <f>SUM(R41:R43)</f>
        <v>3312</v>
      </c>
      <c r="S44" s="277">
        <f>SUM(S41:S43)</f>
        <v>3312</v>
      </c>
      <c r="T44" s="277">
        <f>SUM(T41:T43)</f>
        <v>3312</v>
      </c>
      <c r="U44" s="217">
        <f>SUM(I44:T44)</f>
        <v>39744</v>
      </c>
      <c r="V44" s="255"/>
      <c r="W44" s="255"/>
    </row>
    <row r="45" spans="1:23">
      <c r="A45" s="341"/>
      <c r="B45" s="344" t="s">
        <v>126</v>
      </c>
      <c r="C45" s="344"/>
      <c r="D45" s="344"/>
      <c r="E45" s="344"/>
      <c r="F45" s="344"/>
      <c r="G45" s="344"/>
      <c r="H45" s="344" t="s">
        <v>239</v>
      </c>
      <c r="I45" s="277">
        <f>I40-I44</f>
        <v>2302.8888888888887</v>
      </c>
      <c r="J45" s="277">
        <f>J40-J44</f>
        <v>2302.8888888888887</v>
      </c>
      <c r="K45" s="277">
        <f>K40-K44</f>
        <v>2302.8888888888887</v>
      </c>
      <c r="L45" s="277">
        <f>L40-L44</f>
        <v>2302.8888888888887</v>
      </c>
      <c r="M45" s="277">
        <f>M40-M44</f>
        <v>2302.8888888888887</v>
      </c>
      <c r="N45" s="277">
        <f>N40-N44</f>
        <v>2302.8888888888887</v>
      </c>
      <c r="O45" s="277">
        <f>O40-O44</f>
        <v>2302.8888888888887</v>
      </c>
      <c r="P45" s="277">
        <f>P40-P44</f>
        <v>2302.8888888888887</v>
      </c>
      <c r="Q45" s="277">
        <f>Q40-Q44</f>
        <v>2302.8888888888887</v>
      </c>
      <c r="R45" s="277">
        <f>R40-R44</f>
        <v>2302.8888888888887</v>
      </c>
      <c r="S45" s="277">
        <f>S40-S44</f>
        <v>2302.8888888888887</v>
      </c>
      <c r="T45" s="277">
        <f>T40-T44</f>
        <v>2302.8888888888887</v>
      </c>
      <c r="U45" s="217">
        <f>SUM(I45:T45)</f>
        <v>27634.666666666672</v>
      </c>
      <c r="V45" s="255"/>
      <c r="W45" s="255"/>
    </row>
    <row r="46" spans="1:23">
      <c r="A46" s="341"/>
      <c r="B46" s="345" t="s">
        <v>127</v>
      </c>
      <c r="C46" s="345"/>
      <c r="D46" s="345"/>
      <c r="E46" s="345"/>
      <c r="F46" s="345"/>
      <c r="G46" s="345"/>
      <c r="H46" s="345" t="s">
        <v>239</v>
      </c>
      <c r="I46" s="278">
        <f>IFERROR(I45/I40,"-")</f>
        <v>0.41013970791942056</v>
      </c>
      <c r="J46" s="278">
        <f>IFERROR(J45/J40,"-")</f>
        <v>0.41013970791942056</v>
      </c>
      <c r="K46" s="278">
        <f>IFERROR(K45/K40,"-")</f>
        <v>0.41013970791942056</v>
      </c>
      <c r="L46" s="278">
        <f>IFERROR(L45/L40,"-")</f>
        <v>0.41013970791942056</v>
      </c>
      <c r="M46" s="278">
        <f>IFERROR(M45/M40,"-")</f>
        <v>0.41013970791942056</v>
      </c>
      <c r="N46" s="278">
        <f>IFERROR(N45/N40,"-")</f>
        <v>0.41013970791942056</v>
      </c>
      <c r="O46" s="278">
        <f>IFERROR(O45/O40,"-")</f>
        <v>0.41013970791942056</v>
      </c>
      <c r="P46" s="278">
        <f>IFERROR(P45/P40,"-")</f>
        <v>0.41013970791942056</v>
      </c>
      <c r="Q46" s="278">
        <f>IFERROR(Q45/Q40,"-")</f>
        <v>0.41013970791942056</v>
      </c>
      <c r="R46" s="278">
        <f>IFERROR(R45/R40,"-")</f>
        <v>0.41013970791942056</v>
      </c>
      <c r="S46" s="278">
        <f>IFERROR(S45/S40,"-")</f>
        <v>0.41013970791942056</v>
      </c>
      <c r="T46" s="278">
        <f>IFERROR(T45/T40,"-")</f>
        <v>0.41013970791942056</v>
      </c>
      <c r="U46" s="279">
        <f>IFERROR(U45/U40,"-")</f>
        <v>0.41013970791942062</v>
      </c>
      <c r="V46" s="255"/>
      <c r="W46" s="255"/>
    </row>
    <row r="47" spans="1:23">
      <c r="A47" s="262"/>
      <c r="B47" s="255"/>
      <c r="C47" s="255"/>
      <c r="D47" s="263"/>
      <c r="E47" s="253"/>
      <c r="F47" s="263"/>
      <c r="G47" s="253"/>
      <c r="H47" s="253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55"/>
      <c r="W47" s="255"/>
    </row>
    <row r="48" spans="1:23" ht="12.75" customHeight="1">
      <c r="A48" s="341" t="s">
        <v>240</v>
      </c>
      <c r="B48" s="342" t="s">
        <v>235</v>
      </c>
      <c r="C48" s="342"/>
      <c r="D48" s="342"/>
      <c r="E48" s="342"/>
      <c r="F48" s="342"/>
      <c r="G48" s="342"/>
      <c r="H48" s="342"/>
      <c r="I48" s="275">
        <f>I39</f>
        <v>44287</v>
      </c>
      <c r="J48" s="275">
        <f>J39</f>
        <v>44317</v>
      </c>
      <c r="K48" s="275">
        <f>K39</f>
        <v>44348</v>
      </c>
      <c r="L48" s="275">
        <f>L39</f>
        <v>44378</v>
      </c>
      <c r="M48" s="275">
        <f>M39</f>
        <v>44409</v>
      </c>
      <c r="N48" s="275">
        <f>N39</f>
        <v>44440</v>
      </c>
      <c r="O48" s="275">
        <f>O39</f>
        <v>44470</v>
      </c>
      <c r="P48" s="275">
        <f>P39</f>
        <v>44501</v>
      </c>
      <c r="Q48" s="275">
        <f>Q39</f>
        <v>44531</v>
      </c>
      <c r="R48" s="275">
        <f>R39</f>
        <v>44562</v>
      </c>
      <c r="S48" s="275">
        <f>S39</f>
        <v>44593</v>
      </c>
      <c r="T48" s="275">
        <f>T39</f>
        <v>44621</v>
      </c>
      <c r="U48" s="275" t="s">
        <v>236</v>
      </c>
      <c r="V48" s="255"/>
      <c r="W48" s="255"/>
    </row>
    <row r="49" spans="1:23">
      <c r="A49" s="341"/>
      <c r="B49" s="343" t="s">
        <v>120</v>
      </c>
      <c r="C49" s="343"/>
      <c r="D49" s="343"/>
      <c r="E49" s="343"/>
      <c r="F49" s="343"/>
      <c r="G49" s="343"/>
      <c r="H49" s="343" t="s">
        <v>120</v>
      </c>
      <c r="I49" s="276">
        <f>I40*80%</f>
        <v>4491.9111111111115</v>
      </c>
      <c r="J49" s="276">
        <f>J40*80%</f>
        <v>4491.9111111111115</v>
      </c>
      <c r="K49" s="276">
        <f>K40*80%</f>
        <v>4491.9111111111115</v>
      </c>
      <c r="L49" s="276">
        <f>L40*80%</f>
        <v>4491.9111111111115</v>
      </c>
      <c r="M49" s="276">
        <f>M40*80%</f>
        <v>4491.9111111111115</v>
      </c>
      <c r="N49" s="276">
        <f>N40*80%</f>
        <v>4491.9111111111115</v>
      </c>
      <c r="O49" s="276">
        <f>O40*80%</f>
        <v>4491.9111111111115</v>
      </c>
      <c r="P49" s="276">
        <f>P40*80%</f>
        <v>4491.9111111111115</v>
      </c>
      <c r="Q49" s="276">
        <f>Q40*80%</f>
        <v>4491.9111111111115</v>
      </c>
      <c r="R49" s="276">
        <f>R40*80%</f>
        <v>4491.9111111111115</v>
      </c>
      <c r="S49" s="276">
        <f>S40*80%</f>
        <v>4491.9111111111115</v>
      </c>
      <c r="T49" s="276">
        <f>T40*80%</f>
        <v>4491.9111111111115</v>
      </c>
      <c r="U49" s="217">
        <f>SUM(I49:T49)</f>
        <v>53902.933333333342</v>
      </c>
      <c r="V49" s="255"/>
      <c r="W49" s="255"/>
    </row>
    <row r="50" spans="1:23">
      <c r="A50" s="341"/>
      <c r="B50" s="343" t="s">
        <v>122</v>
      </c>
      <c r="C50" s="343"/>
      <c r="D50" s="343"/>
      <c r="E50" s="343"/>
      <c r="F50" s="343"/>
      <c r="G50" s="343"/>
      <c r="H50" s="343" t="s">
        <v>122</v>
      </c>
      <c r="I50" s="276">
        <f>I41</f>
        <v>2812</v>
      </c>
      <c r="J50" s="276">
        <f>J41</f>
        <v>2812</v>
      </c>
      <c r="K50" s="276">
        <f>K41</f>
        <v>2812</v>
      </c>
      <c r="L50" s="276">
        <f>L41</f>
        <v>2812</v>
      </c>
      <c r="M50" s="276">
        <f>M41</f>
        <v>2812</v>
      </c>
      <c r="N50" s="276">
        <f>N41</f>
        <v>2812</v>
      </c>
      <c r="O50" s="276">
        <f>O41</f>
        <v>2812</v>
      </c>
      <c r="P50" s="276">
        <f>P41</f>
        <v>2812</v>
      </c>
      <c r="Q50" s="276">
        <f>Q41</f>
        <v>2812</v>
      </c>
      <c r="R50" s="276">
        <f>R41</f>
        <v>2812</v>
      </c>
      <c r="S50" s="276">
        <f>S41</f>
        <v>2812</v>
      </c>
      <c r="T50" s="276">
        <f>T41</f>
        <v>2812</v>
      </c>
      <c r="U50" s="217">
        <f>SUM(I50:T50)</f>
        <v>33744</v>
      </c>
      <c r="V50" s="255"/>
      <c r="W50" s="255"/>
    </row>
    <row r="51" spans="1:23">
      <c r="A51" s="341"/>
      <c r="B51" s="343" t="s">
        <v>123</v>
      </c>
      <c r="C51" s="343"/>
      <c r="D51" s="343"/>
      <c r="E51" s="343"/>
      <c r="F51" s="343"/>
      <c r="G51" s="343"/>
      <c r="H51" s="343" t="s">
        <v>238</v>
      </c>
      <c r="I51" s="276">
        <f>I42</f>
        <v>0</v>
      </c>
      <c r="J51" s="276">
        <f>J42</f>
        <v>0</v>
      </c>
      <c r="K51" s="276">
        <f>K42</f>
        <v>0</v>
      </c>
      <c r="L51" s="276">
        <f>L42</f>
        <v>0</v>
      </c>
      <c r="M51" s="276">
        <f>M42</f>
        <v>0</v>
      </c>
      <c r="N51" s="276">
        <f>N42</f>
        <v>0</v>
      </c>
      <c r="O51" s="276">
        <f>O42</f>
        <v>0</v>
      </c>
      <c r="P51" s="276">
        <f>P42</f>
        <v>0</v>
      </c>
      <c r="Q51" s="276">
        <f>Q42</f>
        <v>0</v>
      </c>
      <c r="R51" s="276">
        <f>R42</f>
        <v>0</v>
      </c>
      <c r="S51" s="276">
        <f>S42</f>
        <v>0</v>
      </c>
      <c r="T51" s="276">
        <f>T42</f>
        <v>0</v>
      </c>
      <c r="U51" s="217">
        <f>SUM(I51:T51)</f>
        <v>0</v>
      </c>
      <c r="V51" s="255"/>
      <c r="W51" s="255"/>
    </row>
    <row r="52" spans="1:23">
      <c r="A52" s="341"/>
      <c r="B52" s="343" t="s">
        <v>124</v>
      </c>
      <c r="C52" s="343"/>
      <c r="D52" s="343"/>
      <c r="E52" s="343"/>
      <c r="F52" s="343"/>
      <c r="G52" s="343"/>
      <c r="H52" s="343" t="s">
        <v>238</v>
      </c>
      <c r="I52" s="276">
        <f>I43</f>
        <v>500</v>
      </c>
      <c r="J52" s="276">
        <f>J43</f>
        <v>500</v>
      </c>
      <c r="K52" s="276">
        <f>K43</f>
        <v>500</v>
      </c>
      <c r="L52" s="276">
        <f>L43</f>
        <v>500</v>
      </c>
      <c r="M52" s="276">
        <f>M43</f>
        <v>500</v>
      </c>
      <c r="N52" s="276">
        <f>N43</f>
        <v>500</v>
      </c>
      <c r="O52" s="276">
        <f>O43</f>
        <v>500</v>
      </c>
      <c r="P52" s="276">
        <f>P43</f>
        <v>500</v>
      </c>
      <c r="Q52" s="276">
        <f>Q43</f>
        <v>500</v>
      </c>
      <c r="R52" s="276">
        <f>R43</f>
        <v>500</v>
      </c>
      <c r="S52" s="276">
        <f>S43</f>
        <v>500</v>
      </c>
      <c r="T52" s="276">
        <f>T43</f>
        <v>500</v>
      </c>
      <c r="U52" s="217">
        <f>SUM(I52:T52)</f>
        <v>6000</v>
      </c>
      <c r="V52" s="255"/>
      <c r="W52" s="255"/>
    </row>
    <row r="53" spans="1:23">
      <c r="A53" s="341"/>
      <c r="B53" s="344" t="s">
        <v>125</v>
      </c>
      <c r="C53" s="344"/>
      <c r="D53" s="344"/>
      <c r="E53" s="344"/>
      <c r="F53" s="344"/>
      <c r="G53" s="344"/>
      <c r="H53" s="344" t="s">
        <v>125</v>
      </c>
      <c r="I53" s="277">
        <f>SUM(I50:I52)</f>
        <v>3312</v>
      </c>
      <c r="J53" s="277">
        <f>SUM(J50:J52)</f>
        <v>3312</v>
      </c>
      <c r="K53" s="276">
        <f>SUM(K50:K52)</f>
        <v>3312</v>
      </c>
      <c r="L53" s="276">
        <f>SUM(L50:L52)</f>
        <v>3312</v>
      </c>
      <c r="M53" s="276">
        <f>SUM(M50:M52)</f>
        <v>3312</v>
      </c>
      <c r="N53" s="276">
        <f>SUM(N50:N52)</f>
        <v>3312</v>
      </c>
      <c r="O53" s="276">
        <f>SUM(O50:O52)</f>
        <v>3312</v>
      </c>
      <c r="P53" s="276">
        <f>SUM(P50:P52)</f>
        <v>3312</v>
      </c>
      <c r="Q53" s="276">
        <f>SUM(Q50:Q52)</f>
        <v>3312</v>
      </c>
      <c r="R53" s="276">
        <f>SUM(R50:R52)</f>
        <v>3312</v>
      </c>
      <c r="S53" s="276">
        <f>SUM(S50:S52)</f>
        <v>3312</v>
      </c>
      <c r="T53" s="276">
        <f>SUM(T50:T52)</f>
        <v>3312</v>
      </c>
      <c r="U53" s="217">
        <f>SUM(I53:T53)</f>
        <v>39744</v>
      </c>
      <c r="V53" s="255"/>
      <c r="W53" s="255"/>
    </row>
    <row r="54" spans="1:23">
      <c r="A54" s="341"/>
      <c r="B54" s="344" t="s">
        <v>126</v>
      </c>
      <c r="C54" s="344"/>
      <c r="D54" s="344"/>
      <c r="E54" s="344"/>
      <c r="F54" s="344"/>
      <c r="G54" s="344"/>
      <c r="H54" s="344" t="s">
        <v>239</v>
      </c>
      <c r="I54" s="277">
        <f>I49-I53</f>
        <v>1179.9111111111115</v>
      </c>
      <c r="J54" s="277">
        <f>J49-J53</f>
        <v>1179.9111111111115</v>
      </c>
      <c r="K54" s="276">
        <f>K49-K53</f>
        <v>1179.9111111111115</v>
      </c>
      <c r="L54" s="276">
        <f>L49-L53</f>
        <v>1179.9111111111115</v>
      </c>
      <c r="M54" s="276">
        <f>M49-M53</f>
        <v>1179.9111111111115</v>
      </c>
      <c r="N54" s="276">
        <f>N49-N53</f>
        <v>1179.9111111111115</v>
      </c>
      <c r="O54" s="276">
        <f>O49-O53</f>
        <v>1179.9111111111115</v>
      </c>
      <c r="P54" s="276">
        <f>P49-P53</f>
        <v>1179.9111111111115</v>
      </c>
      <c r="Q54" s="276">
        <f>Q49-Q53</f>
        <v>1179.9111111111115</v>
      </c>
      <c r="R54" s="276">
        <f>R49-R53</f>
        <v>1179.9111111111115</v>
      </c>
      <c r="S54" s="276">
        <f>S49-S53</f>
        <v>1179.9111111111115</v>
      </c>
      <c r="T54" s="276">
        <f>T49-T53</f>
        <v>1179.9111111111115</v>
      </c>
      <c r="U54" s="217">
        <f>SUM(I54:T54)</f>
        <v>14158.933333333342</v>
      </c>
      <c r="V54" s="255"/>
      <c r="W54" s="255"/>
    </row>
    <row r="55" spans="1:23">
      <c r="A55" s="341"/>
      <c r="B55" s="345" t="s">
        <v>127</v>
      </c>
      <c r="C55" s="345"/>
      <c r="D55" s="345"/>
      <c r="E55" s="345"/>
      <c r="F55" s="345"/>
      <c r="G55" s="345"/>
      <c r="H55" s="345" t="s">
        <v>239</v>
      </c>
      <c r="I55" s="278">
        <f>IFERROR(I54/I49,"-")</f>
        <v>0.26267463489927578</v>
      </c>
      <c r="J55" s="278">
        <f>IFERROR(J54/J49,"-")</f>
        <v>0.26267463489927578</v>
      </c>
      <c r="K55" s="278">
        <f>IFERROR(K54/K49,"-")</f>
        <v>0.26267463489927578</v>
      </c>
      <c r="L55" s="278">
        <f>IFERROR(L54/L49,"-")</f>
        <v>0.26267463489927578</v>
      </c>
      <c r="M55" s="278">
        <f>IFERROR(M54/M49,"-")</f>
        <v>0.26267463489927578</v>
      </c>
      <c r="N55" s="278">
        <f>IFERROR(N54/N49,"-")</f>
        <v>0.26267463489927578</v>
      </c>
      <c r="O55" s="278">
        <f>IFERROR(O54/O49,"-")</f>
        <v>0.26267463489927578</v>
      </c>
      <c r="P55" s="278">
        <f>IFERROR(P54/P49,"-")</f>
        <v>0.26267463489927578</v>
      </c>
      <c r="Q55" s="278">
        <f>IFERROR(Q54/Q49,"-")</f>
        <v>0.26267463489927578</v>
      </c>
      <c r="R55" s="278">
        <f>IFERROR(R54/R49,"-")</f>
        <v>0.26267463489927578</v>
      </c>
      <c r="S55" s="278">
        <f>IFERROR(S54/S49,"-")</f>
        <v>0.26267463489927578</v>
      </c>
      <c r="T55" s="278">
        <f>IFERROR(T54/T49,"-")</f>
        <v>0.26267463489927578</v>
      </c>
      <c r="U55" s="279">
        <f>IFERROR(U54/U49,"-")</f>
        <v>0.26267463489927584</v>
      </c>
      <c r="V55" s="255"/>
      <c r="W55" s="255"/>
    </row>
  </sheetData>
  <mergeCells count="47">
    <mergeCell ref="A48:A55"/>
    <mergeCell ref="B48:H48"/>
    <mergeCell ref="B49:H49"/>
    <mergeCell ref="B50:H50"/>
    <mergeCell ref="B51:H51"/>
    <mergeCell ref="B52:H52"/>
    <mergeCell ref="B53:H53"/>
    <mergeCell ref="B54:H54"/>
    <mergeCell ref="B55:H55"/>
    <mergeCell ref="A37:H37"/>
    <mergeCell ref="A39:A46"/>
    <mergeCell ref="B39:H39"/>
    <mergeCell ref="B40:H40"/>
    <mergeCell ref="B41:H41"/>
    <mergeCell ref="B42:H42"/>
    <mergeCell ref="B43:H43"/>
    <mergeCell ref="B44:H44"/>
    <mergeCell ref="B45:H45"/>
    <mergeCell ref="B46:H46"/>
    <mergeCell ref="A30:A36"/>
    <mergeCell ref="B30:E30"/>
    <mergeCell ref="F30:H30"/>
    <mergeCell ref="B31:E31"/>
    <mergeCell ref="F31:H31"/>
    <mergeCell ref="B32:E32"/>
    <mergeCell ref="F32:H32"/>
    <mergeCell ref="B33:E33"/>
    <mergeCell ref="B34:E34"/>
    <mergeCell ref="B35:E35"/>
    <mergeCell ref="F35:H35"/>
    <mergeCell ref="B36:E36"/>
    <mergeCell ref="F36:H36"/>
    <mergeCell ref="A15:A19"/>
    <mergeCell ref="A20:H20"/>
    <mergeCell ref="A22:A26"/>
    <mergeCell ref="B27:H27"/>
    <mergeCell ref="A28:H28"/>
    <mergeCell ref="B8:D8"/>
    <mergeCell ref="A10:A11"/>
    <mergeCell ref="B10:H10"/>
    <mergeCell ref="B11:H11"/>
    <mergeCell ref="A13:H13"/>
    <mergeCell ref="A2:U2"/>
    <mergeCell ref="B4:D4"/>
    <mergeCell ref="B5:D5"/>
    <mergeCell ref="B6:D6"/>
    <mergeCell ref="B7:D7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SANTHOSH</dc:creator>
  <cp:keywords/>
  <dc:description/>
  <cp:lastModifiedBy>Divahar M</cp:lastModifiedBy>
  <cp:revision>8</cp:revision>
  <dcterms:created xsi:type="dcterms:W3CDTF">2015-02-03T03:26:24Z</dcterms:created>
  <dcterms:modified xsi:type="dcterms:W3CDTF">2021-06-22T07:13:16Z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