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a\Documents\GitHub\taxaide-tools\"/>
    </mc:Choice>
  </mc:AlternateContent>
  <xr:revisionPtr revIDLastSave="0" documentId="13_ncr:1_{4AB97658-2D62-4F68-B419-CAFE2598DFF5}" xr6:coauthVersionLast="47" xr6:coauthVersionMax="47" xr10:uidLastSave="{00000000-0000-0000-0000-000000000000}"/>
  <bookViews>
    <workbookView xWindow="870" yWindow="345" windowWidth="16035" windowHeight="15045" activeTab="1" xr2:uid="{00000000-000D-0000-FFFF-FFFF00000000}"/>
  </bookViews>
  <sheets>
    <sheet name="TY24" sheetId="1" r:id="rId1"/>
    <sheet name="TY24-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52" i="1"/>
  <c r="E41" i="1"/>
  <c r="E23" i="1"/>
  <c r="A30" i="1"/>
  <c r="E30" i="1" s="1"/>
  <c r="A21" i="1"/>
  <c r="E21" i="1" s="1"/>
  <c r="A12" i="1"/>
  <c r="E1" i="1"/>
  <c r="E62" i="1"/>
  <c r="E61" i="1"/>
  <c r="E60" i="1"/>
  <c r="E59" i="1"/>
  <c r="E58" i="1"/>
  <c r="E57" i="1"/>
  <c r="E56" i="1"/>
  <c r="E51" i="1"/>
  <c r="E50" i="1"/>
  <c r="E49" i="1"/>
  <c r="E48" i="1"/>
  <c r="E47" i="1"/>
  <c r="E46" i="1"/>
  <c r="E45" i="1"/>
  <c r="E40" i="1"/>
  <c r="E39" i="1"/>
  <c r="E38" i="1"/>
  <c r="E37" i="1"/>
  <c r="E36" i="1"/>
  <c r="E35" i="1"/>
  <c r="E34" i="1"/>
  <c r="E26" i="1"/>
  <c r="E25" i="1"/>
  <c r="E24" i="1"/>
  <c r="E20" i="1"/>
  <c r="E19" i="1"/>
  <c r="E18" i="1"/>
  <c r="E17" i="1"/>
  <c r="E16" i="1"/>
  <c r="E15" i="1"/>
  <c r="E7" i="1"/>
  <c r="E6" i="1"/>
  <c r="E54" i="1"/>
  <c r="E43" i="1"/>
  <c r="E32" i="1"/>
  <c r="C30" i="1"/>
  <c r="C29" i="1"/>
  <c r="E29" i="1" s="1"/>
  <c r="C28" i="1"/>
  <c r="E28" i="1" s="1"/>
  <c r="C27" i="1"/>
  <c r="E27" i="1" s="1"/>
  <c r="C26" i="1"/>
  <c r="C25" i="1"/>
  <c r="C24" i="1"/>
  <c r="C21" i="1"/>
  <c r="C20" i="1"/>
  <c r="C19" i="1"/>
  <c r="C18" i="1"/>
  <c r="C17" i="1"/>
  <c r="C16" i="1"/>
  <c r="C15" i="1"/>
  <c r="E14" i="1"/>
  <c r="E31" i="1"/>
  <c r="E22" i="1"/>
  <c r="C12" i="1"/>
  <c r="E12" i="1" s="1"/>
  <c r="C11" i="1"/>
  <c r="E11" i="1" s="1"/>
  <c r="C10" i="1"/>
  <c r="E10" i="1" s="1"/>
  <c r="C9" i="1"/>
  <c r="E9" i="1" s="1"/>
  <c r="C8" i="1"/>
  <c r="E8" i="1" s="1"/>
  <c r="C7" i="1"/>
  <c r="E13" i="1"/>
  <c r="E5" i="1"/>
  <c r="C6" i="1"/>
  <c r="E3" i="1"/>
  <c r="E2" i="1"/>
</calcChain>
</file>

<file path=xl/sharedStrings.xml><?xml version="1.0" encoding="utf-8"?>
<sst xmlns="http://schemas.openxmlformats.org/spreadsheetml/2006/main" count="78" uniqueCount="32">
  <si>
    <t>Income as a percentage of FPL</t>
  </si>
  <si>
    <t>Bottom of Income Range</t>
  </si>
  <si>
    <t>Top of Income Range</t>
  </si>
  <si>
    <t xml:space="preserve">Affordability Standard </t>
  </si>
  <si>
    <t>Bottom of Affordable Monthly Premium Range</t>
  </si>
  <si>
    <t>Top of Affordable Monthly Premium Range</t>
  </si>
  <si>
    <t>0 - 150%</t>
  </si>
  <si>
    <t>150.1 - 200%</t>
  </si>
  <si>
    <t>200.1 - 250%</t>
  </si>
  <si>
    <t>250.1 - 300%</t>
  </si>
  <si>
    <t>300.1 - 350%</t>
  </si>
  <si>
    <t>350.1 - 400%</t>
  </si>
  <si>
    <t>Above 400%</t>
  </si>
  <si>
    <t>Region 1:  Berkshire, Franklin, Hampden, and Hampshire Counties</t>
  </si>
  <si>
    <t>Age</t>
  </si>
  <si>
    <t>Individual</t>
  </si>
  <si>
    <t xml:space="preserve">Married Couple </t>
  </si>
  <si>
    <t xml:space="preserve">Family </t>
  </si>
  <si>
    <t>0-30</t>
  </si>
  <si>
    <t>31-34</t>
  </si>
  <si>
    <t>35-39</t>
  </si>
  <si>
    <t>40-44</t>
  </si>
  <si>
    <t>45-49</t>
  </si>
  <si>
    <t>50-54</t>
  </si>
  <si>
    <t>55+</t>
  </si>
  <si>
    <t>Region 2:  Barnstable, Bristol, Essex, Middlesex, Norfolk, Plymouth, Suffolk, and Worcester Counties</t>
  </si>
  <si>
    <t>Married couple</t>
  </si>
  <si>
    <t>Family</t>
  </si>
  <si>
    <t>Region 3:  Dukes and Nantucket Counties</t>
  </si>
  <si>
    <t>2024 Affordability Standards for Individuals</t>
  </si>
  <si>
    <t>2024 Affordability Standards for Couples</t>
  </si>
  <si>
    <t>2024 Affordability Standards for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</si>
</sst>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Franklin Gothic Book"/>
      <family val="2"/>
    </font>
    <font>
      <sz val="11"/>
      <color theme="1"/>
      <name val="Franklin Gothic Book"/>
      <family val="2"/>
    </font>
    <font>
      <sz val="10"/>
      <color theme="1"/>
      <name val="Arial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color rgb="FF000000"/>
      <name val="Franklin Gothic Book"/>
      <family val="2"/>
    </font>
    <font>
      <sz val="8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1" fillId="0" borderId="1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6" fontId="7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6" fontId="8" fillId="0" borderId="0" xfId="0" applyNumberFormat="1" applyFont="1" applyAlignment="1">
      <alignment horizontal="center" vertical="center"/>
    </xf>
    <xf numFmtId="6" fontId="8" fillId="0" borderId="9" xfId="0" applyNumberFormat="1" applyFont="1" applyBorder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10" fontId="10" fillId="2" borderId="0" xfId="0" applyNumberFormat="1" applyFont="1" applyFill="1" applyAlignment="1">
      <alignment horizontal="center" vertical="center"/>
    </xf>
    <xf numFmtId="6" fontId="8" fillId="0" borderId="10" xfId="0" applyNumberFormat="1" applyFont="1" applyBorder="1" applyAlignment="1">
      <alignment horizontal="right" vertical="center"/>
    </xf>
    <xf numFmtId="6" fontId="8" fillId="0" borderId="9" xfId="0" applyNumberFormat="1" applyFont="1" applyBorder="1" applyAlignment="1">
      <alignment horizontal="right" vertical="center"/>
    </xf>
    <xf numFmtId="6" fontId="8" fillId="0" borderId="4" xfId="0" applyNumberFormat="1" applyFont="1" applyBorder="1" applyAlignment="1">
      <alignment horizontal="center" vertical="center"/>
    </xf>
    <xf numFmtId="6" fontId="8" fillId="0" borderId="7" xfId="0" applyNumberFormat="1" applyFont="1" applyBorder="1" applyAlignment="1">
      <alignment horizontal="center" vertical="center"/>
    </xf>
    <xf numFmtId="10" fontId="10" fillId="2" borderId="4" xfId="0" applyNumberFormat="1" applyFont="1" applyFill="1" applyBorder="1" applyAlignment="1">
      <alignment horizontal="center" vertical="center"/>
    </xf>
    <xf numFmtId="6" fontId="8" fillId="0" borderId="12" xfId="0" applyNumberFormat="1" applyFont="1" applyBorder="1" applyAlignment="1">
      <alignment horizontal="right" vertical="center"/>
    </xf>
    <xf numFmtId="6" fontId="8" fillId="0" borderId="7" xfId="0" applyNumberFormat="1" applyFont="1" applyBorder="1" applyAlignment="1">
      <alignment horizontal="right" vertical="center"/>
    </xf>
    <xf numFmtId="10" fontId="10" fillId="2" borderId="9" xfId="0" applyNumberFormat="1" applyFont="1" applyFill="1" applyBorder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10" fontId="10" fillId="2" borderId="7" xfId="0" applyNumberFormat="1" applyFont="1" applyFill="1" applyBorder="1" applyAlignment="1">
      <alignment horizontal="center" vertical="center"/>
    </xf>
    <xf numFmtId="6" fontId="8" fillId="0" borderId="4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6" fontId="8" fillId="0" borderId="8" xfId="0" applyNumberFormat="1" applyFont="1" applyBorder="1" applyAlignment="1">
      <alignment horizontal="right" vertical="center"/>
    </xf>
    <xf numFmtId="6" fontId="8" fillId="0" borderId="6" xfId="0" applyNumberFormat="1" applyFont="1" applyBorder="1" applyAlignment="1">
      <alignment horizontal="center" vertical="center"/>
    </xf>
    <xf numFmtId="6" fontId="8" fillId="0" borderId="6" xfId="0" applyNumberFormat="1" applyFont="1" applyBorder="1" applyAlignment="1">
      <alignment horizontal="right" vertical="center"/>
    </xf>
    <xf numFmtId="0" fontId="8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6" fontId="8" fillId="0" borderId="13" xfId="0" applyNumberFormat="1" applyFont="1" applyBorder="1" applyAlignment="1">
      <alignment horizontal="center" vertical="center"/>
    </xf>
    <xf numFmtId="6" fontId="7" fillId="0" borderId="13" xfId="0" applyNumberFormat="1" applyFont="1" applyBorder="1" applyAlignment="1">
      <alignment horizontal="center" vertical="center"/>
    </xf>
    <xf numFmtId="9" fontId="5" fillId="2" borderId="13" xfId="0" applyNumberFormat="1" applyFont="1" applyFill="1" applyBorder="1" applyAlignment="1">
      <alignment horizontal="center" vertical="center"/>
    </xf>
    <xf numFmtId="0" fontId="0" fillId="0" borderId="13" xfId="0" applyFont="1" applyBorder="1"/>
    <xf numFmtId="10" fontId="5" fillId="2" borderId="13" xfId="0" applyNumberFormat="1" applyFont="1" applyFill="1" applyBorder="1" applyAlignment="1">
      <alignment horizontal="center" vertical="center"/>
    </xf>
    <xf numFmtId="0" fontId="0" fillId="0" borderId="0" xfId="0" applyFont="1"/>
    <xf numFmtId="10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37" workbookViewId="0">
      <selection activeCell="C17" sqref="C17"/>
    </sheetView>
  </sheetViews>
  <sheetFormatPr defaultRowHeight="15" x14ac:dyDescent="0.25"/>
  <cols>
    <col min="1" max="2" width="22.140625" customWidth="1"/>
    <col min="3" max="3" width="14" customWidth="1"/>
    <col min="4" max="4" width="22.140625" customWidth="1"/>
    <col min="5" max="5" width="62" customWidth="1"/>
  </cols>
  <sheetData>
    <row r="1" spans="1:5" x14ac:dyDescent="0.25">
      <c r="A1" s="1">
        <v>9680</v>
      </c>
      <c r="B1" s="1"/>
      <c r="C1" s="1"/>
      <c r="D1" s="1"/>
      <c r="E1" t="str">
        <f>CONCATENATE("_FPL[_TY] = ",A1,";")</f>
        <v>_FPL[_TY] = 9680;</v>
      </c>
    </row>
    <row r="2" spans="1:5" x14ac:dyDescent="0.25">
      <c r="A2">
        <v>5380</v>
      </c>
      <c r="E2" t="str">
        <f>CONCATENATE("_FPLAddr[_TY] = ",A2,";")</f>
        <v>_FPLAddr[_TY] = 5380;</v>
      </c>
    </row>
    <row r="3" spans="1:5" x14ac:dyDescent="0.25">
      <c r="A3">
        <v>8.3900000000000002E-2</v>
      </c>
      <c r="E3" t="str">
        <f>CONCATENATE("_IndividualPercentage[_TY] = ",A3,";")</f>
        <v>_IndividualPercentage[_TY] = 0.0839;</v>
      </c>
    </row>
    <row r="5" spans="1:5" x14ac:dyDescent="0.25">
      <c r="E5" t="str">
        <f>CONCATENATE("_AffordTab1[_TY] = [")</f>
        <v>_AffordTab1[_TY] = [</v>
      </c>
    </row>
    <row r="6" spans="1:5" x14ac:dyDescent="0.25">
      <c r="A6" s="64">
        <v>21870</v>
      </c>
      <c r="B6" s="66">
        <v>0</v>
      </c>
      <c r="C6" s="67">
        <f>B6</f>
        <v>0</v>
      </c>
      <c r="E6" t="str">
        <f t="shared" ref="E6:E11" si="0">CONCATENATE("   {incomelimit:",A6,", percentage:",C6,"},")</f>
        <v xml:space="preserve">   {incomelimit:21870, percentage:0},</v>
      </c>
    </row>
    <row r="7" spans="1:5" x14ac:dyDescent="0.25">
      <c r="A7" s="64">
        <v>29160</v>
      </c>
      <c r="B7" s="68">
        <v>2.7E-2</v>
      </c>
      <c r="C7" s="67">
        <f t="shared" ref="C7:C12" si="1">B7</f>
        <v>2.7E-2</v>
      </c>
      <c r="E7" t="str">
        <f t="shared" si="0"/>
        <v xml:space="preserve">   {incomelimit:29160, percentage:0.027},</v>
      </c>
    </row>
    <row r="8" spans="1:5" x14ac:dyDescent="0.25">
      <c r="A8" s="64">
        <v>36450</v>
      </c>
      <c r="B8" s="68">
        <v>3.95E-2</v>
      </c>
      <c r="C8" s="67">
        <f t="shared" si="1"/>
        <v>3.95E-2</v>
      </c>
      <c r="E8" t="str">
        <f t="shared" si="0"/>
        <v xml:space="preserve">   {incomelimit:36450, percentage:0.0395},</v>
      </c>
    </row>
    <row r="9" spans="1:5" x14ac:dyDescent="0.25">
      <c r="A9" s="64">
        <v>43740</v>
      </c>
      <c r="B9" s="68">
        <v>4.6800000000000001E-2</v>
      </c>
      <c r="C9" s="67">
        <f t="shared" si="1"/>
        <v>4.6800000000000001E-2</v>
      </c>
      <c r="E9" t="str">
        <f t="shared" si="0"/>
        <v xml:space="preserve">   {incomelimit:43740, percentage:0.0468},</v>
      </c>
    </row>
    <row r="10" spans="1:5" x14ac:dyDescent="0.25">
      <c r="A10" s="64">
        <v>51030</v>
      </c>
      <c r="B10" s="68">
        <v>7.4499999999999997E-2</v>
      </c>
      <c r="C10" s="67">
        <f t="shared" si="1"/>
        <v>7.4499999999999997E-2</v>
      </c>
      <c r="E10" t="str">
        <f t="shared" si="0"/>
        <v xml:space="preserve">   {incomelimit:51030, percentage:0.0745},</v>
      </c>
    </row>
    <row r="11" spans="1:5" x14ac:dyDescent="0.25">
      <c r="A11" s="64">
        <v>58320</v>
      </c>
      <c r="B11" s="68">
        <v>7.5999999999999998E-2</v>
      </c>
      <c r="C11" s="67">
        <f t="shared" si="1"/>
        <v>7.5999999999999998E-2</v>
      </c>
      <c r="E11" t="str">
        <f t="shared" si="0"/>
        <v xml:space="preserve">   {incomelimit:58320, percentage:0.076},</v>
      </c>
    </row>
    <row r="12" spans="1:5" x14ac:dyDescent="0.25">
      <c r="A12" s="64">
        <f>A11+1</f>
        <v>58321</v>
      </c>
      <c r="B12" s="68">
        <v>0.08</v>
      </c>
      <c r="C12" s="67">
        <f t="shared" si="1"/>
        <v>0.08</v>
      </c>
      <c r="E12" t="str">
        <f>CONCATENATE("   {incomelimit:",A12,", percentage:",C12,"}")</f>
        <v xml:space="preserve">   {incomelimit:58321, percentage:0.08}</v>
      </c>
    </row>
    <row r="13" spans="1:5" x14ac:dyDescent="0.25">
      <c r="A13" s="69"/>
      <c r="B13" s="69"/>
      <c r="C13" s="69"/>
      <c r="E13" t="str">
        <f>CONCATENATE("];")</f>
        <v>];</v>
      </c>
    </row>
    <row r="14" spans="1:5" x14ac:dyDescent="0.25">
      <c r="A14" s="69"/>
      <c r="B14" s="69"/>
      <c r="C14" s="69"/>
      <c r="E14" t="str">
        <f>CONCATENATE("_AffordTab2[_TY] = [")</f>
        <v>_AffordTab2[_TY] = [</v>
      </c>
    </row>
    <row r="15" spans="1:5" x14ac:dyDescent="0.25">
      <c r="A15" s="64">
        <v>29580</v>
      </c>
      <c r="B15" s="66">
        <v>0</v>
      </c>
      <c r="C15" s="67">
        <f t="shared" ref="C15:C21" si="2">B15</f>
        <v>0</v>
      </c>
      <c r="E15" t="str">
        <f t="shared" ref="E15:E20" si="3">CONCATENATE("   {incomelimit:",A15,", percentage:",C15,"},")</f>
        <v xml:space="preserve">   {incomelimit:29580, percentage:0},</v>
      </c>
    </row>
    <row r="16" spans="1:5" x14ac:dyDescent="0.25">
      <c r="A16" s="64">
        <v>39440</v>
      </c>
      <c r="B16" s="68">
        <v>0.04</v>
      </c>
      <c r="C16" s="67">
        <f t="shared" si="2"/>
        <v>0.04</v>
      </c>
      <c r="E16" t="str">
        <f t="shared" si="3"/>
        <v xml:space="preserve">   {incomelimit:39440, percentage:0.04},</v>
      </c>
    </row>
    <row r="17" spans="1:5" x14ac:dyDescent="0.25">
      <c r="A17" s="64">
        <v>49300</v>
      </c>
      <c r="B17" s="68">
        <v>5.8500000000000003E-2</v>
      </c>
      <c r="C17" s="67">
        <f t="shared" si="2"/>
        <v>5.8500000000000003E-2</v>
      </c>
      <c r="E17" t="str">
        <f t="shared" si="3"/>
        <v xml:space="preserve">   {incomelimit:49300, percentage:0.0585},</v>
      </c>
    </row>
    <row r="18" spans="1:5" x14ac:dyDescent="0.25">
      <c r="A18" s="64">
        <v>59160</v>
      </c>
      <c r="B18" s="68">
        <v>6.9500000000000006E-2</v>
      </c>
      <c r="C18" s="67">
        <f t="shared" si="2"/>
        <v>6.9500000000000006E-2</v>
      </c>
      <c r="E18" t="str">
        <f t="shared" si="3"/>
        <v xml:space="preserve">   {incomelimit:59160, percentage:0.0695},</v>
      </c>
    </row>
    <row r="19" spans="1:5" x14ac:dyDescent="0.25">
      <c r="A19" s="64">
        <v>69020</v>
      </c>
      <c r="B19" s="68">
        <v>7.4499999999999997E-2</v>
      </c>
      <c r="C19" s="67">
        <f t="shared" si="2"/>
        <v>7.4499999999999997E-2</v>
      </c>
      <c r="E19" t="str">
        <f t="shared" si="3"/>
        <v xml:space="preserve">   {incomelimit:69020, percentage:0.0745},</v>
      </c>
    </row>
    <row r="20" spans="1:5" x14ac:dyDescent="0.25">
      <c r="A20" s="64">
        <v>78880</v>
      </c>
      <c r="B20" s="68">
        <v>7.5999999999999998E-2</v>
      </c>
      <c r="C20" s="67">
        <f t="shared" si="2"/>
        <v>7.5999999999999998E-2</v>
      </c>
      <c r="E20" t="str">
        <f t="shared" si="3"/>
        <v xml:space="preserve">   {incomelimit:78880, percentage:0.076},</v>
      </c>
    </row>
    <row r="21" spans="1:5" x14ac:dyDescent="0.25">
      <c r="A21" s="8">
        <f>A20+1</f>
        <v>78881</v>
      </c>
      <c r="B21" s="70">
        <v>0.08</v>
      </c>
      <c r="C21" s="67">
        <f t="shared" si="2"/>
        <v>0.08</v>
      </c>
      <c r="E21" t="str">
        <f>CONCATENATE("   {incomelimit:",A21,", percentage:",C21,"}")</f>
        <v xml:space="preserve">   {incomelimit:78881, percentage:0.08}</v>
      </c>
    </row>
    <row r="22" spans="1:5" x14ac:dyDescent="0.25">
      <c r="A22" s="69"/>
      <c r="B22" s="69"/>
      <c r="C22" s="69"/>
      <c r="E22" t="str">
        <f>CONCATENATE("];")</f>
        <v>];</v>
      </c>
    </row>
    <row r="23" spans="1:5" x14ac:dyDescent="0.25">
      <c r="A23" s="69"/>
      <c r="B23" s="69"/>
      <c r="C23" s="69"/>
      <c r="E23" t="str">
        <f>CONCATENATE("_AffordTab3[_TY] = [")</f>
        <v>_AffordTab3[_TY] = [</v>
      </c>
    </row>
    <row r="24" spans="1:5" x14ac:dyDescent="0.25">
      <c r="A24" s="64">
        <v>37290</v>
      </c>
      <c r="B24" s="66">
        <v>0</v>
      </c>
      <c r="C24" s="67">
        <f t="shared" ref="C24:C30" si="4">B24</f>
        <v>0</v>
      </c>
      <c r="E24" t="str">
        <f t="shared" ref="E24:E29" si="5">CONCATENATE("   {incomelimit:",A24,", percentage:",C24,"},")</f>
        <v xml:space="preserve">   {incomelimit:37290, percentage:0},</v>
      </c>
    </row>
    <row r="25" spans="1:5" x14ac:dyDescent="0.25">
      <c r="A25" s="64">
        <v>49720</v>
      </c>
      <c r="B25" s="68">
        <v>3.15E-2</v>
      </c>
      <c r="C25" s="67">
        <f t="shared" si="4"/>
        <v>3.15E-2</v>
      </c>
      <c r="E25" t="str">
        <f t="shared" si="5"/>
        <v xml:space="preserve">   {incomelimit:49720, percentage:0.0315},</v>
      </c>
    </row>
    <row r="26" spans="1:5" x14ac:dyDescent="0.25">
      <c r="A26" s="64">
        <v>62150</v>
      </c>
      <c r="B26" s="68">
        <v>4.65E-2</v>
      </c>
      <c r="C26" s="67">
        <f t="shared" si="4"/>
        <v>4.65E-2</v>
      </c>
      <c r="E26" t="str">
        <f t="shared" si="5"/>
        <v xml:space="preserve">   {incomelimit:62150, percentage:0.0465},</v>
      </c>
    </row>
    <row r="27" spans="1:5" x14ac:dyDescent="0.25">
      <c r="A27" s="64">
        <v>74580</v>
      </c>
      <c r="B27" s="68">
        <v>5.5E-2</v>
      </c>
      <c r="C27" s="67">
        <f t="shared" si="4"/>
        <v>5.5E-2</v>
      </c>
      <c r="E27" t="str">
        <f t="shared" si="5"/>
        <v xml:space="preserve">   {incomelimit:74580, percentage:0.055},</v>
      </c>
    </row>
    <row r="28" spans="1:5" x14ac:dyDescent="0.25">
      <c r="A28" s="64">
        <v>87010</v>
      </c>
      <c r="B28" s="68">
        <v>7.4499999999999997E-2</v>
      </c>
      <c r="C28" s="67">
        <f t="shared" si="4"/>
        <v>7.4499999999999997E-2</v>
      </c>
      <c r="E28" t="str">
        <f t="shared" si="5"/>
        <v xml:space="preserve">   {incomelimit:87010, percentage:0.0745},</v>
      </c>
    </row>
    <row r="29" spans="1:5" x14ac:dyDescent="0.25">
      <c r="A29" s="64">
        <v>99440</v>
      </c>
      <c r="B29" s="68">
        <v>7.5999999999999998E-2</v>
      </c>
      <c r="C29" s="67">
        <f t="shared" si="4"/>
        <v>7.5999999999999998E-2</v>
      </c>
      <c r="E29" t="str">
        <f t="shared" si="5"/>
        <v xml:space="preserve">   {incomelimit:99440, percentage:0.076},</v>
      </c>
    </row>
    <row r="30" spans="1:5" x14ac:dyDescent="0.25">
      <c r="A30" s="8">
        <f>A29+1</f>
        <v>99441</v>
      </c>
      <c r="B30" s="70">
        <v>0.08</v>
      </c>
      <c r="C30" s="67">
        <f t="shared" si="4"/>
        <v>0.08</v>
      </c>
      <c r="E30" t="str">
        <f>CONCATENATE("   {incomelimit:",A30,", percentage:",C30,"}")</f>
        <v xml:space="preserve">   {incomelimit:99441, percentage:0.08}</v>
      </c>
    </row>
    <row r="31" spans="1:5" x14ac:dyDescent="0.25">
      <c r="E31" t="str">
        <f>CONCATENATE("];")</f>
        <v>];</v>
      </c>
    </row>
    <row r="32" spans="1:5" x14ac:dyDescent="0.25">
      <c r="E32" t="str">
        <f>CONCATENATE("_PremiumRegion1[_TY] = [")</f>
        <v>_PremiumRegion1[_TY] = [</v>
      </c>
    </row>
    <row r="34" spans="1:5" x14ac:dyDescent="0.25">
      <c r="A34" s="65">
        <v>313</v>
      </c>
      <c r="B34" s="65">
        <v>626</v>
      </c>
      <c r="C34" s="65">
        <v>811</v>
      </c>
      <c r="D34" s="5"/>
      <c r="E34" t="str">
        <f>CONCATENATE("   {age:30, individual:",A34,", couple:",B34,", family:",C34,"},")</f>
        <v xml:space="preserve">   {age:30, individual:313, couple:626, family:811},</v>
      </c>
    </row>
    <row r="35" spans="1:5" x14ac:dyDescent="0.25">
      <c r="A35" s="65">
        <v>334</v>
      </c>
      <c r="B35" s="65">
        <v>667</v>
      </c>
      <c r="C35" s="65">
        <v>854</v>
      </c>
      <c r="D35" s="5"/>
      <c r="E35" t="str">
        <f>CONCATENATE("   {age:34, individual:",A35,", couple:",B35,", family:",C35,"},")</f>
        <v xml:space="preserve">   {age:34, individual:334, couple:667, family:854},</v>
      </c>
    </row>
    <row r="36" spans="1:5" x14ac:dyDescent="0.25">
      <c r="A36" s="65">
        <v>343</v>
      </c>
      <c r="B36" s="65">
        <v>685</v>
      </c>
      <c r="C36" s="65">
        <v>871</v>
      </c>
      <c r="D36" s="5"/>
      <c r="E36" t="str">
        <f>CONCATENATE("   {age:39, individual:",A36,", couple:",B36,", family:",C36,"},")</f>
        <v xml:space="preserve">   {age:39, individual:343, couple:685, family:871},</v>
      </c>
    </row>
    <row r="37" spans="1:5" x14ac:dyDescent="0.25">
      <c r="A37" s="65">
        <v>367</v>
      </c>
      <c r="B37" s="65">
        <v>733</v>
      </c>
      <c r="C37" s="65">
        <v>919</v>
      </c>
      <c r="D37" s="5"/>
      <c r="E37" t="str">
        <f>CONCATENATE("   {age:44, individual:",A37,", couple:",B37,", family:",C37,"},")</f>
        <v xml:space="preserve">   {age:44, individual:367, couple:733, family:919},</v>
      </c>
    </row>
    <row r="38" spans="1:5" x14ac:dyDescent="0.25">
      <c r="A38" s="65">
        <v>419</v>
      </c>
      <c r="B38" s="65">
        <v>837</v>
      </c>
      <c r="C38" s="65">
        <v>1023</v>
      </c>
      <c r="D38" s="5"/>
      <c r="E38" t="str">
        <f>CONCATENATE("   {age:49, individual:",A38,", couple:",B38,", family:",C38,"},")</f>
        <v xml:space="preserve">   {age:49, individual:419, couple:837, family:1023},</v>
      </c>
    </row>
    <row r="39" spans="1:5" x14ac:dyDescent="0.25">
      <c r="A39" s="65">
        <v>486</v>
      </c>
      <c r="B39" s="65">
        <v>972</v>
      </c>
      <c r="C39" s="65">
        <v>1158</v>
      </c>
      <c r="D39" s="5"/>
      <c r="E39" t="str">
        <f>CONCATENATE("   {age:54, individual:",A39,", couple:",B39,", family:",C39,"},")</f>
        <v xml:space="preserve">   {age:54, individual:486, couple:972, family:1158},</v>
      </c>
    </row>
    <row r="40" spans="1:5" x14ac:dyDescent="0.25">
      <c r="A40" s="65">
        <v>501</v>
      </c>
      <c r="B40" s="65">
        <v>1001</v>
      </c>
      <c r="C40" s="65">
        <v>1187</v>
      </c>
      <c r="D40" s="5"/>
      <c r="E40" t="str">
        <f>CONCATENATE("   {age:55, individual:",A40,", couple:",B40,", family:",C40,"}")</f>
        <v xml:space="preserve">   {age:55, individual:501, couple:1001, family:1187}</v>
      </c>
    </row>
    <row r="41" spans="1:5" x14ac:dyDescent="0.25">
      <c r="E41" t="str">
        <f>CONCATENATE("];")</f>
        <v>];</v>
      </c>
    </row>
    <row r="43" spans="1:5" x14ac:dyDescent="0.25">
      <c r="E43" t="str">
        <f>CONCATENATE("_PremiumRegion2[_TY] = [")</f>
        <v>_PremiumRegion2[_TY] = [</v>
      </c>
    </row>
    <row r="45" spans="1:5" x14ac:dyDescent="0.25">
      <c r="A45" s="65">
        <v>299</v>
      </c>
      <c r="B45" s="65">
        <v>597</v>
      </c>
      <c r="C45" s="65">
        <v>771</v>
      </c>
      <c r="D45" s="7"/>
      <c r="E45" t="str">
        <f>CONCATENATE("   {age:30, individual:",A45,", couple:",B45,", family:",C45,"},")</f>
        <v xml:space="preserve">   {age:30, individual:299, couple:597, family:771},</v>
      </c>
    </row>
    <row r="46" spans="1:5" x14ac:dyDescent="0.25">
      <c r="A46" s="65">
        <v>312</v>
      </c>
      <c r="B46" s="65">
        <v>624</v>
      </c>
      <c r="C46" s="65">
        <v>798</v>
      </c>
      <c r="D46" s="7"/>
      <c r="E46" t="str">
        <f>CONCATENATE("   {age:34, individual:",A46,", couple:",B46,", family:",C46,"},")</f>
        <v xml:space="preserve">   {age:34, individual:312, couple:624, family:798},</v>
      </c>
    </row>
    <row r="47" spans="1:5" x14ac:dyDescent="0.25">
      <c r="A47" s="65">
        <v>320</v>
      </c>
      <c r="B47" s="65">
        <v>640</v>
      </c>
      <c r="C47" s="65">
        <v>814</v>
      </c>
      <c r="D47" s="7"/>
      <c r="E47" t="str">
        <f>CONCATENATE("   {age:39, individual:",A47,", couple:",B47,", family:",C47,"},")</f>
        <v xml:space="preserve">   {age:39, individual:320, couple:640, family:814},</v>
      </c>
    </row>
    <row r="48" spans="1:5" x14ac:dyDescent="0.25">
      <c r="A48" s="65">
        <v>343</v>
      </c>
      <c r="B48" s="65">
        <v>685</v>
      </c>
      <c r="C48" s="65">
        <v>859</v>
      </c>
      <c r="D48" s="7"/>
      <c r="E48" t="str">
        <f>CONCATENATE("   {age:44, individual:",A48,", couple:",B48,", family:",C48,"},")</f>
        <v xml:space="preserve">   {age:44, individual:343, couple:685, family:859},</v>
      </c>
    </row>
    <row r="49" spans="1:5" x14ac:dyDescent="0.25">
      <c r="A49" s="65">
        <v>392</v>
      </c>
      <c r="B49" s="65">
        <v>783</v>
      </c>
      <c r="C49" s="65">
        <v>957</v>
      </c>
      <c r="D49" s="7"/>
      <c r="E49" t="str">
        <f>CONCATENATE("   {age:49, individual:",A49,", couple:",B49,", family:",C49,"},")</f>
        <v xml:space="preserve">   {age:49, individual:392, couple:783, family:957},</v>
      </c>
    </row>
    <row r="50" spans="1:5" x14ac:dyDescent="0.25">
      <c r="A50" s="65">
        <v>455</v>
      </c>
      <c r="B50" s="65">
        <v>909</v>
      </c>
      <c r="C50" s="65">
        <v>1083</v>
      </c>
      <c r="D50" s="7"/>
      <c r="E50" t="str">
        <f>CONCATENATE("   {age:54, individual:",A50,", couple:",B50,", family:",C50,"},")</f>
        <v xml:space="preserve">   {age:54, individual:455, couple:909, family:1083},</v>
      </c>
    </row>
    <row r="51" spans="1:5" x14ac:dyDescent="0.25">
      <c r="A51" s="65">
        <v>468</v>
      </c>
      <c r="B51" s="65">
        <v>936</v>
      </c>
      <c r="C51" s="65">
        <v>1110</v>
      </c>
      <c r="D51" s="7"/>
      <c r="E51" t="str">
        <f>CONCATENATE("   {age:55, individual:",A51,", couple:",B51,", family:",C51,"}")</f>
        <v xml:space="preserve">   {age:55, individual:468, couple:936, family:1110}</v>
      </c>
    </row>
    <row r="52" spans="1:5" x14ac:dyDescent="0.25">
      <c r="E52" t="str">
        <f>CONCATENATE("];")</f>
        <v>];</v>
      </c>
    </row>
    <row r="54" spans="1:5" x14ac:dyDescent="0.25">
      <c r="E54" t="str">
        <f>CONCATENATE("_PremiumRegion3[_TY] = [")</f>
        <v>_PremiumRegion3[_TY] = [</v>
      </c>
    </row>
    <row r="56" spans="1:5" x14ac:dyDescent="0.25">
      <c r="A56" s="65">
        <v>417</v>
      </c>
      <c r="B56" s="65">
        <v>833</v>
      </c>
      <c r="C56" s="65">
        <v>1079</v>
      </c>
      <c r="D56" s="7"/>
      <c r="E56" t="str">
        <f>CONCATENATE("   {age:30, individual:",A56,", couple:",B56,", family:",C56,"},")</f>
        <v xml:space="preserve">   {age:30, individual:417, couple:833, family:1079},</v>
      </c>
    </row>
    <row r="57" spans="1:5" x14ac:dyDescent="0.25">
      <c r="A57" s="65">
        <v>512</v>
      </c>
      <c r="B57" s="65">
        <v>1024</v>
      </c>
      <c r="C57" s="65">
        <v>1309</v>
      </c>
      <c r="D57" s="7"/>
      <c r="E57" t="str">
        <f>CONCATENATE("   {age:34, individual:",A57,", couple:",B57,", family:",C57,"},")</f>
        <v xml:space="preserve">   {age:34, individual:512, couple:1024, family:1309},</v>
      </c>
    </row>
    <row r="58" spans="1:5" x14ac:dyDescent="0.25">
      <c r="A58" s="65">
        <v>526</v>
      </c>
      <c r="B58" s="65">
        <v>1051</v>
      </c>
      <c r="C58" s="65">
        <v>1336</v>
      </c>
      <c r="D58" s="7"/>
      <c r="E58" t="str">
        <f>CONCATENATE("   {age:39, individual:",A58,", couple:",B58,", family:",C58,"},")</f>
        <v xml:space="preserve">   {age:39, individual:526, couple:1051, family:1336},</v>
      </c>
    </row>
    <row r="59" spans="1:5" x14ac:dyDescent="0.25">
      <c r="A59" s="65">
        <v>562</v>
      </c>
      <c r="B59" s="65">
        <v>1124</v>
      </c>
      <c r="C59" s="65">
        <v>1410</v>
      </c>
      <c r="D59" s="7"/>
      <c r="E59" t="str">
        <f>CONCATENATE("   {age:44, individual:",A59,", couple:",B59,", family:",C59,"},")</f>
        <v xml:space="preserve">   {age:44, individual:562, couple:1124, family:1410},</v>
      </c>
    </row>
    <row r="60" spans="1:5" x14ac:dyDescent="0.25">
      <c r="A60" s="65">
        <v>642</v>
      </c>
      <c r="B60" s="65">
        <v>1284</v>
      </c>
      <c r="C60" s="65">
        <v>1570</v>
      </c>
      <c r="D60" s="7"/>
      <c r="E60" t="str">
        <f>CONCATENATE("   {age:49, individual:",A60,", couple:",B60,", family:",C60,"},")</f>
        <v xml:space="preserve">   {age:49, individual:642, couple:1284, family:1570},</v>
      </c>
    </row>
    <row r="61" spans="1:5" x14ac:dyDescent="0.25">
      <c r="A61" s="65">
        <v>746</v>
      </c>
      <c r="B61" s="65">
        <v>1492</v>
      </c>
      <c r="C61" s="65">
        <v>1777</v>
      </c>
      <c r="D61" s="7"/>
      <c r="E61" t="str">
        <f>CONCATENATE("   {age:54, individual:",A61,", couple:",B61,", family:",C61,"},")</f>
        <v xml:space="preserve">   {age:54, individual:746, couple:1492, family:1777},</v>
      </c>
    </row>
    <row r="62" spans="1:5" x14ac:dyDescent="0.25">
      <c r="A62" s="65">
        <v>768</v>
      </c>
      <c r="B62" s="65">
        <v>1536</v>
      </c>
      <c r="C62" s="65">
        <v>1821</v>
      </c>
      <c r="D62" s="7"/>
      <c r="E62" t="str">
        <f>CONCATENATE("   {age:55, individual:",A62,", couple:",B62,", family:",C62,"}")</f>
        <v xml:space="preserve">   {age:55, individual:768, couple:1536, family:1821}</v>
      </c>
    </row>
    <row r="63" spans="1:5" x14ac:dyDescent="0.25">
      <c r="E63" t="str">
        <f>CONCATENATE("];")</f>
        <v>];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workbookViewId="0">
      <selection activeCell="H3" sqref="H3"/>
    </sheetView>
  </sheetViews>
  <sheetFormatPr defaultRowHeight="15" x14ac:dyDescent="0.25"/>
  <cols>
    <col min="1" max="1" width="40" customWidth="1"/>
  </cols>
  <sheetData>
    <row r="1" spans="1:11" ht="15.75" x14ac:dyDescent="0.3">
      <c r="A1" s="15" t="s">
        <v>29</v>
      </c>
    </row>
    <row r="2" spans="1:11" ht="16.5" thickBot="1" x14ac:dyDescent="0.35">
      <c r="A2" s="15"/>
    </row>
    <row r="3" spans="1:11" ht="24.75" customHeight="1" x14ac:dyDescent="0.25">
      <c r="A3" s="46" t="s">
        <v>0</v>
      </c>
      <c r="B3" s="48" t="s">
        <v>1</v>
      </c>
      <c r="C3" s="50" t="s">
        <v>2</v>
      </c>
      <c r="D3" s="3"/>
      <c r="E3" s="52" t="s">
        <v>4</v>
      </c>
      <c r="F3" s="54" t="s">
        <v>5</v>
      </c>
      <c r="H3" s="2" t="s">
        <v>13</v>
      </c>
    </row>
    <row r="4" spans="1:11" ht="54.75" thickBot="1" x14ac:dyDescent="0.3">
      <c r="A4" s="47"/>
      <c r="B4" s="49"/>
      <c r="C4" s="51"/>
      <c r="D4" s="16" t="s">
        <v>3</v>
      </c>
      <c r="E4" s="53"/>
      <c r="F4" s="55"/>
      <c r="H4" s="2"/>
    </row>
    <row r="5" spans="1:11" ht="15.75" thickBot="1" x14ac:dyDescent="0.3">
      <c r="A5" s="18" t="s">
        <v>6</v>
      </c>
      <c r="B5" s="19">
        <v>0</v>
      </c>
      <c r="C5" s="20">
        <v>21870</v>
      </c>
      <c r="D5" s="21">
        <v>0</v>
      </c>
      <c r="E5" s="22"/>
      <c r="F5" s="39"/>
      <c r="H5" s="9" t="s">
        <v>14</v>
      </c>
      <c r="I5" s="10" t="s">
        <v>15</v>
      </c>
      <c r="J5" s="10" t="s">
        <v>16</v>
      </c>
      <c r="K5" s="10" t="s">
        <v>17</v>
      </c>
    </row>
    <row r="6" spans="1:11" ht="15.75" thickBot="1" x14ac:dyDescent="0.3">
      <c r="A6" s="18" t="s">
        <v>7</v>
      </c>
      <c r="B6" s="19">
        <v>21871</v>
      </c>
      <c r="C6" s="20">
        <v>29160</v>
      </c>
      <c r="D6" s="24">
        <v>2.7E-2</v>
      </c>
      <c r="E6" s="25">
        <v>49</v>
      </c>
      <c r="F6" s="26">
        <v>66</v>
      </c>
      <c r="H6" s="11" t="s">
        <v>18</v>
      </c>
      <c r="I6" s="12">
        <v>313</v>
      </c>
      <c r="J6" s="12">
        <v>626</v>
      </c>
      <c r="K6" s="12">
        <v>811</v>
      </c>
    </row>
    <row r="7" spans="1:11" ht="15.75" thickBot="1" x14ac:dyDescent="0.3">
      <c r="A7" s="18" t="s">
        <v>8</v>
      </c>
      <c r="B7" s="19">
        <v>29161</v>
      </c>
      <c r="C7" s="20">
        <v>36450</v>
      </c>
      <c r="D7" s="24">
        <v>3.95E-2</v>
      </c>
      <c r="E7" s="25">
        <v>96</v>
      </c>
      <c r="F7" s="26">
        <v>120</v>
      </c>
      <c r="H7" s="11" t="s">
        <v>19</v>
      </c>
      <c r="I7" s="12">
        <v>334</v>
      </c>
      <c r="J7" s="12">
        <v>667</v>
      </c>
      <c r="K7" s="12">
        <v>854</v>
      </c>
    </row>
    <row r="8" spans="1:11" ht="15.75" thickBot="1" x14ac:dyDescent="0.3">
      <c r="A8" s="17" t="s">
        <v>9</v>
      </c>
      <c r="B8" s="27">
        <v>36451</v>
      </c>
      <c r="C8" s="28">
        <v>43740</v>
      </c>
      <c r="D8" s="35">
        <v>4.6800000000000001E-2</v>
      </c>
      <c r="E8" s="36">
        <v>142</v>
      </c>
      <c r="F8" s="31">
        <v>171</v>
      </c>
      <c r="H8" s="11" t="s">
        <v>20</v>
      </c>
      <c r="I8" s="12">
        <v>343</v>
      </c>
      <c r="J8" s="12">
        <v>685</v>
      </c>
      <c r="K8" s="12">
        <v>871</v>
      </c>
    </row>
    <row r="9" spans="1:11" ht="15.75" thickBot="1" x14ac:dyDescent="0.3">
      <c r="A9" s="18" t="s">
        <v>10</v>
      </c>
      <c r="B9" s="19">
        <v>43741</v>
      </c>
      <c r="C9" s="20">
        <v>51030</v>
      </c>
      <c r="D9" s="32">
        <v>7.4499999999999997E-2</v>
      </c>
      <c r="E9" s="33">
        <v>272</v>
      </c>
      <c r="F9" s="26">
        <v>317</v>
      </c>
      <c r="H9" s="11" t="s">
        <v>21</v>
      </c>
      <c r="I9" s="12">
        <v>367</v>
      </c>
      <c r="J9" s="12">
        <v>733</v>
      </c>
      <c r="K9" s="12">
        <v>919</v>
      </c>
    </row>
    <row r="10" spans="1:11" ht="15.75" thickBot="1" x14ac:dyDescent="0.3">
      <c r="A10" s="18" t="s">
        <v>11</v>
      </c>
      <c r="B10" s="19">
        <v>51031</v>
      </c>
      <c r="C10" s="20">
        <v>58320</v>
      </c>
      <c r="D10" s="32">
        <v>7.5999999999999998E-2</v>
      </c>
      <c r="E10" s="33">
        <v>323</v>
      </c>
      <c r="F10" s="26">
        <v>369</v>
      </c>
      <c r="H10" s="11" t="s">
        <v>22</v>
      </c>
      <c r="I10" s="12">
        <v>419</v>
      </c>
      <c r="J10" s="12">
        <v>837</v>
      </c>
      <c r="K10" s="12">
        <v>1023</v>
      </c>
    </row>
    <row r="11" spans="1:11" ht="15.75" thickBot="1" x14ac:dyDescent="0.3">
      <c r="A11" s="17" t="s">
        <v>12</v>
      </c>
      <c r="B11" s="27">
        <v>58321</v>
      </c>
      <c r="C11" s="34"/>
      <c r="D11" s="35">
        <v>0.08</v>
      </c>
      <c r="E11" s="36">
        <v>389</v>
      </c>
      <c r="F11" s="40"/>
      <c r="H11" s="11" t="s">
        <v>23</v>
      </c>
      <c r="I11" s="12">
        <v>486</v>
      </c>
      <c r="J11" s="12">
        <v>972</v>
      </c>
      <c r="K11" s="12">
        <v>1158</v>
      </c>
    </row>
    <row r="12" spans="1:11" ht="15.75" thickBot="1" x14ac:dyDescent="0.3">
      <c r="H12" s="11" t="s">
        <v>24</v>
      </c>
      <c r="I12" s="12">
        <v>501</v>
      </c>
      <c r="J12" s="12">
        <v>1001</v>
      </c>
      <c r="K12" s="12">
        <v>1187</v>
      </c>
    </row>
    <row r="13" spans="1:11" x14ac:dyDescent="0.25">
      <c r="A13" s="6"/>
    </row>
    <row r="14" spans="1:11" x14ac:dyDescent="0.25">
      <c r="H14" s="6"/>
    </row>
    <row r="15" spans="1:11" x14ac:dyDescent="0.25">
      <c r="A15" s="6"/>
    </row>
    <row r="16" spans="1:11" x14ac:dyDescent="0.25">
      <c r="H16" s="6"/>
    </row>
    <row r="17" spans="1:11" x14ac:dyDescent="0.25">
      <c r="A17" s="2" t="s">
        <v>30</v>
      </c>
    </row>
    <row r="18" spans="1:11" ht="15.75" thickBot="1" x14ac:dyDescent="0.3">
      <c r="A18" s="2"/>
      <c r="H18" s="2" t="s">
        <v>25</v>
      </c>
    </row>
    <row r="19" spans="1:11" ht="24.75" customHeight="1" thickBot="1" x14ac:dyDescent="0.3">
      <c r="A19" s="46" t="s">
        <v>0</v>
      </c>
      <c r="B19" s="48" t="s">
        <v>1</v>
      </c>
      <c r="C19" s="50" t="s">
        <v>2</v>
      </c>
      <c r="D19" s="3"/>
      <c r="E19" s="52" t="s">
        <v>4</v>
      </c>
      <c r="F19" s="54" t="s">
        <v>5</v>
      </c>
      <c r="H19" s="2"/>
    </row>
    <row r="20" spans="1:11" ht="54.75" thickBot="1" x14ac:dyDescent="0.3">
      <c r="A20" s="47"/>
      <c r="B20" s="49"/>
      <c r="C20" s="51"/>
      <c r="D20" s="16" t="s">
        <v>3</v>
      </c>
      <c r="E20" s="53"/>
      <c r="F20" s="55"/>
      <c r="H20" s="13" t="s">
        <v>14</v>
      </c>
      <c r="I20" s="14" t="s">
        <v>15</v>
      </c>
      <c r="J20" s="14" t="s">
        <v>26</v>
      </c>
      <c r="K20" s="14" t="s">
        <v>27</v>
      </c>
    </row>
    <row r="21" spans="1:11" ht="15.75" thickBot="1" x14ac:dyDescent="0.3">
      <c r="A21" s="18" t="s">
        <v>6</v>
      </c>
      <c r="B21" s="19">
        <v>0</v>
      </c>
      <c r="C21" s="20">
        <v>29580</v>
      </c>
      <c r="D21" s="21">
        <v>0</v>
      </c>
      <c r="E21" s="22"/>
      <c r="F21" s="23"/>
      <c r="H21" s="11" t="s">
        <v>18</v>
      </c>
      <c r="I21" s="12">
        <v>299</v>
      </c>
      <c r="J21" s="12">
        <v>597</v>
      </c>
      <c r="K21" s="12">
        <v>771</v>
      </c>
    </row>
    <row r="22" spans="1:11" ht="15.75" thickBot="1" x14ac:dyDescent="0.3">
      <c r="A22" s="18" t="s">
        <v>7</v>
      </c>
      <c r="B22" s="19">
        <v>29581</v>
      </c>
      <c r="C22" s="20">
        <v>39440</v>
      </c>
      <c r="D22" s="24">
        <v>0.04</v>
      </c>
      <c r="E22" s="25">
        <v>99</v>
      </c>
      <c r="F22" s="26">
        <v>131</v>
      </c>
      <c r="H22" s="11" t="s">
        <v>19</v>
      </c>
      <c r="I22" s="12">
        <v>312</v>
      </c>
      <c r="J22" s="12">
        <v>624</v>
      </c>
      <c r="K22" s="12">
        <v>798</v>
      </c>
    </row>
    <row r="23" spans="1:11" ht="15.75" thickBot="1" x14ac:dyDescent="0.3">
      <c r="A23" s="18" t="s">
        <v>8</v>
      </c>
      <c r="B23" s="19">
        <v>39441</v>
      </c>
      <c r="C23" s="20">
        <v>49300</v>
      </c>
      <c r="D23" s="24">
        <v>5.8500000000000003E-2</v>
      </c>
      <c r="E23" s="25">
        <v>192</v>
      </c>
      <c r="F23" s="26">
        <v>240</v>
      </c>
      <c r="H23" s="11" t="s">
        <v>20</v>
      </c>
      <c r="I23" s="12">
        <v>320</v>
      </c>
      <c r="J23" s="12">
        <v>640</v>
      </c>
      <c r="K23" s="12">
        <v>814</v>
      </c>
    </row>
    <row r="24" spans="1:11" ht="15.75" thickBot="1" x14ac:dyDescent="0.3">
      <c r="A24" s="17" t="s">
        <v>9</v>
      </c>
      <c r="B24" s="27">
        <v>49301</v>
      </c>
      <c r="C24" s="28">
        <v>59160</v>
      </c>
      <c r="D24" s="29">
        <v>6.9500000000000006E-2</v>
      </c>
      <c r="E24" s="30">
        <v>286</v>
      </c>
      <c r="F24" s="31">
        <v>343</v>
      </c>
      <c r="H24" s="11" t="s">
        <v>21</v>
      </c>
      <c r="I24" s="12">
        <v>343</v>
      </c>
      <c r="J24" s="12">
        <v>685</v>
      </c>
      <c r="K24" s="12">
        <v>859</v>
      </c>
    </row>
    <row r="25" spans="1:11" ht="15.75" thickBot="1" x14ac:dyDescent="0.3">
      <c r="A25" s="18" t="s">
        <v>10</v>
      </c>
      <c r="B25" s="19">
        <v>59161</v>
      </c>
      <c r="C25" s="20">
        <v>69020</v>
      </c>
      <c r="D25" s="32">
        <v>7.4499999999999997E-2</v>
      </c>
      <c r="E25" s="33">
        <v>367</v>
      </c>
      <c r="F25" s="26">
        <v>428</v>
      </c>
      <c r="H25" s="11" t="s">
        <v>22</v>
      </c>
      <c r="I25" s="12">
        <v>392</v>
      </c>
      <c r="J25" s="12">
        <v>783</v>
      </c>
      <c r="K25" s="12">
        <v>957</v>
      </c>
    </row>
    <row r="26" spans="1:11" ht="15.75" thickBot="1" x14ac:dyDescent="0.3">
      <c r="A26" s="18" t="s">
        <v>11</v>
      </c>
      <c r="B26" s="19">
        <v>69021</v>
      </c>
      <c r="C26" s="20">
        <v>78880</v>
      </c>
      <c r="D26" s="32">
        <v>7.5999999999999998E-2</v>
      </c>
      <c r="E26" s="33">
        <v>437</v>
      </c>
      <c r="F26" s="26">
        <v>500</v>
      </c>
      <c r="H26" s="11" t="s">
        <v>23</v>
      </c>
      <c r="I26" s="12">
        <v>455</v>
      </c>
      <c r="J26" s="12">
        <v>909</v>
      </c>
      <c r="K26" s="12">
        <v>1083</v>
      </c>
    </row>
    <row r="27" spans="1:11" ht="15.75" thickBot="1" x14ac:dyDescent="0.3">
      <c r="A27" s="17" t="s">
        <v>12</v>
      </c>
      <c r="B27" s="27">
        <v>78881</v>
      </c>
      <c r="C27" s="34"/>
      <c r="D27" s="35">
        <v>0.08</v>
      </c>
      <c r="E27" s="36">
        <v>526</v>
      </c>
      <c r="F27" s="37"/>
      <c r="H27" s="11" t="s">
        <v>24</v>
      </c>
      <c r="I27" s="12">
        <v>468</v>
      </c>
      <c r="J27" s="12">
        <v>936</v>
      </c>
      <c r="K27" s="12">
        <v>1110</v>
      </c>
    </row>
    <row r="29" spans="1:11" x14ac:dyDescent="0.25">
      <c r="A29" s="38"/>
      <c r="H29" s="2"/>
    </row>
    <row r="31" spans="1:11" x14ac:dyDescent="0.25">
      <c r="A31" s="2" t="s">
        <v>31</v>
      </c>
      <c r="H31" s="2" t="s">
        <v>28</v>
      </c>
    </row>
    <row r="32" spans="1:11" ht="15.75" thickBot="1" x14ac:dyDescent="0.3">
      <c r="A32" s="2"/>
      <c r="H32" s="2"/>
    </row>
    <row r="33" spans="1:11" ht="24.75" customHeight="1" thickBot="1" x14ac:dyDescent="0.3">
      <c r="A33" s="56" t="s">
        <v>0</v>
      </c>
      <c r="B33" s="58" t="s">
        <v>1</v>
      </c>
      <c r="C33" s="60" t="s">
        <v>2</v>
      </c>
      <c r="D33" s="3"/>
      <c r="E33" s="62" t="s">
        <v>4</v>
      </c>
      <c r="F33" s="62" t="s">
        <v>5</v>
      </c>
      <c r="H33" s="13" t="s">
        <v>14</v>
      </c>
      <c r="I33" s="14" t="s">
        <v>15</v>
      </c>
      <c r="J33" s="14" t="s">
        <v>26</v>
      </c>
      <c r="K33" s="14" t="s">
        <v>27</v>
      </c>
    </row>
    <row r="34" spans="1:11" ht="39" thickBot="1" x14ac:dyDescent="0.3">
      <c r="A34" s="57"/>
      <c r="B34" s="59"/>
      <c r="C34" s="61"/>
      <c r="D34" s="4" t="s">
        <v>3</v>
      </c>
      <c r="E34" s="63"/>
      <c r="F34" s="63"/>
      <c r="H34" s="11" t="s">
        <v>18</v>
      </c>
      <c r="I34" s="12">
        <v>417</v>
      </c>
      <c r="J34" s="12">
        <v>833</v>
      </c>
      <c r="K34" s="12">
        <v>1079</v>
      </c>
    </row>
    <row r="35" spans="1:11" ht="15.75" thickBot="1" x14ac:dyDescent="0.3">
      <c r="A35" s="18" t="s">
        <v>6</v>
      </c>
      <c r="B35" s="19">
        <v>0</v>
      </c>
      <c r="C35" s="20">
        <v>37290</v>
      </c>
      <c r="D35" s="21">
        <v>0</v>
      </c>
      <c r="E35" s="41"/>
      <c r="F35" s="39"/>
      <c r="H35" s="11" t="s">
        <v>19</v>
      </c>
      <c r="I35" s="12">
        <v>512</v>
      </c>
      <c r="J35" s="12">
        <v>1024</v>
      </c>
      <c r="K35" s="12">
        <v>1309</v>
      </c>
    </row>
    <row r="36" spans="1:11" ht="15.75" thickBot="1" x14ac:dyDescent="0.3">
      <c r="A36" s="18" t="s">
        <v>7</v>
      </c>
      <c r="B36" s="19">
        <v>37291</v>
      </c>
      <c r="C36" s="20">
        <v>49720</v>
      </c>
      <c r="D36" s="24">
        <v>3.15E-2</v>
      </c>
      <c r="E36" s="42">
        <v>98</v>
      </c>
      <c r="F36" s="26">
        <v>131</v>
      </c>
      <c r="H36" s="11" t="s">
        <v>20</v>
      </c>
      <c r="I36" s="12">
        <v>526</v>
      </c>
      <c r="J36" s="12">
        <v>1051</v>
      </c>
      <c r="K36" s="12">
        <v>1336</v>
      </c>
    </row>
    <row r="37" spans="1:11" ht="15.75" thickBot="1" x14ac:dyDescent="0.3">
      <c r="A37" s="18" t="s">
        <v>8</v>
      </c>
      <c r="B37" s="19">
        <v>49721</v>
      </c>
      <c r="C37" s="20">
        <v>62150</v>
      </c>
      <c r="D37" s="24">
        <v>4.65E-2</v>
      </c>
      <c r="E37" s="42">
        <v>193</v>
      </c>
      <c r="F37" s="26">
        <v>241</v>
      </c>
      <c r="H37" s="11" t="s">
        <v>21</v>
      </c>
      <c r="I37" s="12">
        <v>562</v>
      </c>
      <c r="J37" s="12">
        <v>1124</v>
      </c>
      <c r="K37" s="12">
        <v>1410</v>
      </c>
    </row>
    <row r="38" spans="1:11" ht="15.75" thickBot="1" x14ac:dyDescent="0.3">
      <c r="A38" s="18" t="s">
        <v>9</v>
      </c>
      <c r="B38" s="27">
        <v>62151</v>
      </c>
      <c r="C38" s="20">
        <v>74580</v>
      </c>
      <c r="D38" s="35">
        <v>5.5E-2</v>
      </c>
      <c r="E38" s="31">
        <v>285</v>
      </c>
      <c r="F38" s="26">
        <v>342</v>
      </c>
      <c r="H38" s="11" t="s">
        <v>22</v>
      </c>
      <c r="I38" s="12">
        <v>642</v>
      </c>
      <c r="J38" s="12">
        <v>1284</v>
      </c>
      <c r="K38" s="12">
        <v>1570</v>
      </c>
    </row>
    <row r="39" spans="1:11" ht="15.75" thickBot="1" x14ac:dyDescent="0.3">
      <c r="A39" s="18" t="s">
        <v>10</v>
      </c>
      <c r="B39" s="19">
        <v>74581</v>
      </c>
      <c r="C39" s="43">
        <v>87010</v>
      </c>
      <c r="D39" s="32">
        <v>7.4499999999999997E-2</v>
      </c>
      <c r="E39" s="26">
        <v>463</v>
      </c>
      <c r="F39" s="44">
        <v>540</v>
      </c>
      <c r="H39" s="11" t="s">
        <v>23</v>
      </c>
      <c r="I39" s="12">
        <v>746</v>
      </c>
      <c r="J39" s="12">
        <v>1492</v>
      </c>
      <c r="K39" s="12">
        <v>1777</v>
      </c>
    </row>
    <row r="40" spans="1:11" ht="15.75" thickBot="1" x14ac:dyDescent="0.3">
      <c r="A40" s="18" t="s">
        <v>11</v>
      </c>
      <c r="B40" s="19">
        <v>87011</v>
      </c>
      <c r="C40" s="20">
        <v>99440</v>
      </c>
      <c r="D40" s="32">
        <v>7.5999999999999998E-2</v>
      </c>
      <c r="E40" s="26">
        <v>551</v>
      </c>
      <c r="F40" s="26">
        <v>630</v>
      </c>
      <c r="H40" s="11" t="s">
        <v>24</v>
      </c>
      <c r="I40" s="12">
        <v>768</v>
      </c>
      <c r="J40" s="12">
        <v>1536</v>
      </c>
      <c r="K40" s="12">
        <v>1821</v>
      </c>
    </row>
    <row r="41" spans="1:11" ht="15.75" thickBot="1" x14ac:dyDescent="0.3">
      <c r="A41" s="17" t="s">
        <v>12</v>
      </c>
      <c r="B41" s="27">
        <v>99441</v>
      </c>
      <c r="C41" s="34"/>
      <c r="D41" s="35">
        <v>0.08</v>
      </c>
      <c r="E41" s="31">
        <v>663</v>
      </c>
      <c r="F41" s="45"/>
    </row>
    <row r="42" spans="1:11" x14ac:dyDescent="0.25">
      <c r="H42" s="6"/>
    </row>
  </sheetData>
  <mergeCells count="15">
    <mergeCell ref="A33:A34"/>
    <mergeCell ref="B33:B34"/>
    <mergeCell ref="C33:C34"/>
    <mergeCell ref="E33:E34"/>
    <mergeCell ref="F33:F34"/>
    <mergeCell ref="A3:A4"/>
    <mergeCell ref="B3:B4"/>
    <mergeCell ref="C3:C4"/>
    <mergeCell ref="E3:E4"/>
    <mergeCell ref="F3:F4"/>
    <mergeCell ref="A19:A20"/>
    <mergeCell ref="B19:B20"/>
    <mergeCell ref="C19:C20"/>
    <mergeCell ref="E19:E20"/>
    <mergeCell ref="F19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TY24</vt:lpstr>
      <vt:lpstr>TY24-input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Maria Maggio</cp:lastModifiedBy>
  <dcterms:created xsi:type="dcterms:W3CDTF">2023-09-16T21:19:56Z</dcterms:created>
  <dcterms:modified xsi:type="dcterms:W3CDTF">2024-10-26T21:26:18Z</dcterms:modified>
</cp:coreProperties>
</file>