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m\Documents\GitHub\taxaide-tools\"/>
    </mc:Choice>
  </mc:AlternateContent>
  <bookViews>
    <workbookView xWindow="0" yWindow="0" windowWidth="18840" windowHeight="1126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1" i="1"/>
  <c r="E60" i="1"/>
  <c r="E59" i="1"/>
  <c r="E58" i="1"/>
  <c r="E57" i="1"/>
  <c r="E56" i="1"/>
  <c r="E51" i="1"/>
  <c r="E50" i="1"/>
  <c r="E49" i="1"/>
  <c r="E48" i="1"/>
  <c r="E47" i="1"/>
  <c r="E46" i="1"/>
  <c r="E45" i="1"/>
  <c r="E40" i="1"/>
  <c r="E39" i="1"/>
  <c r="E38" i="1"/>
  <c r="E37" i="1"/>
  <c r="E36" i="1"/>
  <c r="E35" i="1"/>
  <c r="E34" i="1"/>
  <c r="E30" i="1"/>
  <c r="E29" i="1"/>
  <c r="E28" i="1"/>
  <c r="E27" i="1"/>
  <c r="E26" i="1"/>
  <c r="E25" i="1"/>
  <c r="E24" i="1"/>
  <c r="E21" i="1"/>
  <c r="E20" i="1"/>
  <c r="E19" i="1"/>
  <c r="E18" i="1"/>
  <c r="E17" i="1"/>
  <c r="E16" i="1"/>
  <c r="E15" i="1"/>
  <c r="E12" i="1"/>
  <c r="E11" i="1"/>
  <c r="E10" i="1"/>
  <c r="E9" i="1"/>
  <c r="E8" i="1"/>
  <c r="E7" i="1"/>
  <c r="E6" i="1"/>
  <c r="E41" i="1"/>
  <c r="E52" i="1"/>
  <c r="E63" i="1"/>
  <c r="E54" i="1"/>
  <c r="E43" i="1"/>
  <c r="E32" i="1"/>
  <c r="C30" i="1"/>
  <c r="C29" i="1"/>
  <c r="C28" i="1"/>
  <c r="C27" i="1"/>
  <c r="C26" i="1"/>
  <c r="C25" i="1"/>
  <c r="C24" i="1"/>
  <c r="C21" i="1"/>
  <c r="C20" i="1"/>
  <c r="C19" i="1"/>
  <c r="C18" i="1"/>
  <c r="C17" i="1"/>
  <c r="C16" i="1"/>
  <c r="C15" i="1"/>
  <c r="E23" i="1"/>
  <c r="E14" i="1"/>
  <c r="E31" i="1"/>
  <c r="E22" i="1"/>
  <c r="C12" i="1"/>
  <c r="C11" i="1"/>
  <c r="C10" i="1"/>
  <c r="C9" i="1"/>
  <c r="C8" i="1"/>
  <c r="C7" i="1"/>
  <c r="E13" i="1"/>
  <c r="E5" i="1"/>
  <c r="C6" i="1"/>
  <c r="E3" i="1"/>
  <c r="E2" i="1"/>
  <c r="E1" i="1"/>
</calcChain>
</file>

<file path=xl/sharedStrings.xml><?xml version="1.0" encoding="utf-8"?>
<sst xmlns="http://schemas.openxmlformats.org/spreadsheetml/2006/main" count="77" uniqueCount="31">
  <si>
    <t>Income as a percentage of FPL</t>
  </si>
  <si>
    <t>Bottom of Income Range</t>
  </si>
  <si>
    <t>Top of Income Range</t>
  </si>
  <si>
    <t xml:space="preserve">Affordability Standard </t>
  </si>
  <si>
    <t>Bottom of Affordable Monthly Premium Range</t>
  </si>
  <si>
    <t>Top of Affordable Monthly Premium Range</t>
  </si>
  <si>
    <t>0 - 150%</t>
  </si>
  <si>
    <t>150.1 - 200%</t>
  </si>
  <si>
    <t>200.1 - 250%</t>
  </si>
  <si>
    <t>250.1 - 300%</t>
  </si>
  <si>
    <t>300.1 - 350%</t>
  </si>
  <si>
    <t>350.1 - 400%</t>
  </si>
  <si>
    <t>Above 400%</t>
  </si>
  <si>
    <t>2023 Affordability Standards for Couples</t>
  </si>
  <si>
    <t>2023 Affordability Standards for Families</t>
  </si>
  <si>
    <t>Region 1:  Berkshire, Franklin, Hampden, and Hampshire Counties</t>
  </si>
  <si>
    <t>Age</t>
  </si>
  <si>
    <t>Individual</t>
  </si>
  <si>
    <t xml:space="preserve">Married Couple </t>
  </si>
  <si>
    <t xml:space="preserve">Family </t>
  </si>
  <si>
    <t>0-30</t>
  </si>
  <si>
    <t>31-34</t>
  </si>
  <si>
    <t>35-39</t>
  </si>
  <si>
    <t>40-44</t>
  </si>
  <si>
    <t>45-49</t>
  </si>
  <si>
    <t>50-54</t>
  </si>
  <si>
    <t>55+</t>
  </si>
  <si>
    <t>Region 2:  Barnstable, Bristol, Essex, Middlesex, Norfolk, Plymouth, Suffolk, and Worcester Counties</t>
  </si>
  <si>
    <t>Married couple</t>
  </si>
  <si>
    <t>Family</t>
  </si>
  <si>
    <t>Region 3:  Dukes and Nantucket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</si>
</sst>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6" fontId="1" fillId="0" borderId="0" xfId="0" applyNumberFormat="1" applyFont="1" applyAlignment="1">
      <alignment horizontal="center" vertical="center"/>
    </xf>
    <xf numFmtId="6" fontId="1" fillId="0" borderId="9" xfId="0" applyNumberFormat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10" fontId="3" fillId="0" borderId="0" xfId="0" applyNumberFormat="1" applyFont="1" applyAlignment="1">
      <alignment horizontal="center" vertical="center"/>
    </xf>
    <xf numFmtId="6" fontId="1" fillId="0" borderId="10" xfId="0" applyNumberFormat="1" applyFont="1" applyBorder="1" applyAlignment="1">
      <alignment horizontal="right" vertical="center"/>
    </xf>
    <xf numFmtId="6" fontId="1" fillId="0" borderId="9" xfId="0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6" fontId="0" fillId="0" borderId="7" xfId="0" applyNumberFormat="1" applyBorder="1" applyAlignment="1">
      <alignment horizontal="center" vertical="center"/>
    </xf>
    <xf numFmtId="6" fontId="1" fillId="0" borderId="7" xfId="0" applyNumberFormat="1" applyFont="1" applyBorder="1" applyAlignment="1">
      <alignment horizontal="center" vertical="center"/>
    </xf>
    <xf numFmtId="10" fontId="3" fillId="0" borderId="7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right" vertical="center"/>
    </xf>
    <xf numFmtId="6" fontId="1" fillId="0" borderId="7" xfId="0" applyNumberFormat="1" applyFont="1" applyBorder="1" applyAlignment="1">
      <alignment horizontal="right" vertical="center"/>
    </xf>
    <xf numFmtId="10" fontId="3" fillId="0" borderId="9" xfId="0" applyNumberFormat="1" applyFont="1" applyBorder="1" applyAlignment="1">
      <alignment horizontal="center" vertical="center"/>
    </xf>
    <xf numFmtId="6" fontId="1" fillId="0" borderId="0" xfId="0" applyNumberFormat="1" applyFont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10" fontId="3" fillId="0" borderId="4" xfId="0" applyNumberFormat="1" applyFont="1" applyBorder="1" applyAlignment="1">
      <alignment horizontal="center" vertical="center"/>
    </xf>
    <xf numFmtId="6" fontId="1" fillId="0" borderId="12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2" fillId="2" borderId="8" xfId="0" applyFont="1" applyFill="1" applyBorder="1" applyAlignment="1">
      <alignment vertical="center"/>
    </xf>
    <xf numFmtId="6" fontId="1" fillId="0" borderId="8" xfId="0" applyNumberFormat="1" applyFont="1" applyBorder="1" applyAlignment="1">
      <alignment horizontal="right" vertical="center"/>
    </xf>
    <xf numFmtId="6" fontId="1" fillId="0" borderId="6" xfId="0" applyNumberFormat="1" applyFont="1" applyBorder="1" applyAlignment="1">
      <alignment horizontal="center" vertical="center"/>
    </xf>
    <xf numFmtId="6" fontId="1" fillId="0" borderId="6" xfId="0" applyNumberFormat="1" applyFont="1" applyBorder="1" applyAlignment="1">
      <alignment horizontal="right" vertical="center"/>
    </xf>
    <xf numFmtId="0" fontId="1" fillId="0" borderId="7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6" fontId="1" fillId="0" borderId="0" xfId="0" applyNumberFormat="1" applyFont="1" applyBorder="1" applyAlignment="1">
      <alignment horizontal="center" vertical="center"/>
    </xf>
    <xf numFmtId="6" fontId="0" fillId="0" borderId="0" xfId="0" applyNumberFormat="1" applyBorder="1" applyAlignment="1">
      <alignment horizontal="center" vertical="center"/>
    </xf>
    <xf numFmtId="6" fontId="1" fillId="0" borderId="13" xfId="0" applyNumberFormat="1" applyFont="1" applyBorder="1" applyAlignment="1">
      <alignment horizontal="center" vertical="center"/>
    </xf>
    <xf numFmtId="9" fontId="3" fillId="0" borderId="13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6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E1" sqref="E1:E63"/>
    </sheetView>
  </sheetViews>
  <sheetFormatPr defaultRowHeight="15" x14ac:dyDescent="0.25"/>
  <cols>
    <col min="1" max="2" width="22.140625" customWidth="1"/>
    <col min="3" max="3" width="14" customWidth="1"/>
    <col min="4" max="4" width="22.140625" customWidth="1"/>
    <col min="5" max="5" width="62" customWidth="1"/>
  </cols>
  <sheetData>
    <row r="1" spans="1:5" x14ac:dyDescent="0.25">
      <c r="A1" s="1">
        <v>9440</v>
      </c>
      <c r="B1" s="1"/>
      <c r="C1" s="1"/>
      <c r="D1" s="1"/>
      <c r="E1" t="str">
        <f>CONCATENATE("_FPL[_TY] = ",A1,";")</f>
        <v>_FPL[_TY] = 9440;</v>
      </c>
    </row>
    <row r="2" spans="1:5" x14ac:dyDescent="0.25">
      <c r="A2">
        <v>5140</v>
      </c>
      <c r="E2" t="str">
        <f>CONCATENATE("_FPLAddr[_TY] = ",A2,";")</f>
        <v>_FPLAddr[_TY] = 5140;</v>
      </c>
    </row>
    <row r="3" spans="1:5" x14ac:dyDescent="0.25">
      <c r="A3">
        <v>9.1200000000000003E-2</v>
      </c>
      <c r="E3" t="str">
        <f>CONCATENATE("_IndividualPercentage[_TY] = ",A3,";")</f>
        <v>_IndividualPercentage[_TY] = 0.0912;</v>
      </c>
    </row>
    <row r="5" spans="1:5" x14ac:dyDescent="0.25">
      <c r="E5" t="str">
        <f>CONCATENATE("_AffordTab1[_TY] = [")</f>
        <v>_AffordTab1[_TY] = [</v>
      </c>
    </row>
    <row r="6" spans="1:5" x14ac:dyDescent="0.25">
      <c r="A6" s="55">
        <v>20385</v>
      </c>
      <c r="B6" s="56">
        <v>0</v>
      </c>
      <c r="C6" s="2">
        <f>B6</f>
        <v>0</v>
      </c>
      <c r="D6" s="2"/>
      <c r="E6" t="str">
        <f>CONCATENATE("   {incomelimit:",A6,", percentage:",C6,"},")</f>
        <v xml:space="preserve">   {incomelimit:20385, percentage:0},</v>
      </c>
    </row>
    <row r="7" spans="1:5" x14ac:dyDescent="0.25">
      <c r="A7" s="55">
        <v>27180</v>
      </c>
      <c r="B7" s="57">
        <v>2.8000000000000001E-2</v>
      </c>
      <c r="C7" s="2">
        <f t="shared" ref="C7:C12" si="0">B7</f>
        <v>2.8000000000000001E-2</v>
      </c>
      <c r="D7" s="2"/>
      <c r="E7" t="str">
        <f>CONCATENATE("   {incomelimit:",A7,", percentage:",C7,"},")</f>
        <v xml:space="preserve">   {incomelimit:27180, percentage:0.028},</v>
      </c>
    </row>
    <row r="8" spans="1:5" x14ac:dyDescent="0.25">
      <c r="A8" s="55">
        <v>33975</v>
      </c>
      <c r="B8" s="57">
        <v>4.1000000000000002E-2</v>
      </c>
      <c r="C8" s="2">
        <f t="shared" si="0"/>
        <v>4.1000000000000002E-2</v>
      </c>
      <c r="D8" s="2"/>
      <c r="E8" t="str">
        <f>CONCATENATE("   {incomelimit:",A8,", percentage:",C8,"},")</f>
        <v xml:space="preserve">   {incomelimit:33975, percentage:0.041},</v>
      </c>
    </row>
    <row r="9" spans="1:5" x14ac:dyDescent="0.25">
      <c r="A9" s="55">
        <v>40770</v>
      </c>
      <c r="B9" s="57">
        <v>4.8500000000000001E-2</v>
      </c>
      <c r="C9" s="2">
        <f t="shared" si="0"/>
        <v>4.8500000000000001E-2</v>
      </c>
      <c r="D9" s="2"/>
      <c r="E9" t="str">
        <f>CONCATENATE("   {incomelimit:",A9,", percentage:",C9,"},")</f>
        <v xml:space="preserve">   {incomelimit:40770, percentage:0.0485},</v>
      </c>
    </row>
    <row r="10" spans="1:5" x14ac:dyDescent="0.25">
      <c r="A10" s="55">
        <v>47565</v>
      </c>
      <c r="B10" s="57">
        <v>7.4499999999999997E-2</v>
      </c>
      <c r="C10" s="2">
        <f t="shared" si="0"/>
        <v>7.4499999999999997E-2</v>
      </c>
      <c r="D10" s="2"/>
      <c r="E10" t="str">
        <f>CONCATENATE("   {incomelimit:",A10,", percentage:",C10,"},")</f>
        <v xml:space="preserve">   {incomelimit:47565, percentage:0.0745},</v>
      </c>
    </row>
    <row r="11" spans="1:5" x14ac:dyDescent="0.25">
      <c r="A11" s="55">
        <v>54360</v>
      </c>
      <c r="B11" s="57">
        <v>7.5999999999999998E-2</v>
      </c>
      <c r="C11" s="2">
        <f t="shared" si="0"/>
        <v>7.5999999999999998E-2</v>
      </c>
      <c r="D11" s="2"/>
      <c r="E11" t="str">
        <f>CONCATENATE("   {incomelimit:",A11,", percentage:",C11,"},")</f>
        <v xml:space="preserve">   {incomelimit:54360, percentage:0.076},</v>
      </c>
    </row>
    <row r="12" spans="1:5" x14ac:dyDescent="0.25">
      <c r="A12" s="55">
        <v>54361</v>
      </c>
      <c r="B12" s="57">
        <v>0.08</v>
      </c>
      <c r="C12" s="2">
        <f t="shared" si="0"/>
        <v>0.08</v>
      </c>
      <c r="D12" s="2"/>
      <c r="E12" t="str">
        <f>CONCATENATE("   {incomelimit:",A12,", percentage:",C12,"}")</f>
        <v xml:space="preserve">   {incomelimit:54361, percentage:0.08}</v>
      </c>
    </row>
    <row r="13" spans="1:5" x14ac:dyDescent="0.25">
      <c r="C13" s="2"/>
      <c r="D13" s="2"/>
      <c r="E13" t="str">
        <f>CONCATENATE("];")</f>
        <v>];</v>
      </c>
    </row>
    <row r="14" spans="1:5" x14ac:dyDescent="0.25">
      <c r="C14" s="2"/>
      <c r="D14" s="2"/>
      <c r="E14" t="str">
        <f>CONCATENATE("_AffordTab2[_TY] = [")</f>
        <v>_AffordTab2[_TY] = [</v>
      </c>
    </row>
    <row r="15" spans="1:5" x14ac:dyDescent="0.25">
      <c r="A15" s="55">
        <v>27465</v>
      </c>
      <c r="B15" s="56">
        <v>0</v>
      </c>
      <c r="C15" s="2">
        <f t="shared" ref="C15:C21" si="1">B15</f>
        <v>0</v>
      </c>
      <c r="D15" s="2"/>
      <c r="E15" t="str">
        <f>CONCATENATE("   {incomelimit:",A15,", percentage:",C15,"},")</f>
        <v xml:space="preserve">   {incomelimit:27465, percentage:0},</v>
      </c>
    </row>
    <row r="16" spans="1:5" x14ac:dyDescent="0.25">
      <c r="A16" s="55">
        <v>36620</v>
      </c>
      <c r="B16" s="57">
        <v>4.2999999999999997E-2</v>
      </c>
      <c r="C16" s="2">
        <f t="shared" si="1"/>
        <v>4.2999999999999997E-2</v>
      </c>
      <c r="D16" s="2"/>
      <c r="E16" t="str">
        <f>CONCATENATE("   {incomelimit:",A16,", percentage:",C16,"},")</f>
        <v xml:space="preserve">   {incomelimit:36620, percentage:0.043},</v>
      </c>
    </row>
    <row r="17" spans="1:5" x14ac:dyDescent="0.25">
      <c r="A17" s="55">
        <v>45775</v>
      </c>
      <c r="B17" s="57">
        <v>6.2E-2</v>
      </c>
      <c r="C17" s="2">
        <f t="shared" si="1"/>
        <v>6.2E-2</v>
      </c>
      <c r="D17" s="2"/>
      <c r="E17" t="str">
        <f>CONCATENATE("   {incomelimit:",A17,", percentage:",C17,"},")</f>
        <v xml:space="preserve">   {incomelimit:45775, percentage:0.062},</v>
      </c>
    </row>
    <row r="18" spans="1:5" x14ac:dyDescent="0.25">
      <c r="A18" s="55">
        <v>54930</v>
      </c>
      <c r="B18" s="57">
        <v>7.3999999999999996E-2</v>
      </c>
      <c r="C18" s="2">
        <f t="shared" si="1"/>
        <v>7.3999999999999996E-2</v>
      </c>
      <c r="D18" s="2"/>
      <c r="E18" t="str">
        <f>CONCATENATE("   {incomelimit:",A18,", percentage:",C18,"},")</f>
        <v xml:space="preserve">   {incomelimit:54930, percentage:0.074},</v>
      </c>
    </row>
    <row r="19" spans="1:5" x14ac:dyDescent="0.25">
      <c r="A19" s="55">
        <v>64085</v>
      </c>
      <c r="B19" s="57">
        <v>7.4499999999999997E-2</v>
      </c>
      <c r="C19" s="2">
        <f t="shared" si="1"/>
        <v>7.4499999999999997E-2</v>
      </c>
      <c r="D19" s="2"/>
      <c r="E19" t="str">
        <f>CONCATENATE("   {incomelimit:",A19,", percentage:",C19,"},")</f>
        <v xml:space="preserve">   {incomelimit:64085, percentage:0.0745},</v>
      </c>
    </row>
    <row r="20" spans="1:5" x14ac:dyDescent="0.25">
      <c r="A20" s="55">
        <v>73240</v>
      </c>
      <c r="B20" s="57">
        <v>7.5999999999999998E-2</v>
      </c>
      <c r="C20" s="2">
        <f t="shared" si="1"/>
        <v>7.5999999999999998E-2</v>
      </c>
      <c r="D20" s="2"/>
      <c r="E20" t="str">
        <f>CONCATENATE("   {incomelimit:",A20,", percentage:",C20,"},")</f>
        <v xml:space="preserve">   {incomelimit:73240, percentage:0.076},</v>
      </c>
    </row>
    <row r="21" spans="1:5" x14ac:dyDescent="0.25">
      <c r="A21" s="55">
        <v>73241</v>
      </c>
      <c r="B21" s="57">
        <v>0.08</v>
      </c>
      <c r="C21" s="2">
        <f t="shared" si="1"/>
        <v>0.08</v>
      </c>
      <c r="D21" s="2"/>
      <c r="E21" t="str">
        <f>CONCATENATE("   {incomelimit:",A21,", percentage:",C21,"}")</f>
        <v xml:space="preserve">   {incomelimit:73241, percentage:0.08}</v>
      </c>
    </row>
    <row r="22" spans="1:5" x14ac:dyDescent="0.25">
      <c r="C22" s="2"/>
      <c r="D22" s="2"/>
      <c r="E22" t="str">
        <f>CONCATENATE("];")</f>
        <v>];</v>
      </c>
    </row>
    <row r="23" spans="1:5" x14ac:dyDescent="0.25">
      <c r="C23" s="2"/>
      <c r="D23" s="2"/>
      <c r="E23" t="str">
        <f>CONCATENATE("_AffordTab3Plus[_TY] = [")</f>
        <v>_AffordTab3Plus[_TY] = [</v>
      </c>
    </row>
    <row r="24" spans="1:5" x14ac:dyDescent="0.25">
      <c r="A24" s="55">
        <v>34545</v>
      </c>
      <c r="B24" s="56">
        <v>0</v>
      </c>
      <c r="C24" s="2">
        <f t="shared" ref="C24:C30" si="2">B24</f>
        <v>0</v>
      </c>
      <c r="D24" s="2"/>
      <c r="E24" t="str">
        <f>CONCATENATE("   {incomelimit:",A24,", percentage:",C24,"},")</f>
        <v xml:space="preserve">   {incomelimit:34545, percentage:0},</v>
      </c>
    </row>
    <row r="25" spans="1:5" x14ac:dyDescent="0.25">
      <c r="A25" s="55">
        <v>46060</v>
      </c>
      <c r="B25" s="57">
        <v>3.4000000000000002E-2</v>
      </c>
      <c r="C25" s="2">
        <f t="shared" si="2"/>
        <v>3.4000000000000002E-2</v>
      </c>
      <c r="D25" s="2"/>
      <c r="E25" t="str">
        <f>CONCATENATE("   {incomelimit:",A25,", percentage:",C25,"},")</f>
        <v xml:space="preserve">   {incomelimit:46060, percentage:0.034},</v>
      </c>
    </row>
    <row r="26" spans="1:5" x14ac:dyDescent="0.25">
      <c r="A26" s="55">
        <v>57575</v>
      </c>
      <c r="B26" s="57">
        <v>4.9000000000000002E-2</v>
      </c>
      <c r="C26" s="2">
        <f t="shared" si="2"/>
        <v>4.9000000000000002E-2</v>
      </c>
      <c r="D26" s="2"/>
      <c r="E26" t="str">
        <f>CONCATENATE("   {incomelimit:",A26,", percentage:",C26,"},")</f>
        <v xml:space="preserve">   {incomelimit:57575, percentage:0.049},</v>
      </c>
    </row>
    <row r="27" spans="1:5" x14ac:dyDescent="0.25">
      <c r="A27" s="55">
        <v>69090</v>
      </c>
      <c r="B27" s="57">
        <v>5.8500000000000003E-2</v>
      </c>
      <c r="C27" s="2">
        <f t="shared" si="2"/>
        <v>5.8500000000000003E-2</v>
      </c>
      <c r="D27" s="2"/>
      <c r="E27" t="str">
        <f>CONCATENATE("   {incomelimit:",A27,", percentage:",C27,"},")</f>
        <v xml:space="preserve">   {incomelimit:69090, percentage:0.0585},</v>
      </c>
    </row>
    <row r="28" spans="1:5" x14ac:dyDescent="0.25">
      <c r="A28" s="55">
        <v>80605</v>
      </c>
      <c r="B28" s="57">
        <v>7.4499999999999997E-2</v>
      </c>
      <c r="C28" s="2">
        <f t="shared" si="2"/>
        <v>7.4499999999999997E-2</v>
      </c>
      <c r="D28" s="2"/>
      <c r="E28" t="str">
        <f>CONCATENATE("   {incomelimit:",A28,", percentage:",C28,"},")</f>
        <v xml:space="preserve">   {incomelimit:80605, percentage:0.0745},</v>
      </c>
    </row>
    <row r="29" spans="1:5" x14ac:dyDescent="0.25">
      <c r="A29" s="55">
        <v>92120</v>
      </c>
      <c r="B29" s="57">
        <v>7.5999999999999998E-2</v>
      </c>
      <c r="C29" s="2">
        <f t="shared" si="2"/>
        <v>7.5999999999999998E-2</v>
      </c>
      <c r="D29" s="2"/>
      <c r="E29" t="str">
        <f>CONCATENATE("   {incomelimit:",A29,", percentage:",C29,"},")</f>
        <v xml:space="preserve">   {incomelimit:92120, percentage:0.076},</v>
      </c>
    </row>
    <row r="30" spans="1:5" x14ac:dyDescent="0.25">
      <c r="A30" s="55">
        <v>92121</v>
      </c>
      <c r="B30" s="57">
        <v>0.08</v>
      </c>
      <c r="C30" s="2">
        <f t="shared" si="2"/>
        <v>0.08</v>
      </c>
      <c r="D30" s="2"/>
      <c r="E30" t="str">
        <f>CONCATENATE("   {incomelimit:",A30,", percentage:",C30,"}")</f>
        <v xml:space="preserve">   {incomelimit:92121, percentage:0.08}</v>
      </c>
    </row>
    <row r="31" spans="1:5" x14ac:dyDescent="0.25">
      <c r="E31" t="str">
        <f>CONCATENATE("];")</f>
        <v>];</v>
      </c>
    </row>
    <row r="32" spans="1:5" x14ac:dyDescent="0.25">
      <c r="E32" t="str">
        <f>CONCATENATE("_PremiumRegion1[_TY] = [")</f>
        <v>_PremiumRegion1[_TY] = [</v>
      </c>
    </row>
    <row r="34" spans="1:5" x14ac:dyDescent="0.25">
      <c r="A34" s="55">
        <v>327</v>
      </c>
      <c r="B34" s="55">
        <v>653</v>
      </c>
      <c r="C34" s="55">
        <v>833</v>
      </c>
      <c r="D34" s="53"/>
      <c r="E34" t="str">
        <f>CONCATENATE("   {age:30, individual:",A34,", couple:",B34,", family:",C34,"},")</f>
        <v xml:space="preserve">   {age:30, individual:327, couple:653, family:833},</v>
      </c>
    </row>
    <row r="35" spans="1:5" x14ac:dyDescent="0.25">
      <c r="A35" s="55">
        <v>342</v>
      </c>
      <c r="B35" s="55">
        <v>683</v>
      </c>
      <c r="C35" s="55">
        <v>873</v>
      </c>
      <c r="D35" s="53"/>
      <c r="E35" t="str">
        <f>CONCATENATE("   {age:34, individual:",A35,", couple:",B35,", family:",C35,"},")</f>
        <v xml:space="preserve">   {age:34, individual:342, couple:683, family:873},</v>
      </c>
    </row>
    <row r="36" spans="1:5" x14ac:dyDescent="0.25">
      <c r="A36" s="55">
        <v>351</v>
      </c>
      <c r="B36" s="55">
        <v>701</v>
      </c>
      <c r="C36" s="55">
        <v>891</v>
      </c>
      <c r="D36" s="53"/>
      <c r="E36" t="str">
        <f>CONCATENATE("   {age:39, individual:",A36,", couple:",B36,", family:",C36,"},")</f>
        <v xml:space="preserve">   {age:39, individual:351, couple:701, family:891},</v>
      </c>
    </row>
    <row r="37" spans="1:5" x14ac:dyDescent="0.25">
      <c r="A37" s="55">
        <v>380</v>
      </c>
      <c r="B37" s="55">
        <v>760</v>
      </c>
      <c r="C37" s="55">
        <v>940</v>
      </c>
      <c r="D37" s="53"/>
      <c r="E37" t="str">
        <f>CONCATENATE("   {age:44, individual:",A37,", couple:",B37,", family:",C37,"},")</f>
        <v xml:space="preserve">   {age:44, individual:380, couple:760, family:940},</v>
      </c>
    </row>
    <row r="38" spans="1:5" x14ac:dyDescent="0.25">
      <c r="A38" s="55">
        <v>428</v>
      </c>
      <c r="B38" s="55">
        <v>856</v>
      </c>
      <c r="C38" s="55">
        <v>1046</v>
      </c>
      <c r="D38" s="53"/>
      <c r="E38" t="str">
        <f>CONCATENATE("   {age:49, individual:",A38,", couple:",B38,", family:",C38,"},")</f>
        <v xml:space="preserve">   {age:49, individual:428, couple:856, family:1046},</v>
      </c>
    </row>
    <row r="39" spans="1:5" x14ac:dyDescent="0.25">
      <c r="A39" s="55">
        <v>498</v>
      </c>
      <c r="B39" s="55">
        <v>995</v>
      </c>
      <c r="C39" s="55">
        <v>1185</v>
      </c>
      <c r="D39" s="53"/>
      <c r="E39" t="str">
        <f>CONCATENATE("   {age:54, individual:",A39,", couple:",B39,", family:",C39,"},")</f>
        <v xml:space="preserve">   {age:54, individual:498, couple:995, family:1185},</v>
      </c>
    </row>
    <row r="40" spans="1:5" x14ac:dyDescent="0.25">
      <c r="A40" s="55">
        <v>512</v>
      </c>
      <c r="B40" s="55">
        <v>1024</v>
      </c>
      <c r="C40" s="55">
        <v>1214</v>
      </c>
      <c r="D40" s="53"/>
      <c r="E40" t="str">
        <f>CONCATENATE("   {age:55, individual:",A40,", couple:",B40,", family:",C40,"}")</f>
        <v xml:space="preserve">   {age:55, individual:512, couple:1024, family:1214}</v>
      </c>
    </row>
    <row r="41" spans="1:5" x14ac:dyDescent="0.25">
      <c r="E41" t="str">
        <f>CONCATENATE("]")</f>
        <v>]</v>
      </c>
    </row>
    <row r="43" spans="1:5" x14ac:dyDescent="0.25">
      <c r="E43" t="str">
        <f>CONCATENATE("_PremiumRegion2[_TY] = [")</f>
        <v>_PremiumRegion2[_TY] = [</v>
      </c>
    </row>
    <row r="45" spans="1:5" x14ac:dyDescent="0.25">
      <c r="A45" s="58">
        <v>312</v>
      </c>
      <c r="B45" s="58">
        <v>624</v>
      </c>
      <c r="C45" s="58">
        <v>806</v>
      </c>
      <c r="D45" s="54"/>
      <c r="E45" t="str">
        <f>CONCATENATE("   {age:30, individual:",A45,", couple:",B45,", family:",C45,"},")</f>
        <v xml:space="preserve">   {age:30, individual:312, couple:624, family:806},</v>
      </c>
    </row>
    <row r="46" spans="1:5" x14ac:dyDescent="0.25">
      <c r="A46" s="58">
        <v>326</v>
      </c>
      <c r="B46" s="58">
        <v>652</v>
      </c>
      <c r="C46" s="58">
        <v>834</v>
      </c>
      <c r="D46" s="54"/>
      <c r="E46" t="str">
        <f>CONCATENATE("   {age:34, individual:",A46,", couple:",B46,", family:",C46,"},")</f>
        <v xml:space="preserve">   {age:34, individual:326, couple:652, family:834},</v>
      </c>
    </row>
    <row r="47" spans="1:5" x14ac:dyDescent="0.25">
      <c r="A47" s="58">
        <v>335</v>
      </c>
      <c r="B47" s="58">
        <v>669</v>
      </c>
      <c r="C47" s="58">
        <v>851</v>
      </c>
      <c r="D47" s="54"/>
      <c r="E47" t="str">
        <f>CONCATENATE("   {age:39, individual:",A47,", couple:",B47,", family:",C47,"},")</f>
        <v xml:space="preserve">   {age:39, individual:335, couple:669, family:851},</v>
      </c>
    </row>
    <row r="48" spans="1:5" x14ac:dyDescent="0.25">
      <c r="A48" s="58">
        <v>358</v>
      </c>
      <c r="B48" s="58">
        <v>716</v>
      </c>
      <c r="C48" s="58">
        <v>898</v>
      </c>
      <c r="D48" s="54"/>
      <c r="E48" t="str">
        <f>CONCATENATE("   {age:44, individual:",A48,", couple:",B48,", family:",C48,"},")</f>
        <v xml:space="preserve">   {age:44, individual:358, couple:716, family:898},</v>
      </c>
    </row>
    <row r="49" spans="1:5" x14ac:dyDescent="0.25">
      <c r="A49" s="58">
        <v>409</v>
      </c>
      <c r="B49" s="58">
        <v>818</v>
      </c>
      <c r="C49" s="58">
        <v>1000</v>
      </c>
      <c r="D49" s="54"/>
      <c r="E49" t="str">
        <f>CONCATENATE("   {age:49, individual:",A49,", couple:",B49,", family:",C49,"},")</f>
        <v xml:space="preserve">   {age:49, individual:409, couple:818, family:1000},</v>
      </c>
    </row>
    <row r="50" spans="1:5" x14ac:dyDescent="0.25">
      <c r="A50" s="58">
        <v>475</v>
      </c>
      <c r="B50" s="58">
        <v>950</v>
      </c>
      <c r="C50" s="58">
        <v>1132</v>
      </c>
      <c r="D50" s="54"/>
      <c r="E50" t="str">
        <f>CONCATENATE("   {age:54, individual:",A50,", couple:",B50,", family:",C50,"},")</f>
        <v xml:space="preserve">   {age:54, individual:475, couple:950, family:1132},</v>
      </c>
    </row>
    <row r="51" spans="1:5" x14ac:dyDescent="0.25">
      <c r="A51" s="58">
        <v>490</v>
      </c>
      <c r="B51" s="58">
        <v>979</v>
      </c>
      <c r="C51" s="58">
        <v>1160</v>
      </c>
      <c r="D51" s="54"/>
      <c r="E51" t="str">
        <f>CONCATENATE("   {age:55, individual:",A51,", couple:",B51,", family:",C51,"}")</f>
        <v xml:space="preserve">   {age:55, individual:490, couple:979, family:1160}</v>
      </c>
    </row>
    <row r="52" spans="1:5" x14ac:dyDescent="0.25">
      <c r="E52" t="str">
        <f>CONCATENATE("]")</f>
        <v>]</v>
      </c>
    </row>
    <row r="54" spans="1:5" x14ac:dyDescent="0.25">
      <c r="E54" t="str">
        <f>CONCATENATE("_PremiumRegion3[_TY] = [")</f>
        <v>_PremiumRegion3[_TY] = [</v>
      </c>
    </row>
    <row r="56" spans="1:5" x14ac:dyDescent="0.25">
      <c r="A56" s="58">
        <v>406</v>
      </c>
      <c r="B56" s="58">
        <v>812</v>
      </c>
      <c r="C56" s="58">
        <v>1051</v>
      </c>
      <c r="D56" s="54"/>
      <c r="E56" t="str">
        <f>CONCATENATE("   {age:30, individual:",A56,", couple:",B56,", family:",C56,"},")</f>
        <v xml:space="preserve">   {age:30, individual:406, couple:812, family:1051},</v>
      </c>
    </row>
    <row r="57" spans="1:5" x14ac:dyDescent="0.25">
      <c r="A57" s="58">
        <v>489</v>
      </c>
      <c r="B57" s="58">
        <v>978</v>
      </c>
      <c r="C57" s="58">
        <v>1251</v>
      </c>
      <c r="D57" s="54"/>
      <c r="E57" t="str">
        <f>CONCATENATE("   {age:34, individual:",A57,", couple:",B57,", family:",C57,"},")</f>
        <v xml:space="preserve">   {age:34, individual:489, couple:978, family:1251},</v>
      </c>
    </row>
    <row r="58" spans="1:5" x14ac:dyDescent="0.25">
      <c r="A58" s="58">
        <v>502</v>
      </c>
      <c r="B58" s="58">
        <v>1004</v>
      </c>
      <c r="C58" s="58">
        <v>1276</v>
      </c>
      <c r="D58" s="54"/>
      <c r="E58" t="str">
        <f>CONCATENATE("   {age:39, individual:",A58,", couple:",B58,", family:",C58,"},")</f>
        <v xml:space="preserve">   {age:39, individual:502, couple:1004, family:1276},</v>
      </c>
    </row>
    <row r="59" spans="1:5" x14ac:dyDescent="0.25">
      <c r="A59" s="58">
        <v>537</v>
      </c>
      <c r="B59" s="58">
        <v>1074</v>
      </c>
      <c r="C59" s="58">
        <v>1347</v>
      </c>
      <c r="D59" s="54"/>
      <c r="E59" t="str">
        <f>CONCATENATE("   {age:44, individual:",A59,", couple:",B59,", family:",C59,"},")</f>
        <v xml:space="preserve">   {age:44, individual:537, couple:1074, family:1347},</v>
      </c>
    </row>
    <row r="60" spans="1:5" x14ac:dyDescent="0.25">
      <c r="A60" s="58">
        <v>614</v>
      </c>
      <c r="B60" s="58">
        <v>1227</v>
      </c>
      <c r="C60" s="58">
        <v>1499</v>
      </c>
      <c r="D60" s="54"/>
      <c r="E60" t="str">
        <f>CONCATENATE("   {age:49, individual:",A60,", couple:",B60,", family:",C60,"},")</f>
        <v xml:space="preserve">   {age:49, individual:614, couple:1227, family:1499},</v>
      </c>
    </row>
    <row r="61" spans="1:5" x14ac:dyDescent="0.25">
      <c r="A61" s="58">
        <v>713</v>
      </c>
      <c r="B61" s="58">
        <v>1425</v>
      </c>
      <c r="C61" s="58">
        <v>1698</v>
      </c>
      <c r="D61" s="54"/>
      <c r="E61" t="str">
        <f>CONCATENATE("   {age:54, individual:",A61,", couple:",B61,", family:",C61,"},")</f>
        <v xml:space="preserve">   {age:54, individual:713, couple:1425, family:1698},</v>
      </c>
    </row>
    <row r="62" spans="1:5" x14ac:dyDescent="0.25">
      <c r="A62" s="58">
        <v>734</v>
      </c>
      <c r="B62" s="58">
        <v>1467</v>
      </c>
      <c r="C62" s="58">
        <v>1740</v>
      </c>
      <c r="D62" s="54"/>
      <c r="E62" t="str">
        <f>CONCATENATE("   {age:55, individual:",A62,", couple:",B62,", family:",C62,"}")</f>
        <v xml:space="preserve">   {age:55, individual:734, couple:1467, family:1740}</v>
      </c>
    </row>
    <row r="63" spans="1:5" x14ac:dyDescent="0.25">
      <c r="E63" t="str">
        <f>CONCATENATE("]")</f>
        <v>]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I32" sqref="I32:K38"/>
    </sheetView>
  </sheetViews>
  <sheetFormatPr defaultRowHeight="15" x14ac:dyDescent="0.25"/>
  <sheetData>
    <row r="1" spans="1:11" ht="24.75" customHeight="1" x14ac:dyDescent="0.25">
      <c r="A1" s="26" t="s">
        <v>0</v>
      </c>
      <c r="B1" s="28" t="s">
        <v>1</v>
      </c>
      <c r="C1" s="30" t="s">
        <v>2</v>
      </c>
      <c r="D1" s="4"/>
      <c r="E1" s="32" t="s">
        <v>4</v>
      </c>
      <c r="F1" s="34" t="s">
        <v>5</v>
      </c>
      <c r="H1" s="3" t="s">
        <v>15</v>
      </c>
    </row>
    <row r="2" spans="1:11" ht="39" thickBot="1" x14ac:dyDescent="0.3">
      <c r="A2" s="27"/>
      <c r="B2" s="29"/>
      <c r="C2" s="31"/>
      <c r="D2" s="5" t="s">
        <v>3</v>
      </c>
      <c r="E2" s="33"/>
      <c r="F2" s="35"/>
      <c r="H2" s="3"/>
    </row>
    <row r="3" spans="1:11" ht="15.75" thickBot="1" x14ac:dyDescent="0.3">
      <c r="A3" s="6" t="s">
        <v>6</v>
      </c>
      <c r="B3" s="7">
        <v>0</v>
      </c>
      <c r="C3" s="8">
        <v>20385</v>
      </c>
      <c r="D3" s="9">
        <v>0</v>
      </c>
      <c r="E3" s="10"/>
      <c r="F3" s="11"/>
      <c r="H3" s="49" t="s">
        <v>16</v>
      </c>
      <c r="I3" s="51" t="s">
        <v>17</v>
      </c>
      <c r="J3" s="51" t="s">
        <v>18</v>
      </c>
      <c r="K3" s="51" t="s">
        <v>19</v>
      </c>
    </row>
    <row r="4" spans="1:11" ht="15.75" thickBot="1" x14ac:dyDescent="0.3">
      <c r="A4" s="6" t="s">
        <v>7</v>
      </c>
      <c r="B4" s="7">
        <v>20386</v>
      </c>
      <c r="C4" s="8">
        <v>27180</v>
      </c>
      <c r="D4" s="12">
        <v>2.8000000000000001E-2</v>
      </c>
      <c r="E4" s="13">
        <v>48</v>
      </c>
      <c r="F4" s="14">
        <v>63</v>
      </c>
      <c r="H4" s="52" t="s">
        <v>20</v>
      </c>
      <c r="I4" s="19">
        <v>327</v>
      </c>
      <c r="J4" s="19">
        <v>653</v>
      </c>
      <c r="K4" s="19">
        <v>833</v>
      </c>
    </row>
    <row r="5" spans="1:11" ht="15.75" thickBot="1" x14ac:dyDescent="0.3">
      <c r="A5" s="6" t="s">
        <v>8</v>
      </c>
      <c r="B5" s="7">
        <v>27181</v>
      </c>
      <c r="C5" s="8">
        <v>33975</v>
      </c>
      <c r="D5" s="12">
        <v>4.1000000000000002E-2</v>
      </c>
      <c r="E5" s="13">
        <v>93</v>
      </c>
      <c r="F5" s="14">
        <v>116</v>
      </c>
      <c r="H5" s="52" t="s">
        <v>21</v>
      </c>
      <c r="I5" s="19">
        <v>342</v>
      </c>
      <c r="J5" s="19">
        <v>683</v>
      </c>
      <c r="K5" s="19">
        <v>873</v>
      </c>
    </row>
    <row r="6" spans="1:11" ht="15.75" thickBot="1" x14ac:dyDescent="0.3">
      <c r="A6" s="16" t="s">
        <v>9</v>
      </c>
      <c r="B6" s="17">
        <v>33976</v>
      </c>
      <c r="C6" s="19">
        <v>40770</v>
      </c>
      <c r="D6" s="20">
        <v>4.8500000000000001E-2</v>
      </c>
      <c r="E6" s="21">
        <v>137</v>
      </c>
      <c r="F6" s="22">
        <v>165</v>
      </c>
      <c r="H6" s="52" t="s">
        <v>22</v>
      </c>
      <c r="I6" s="19">
        <v>351</v>
      </c>
      <c r="J6" s="19">
        <v>701</v>
      </c>
      <c r="K6" s="19">
        <v>891</v>
      </c>
    </row>
    <row r="7" spans="1:11" ht="15.75" thickBot="1" x14ac:dyDescent="0.3">
      <c r="A7" s="6" t="s">
        <v>10</v>
      </c>
      <c r="B7" s="7">
        <v>40771</v>
      </c>
      <c r="C7" s="8">
        <v>47565</v>
      </c>
      <c r="D7" s="23">
        <v>7.4499999999999997E-2</v>
      </c>
      <c r="E7" s="24">
        <v>253</v>
      </c>
      <c r="F7" s="14">
        <v>295</v>
      </c>
      <c r="H7" s="52" t="s">
        <v>23</v>
      </c>
      <c r="I7" s="19">
        <v>380</v>
      </c>
      <c r="J7" s="19">
        <v>760</v>
      </c>
      <c r="K7" s="19">
        <v>940</v>
      </c>
    </row>
    <row r="8" spans="1:11" ht="15.75" thickBot="1" x14ac:dyDescent="0.3">
      <c r="A8" s="6" t="s">
        <v>11</v>
      </c>
      <c r="B8" s="7">
        <v>47566</v>
      </c>
      <c r="C8" s="8">
        <v>54360</v>
      </c>
      <c r="D8" s="23">
        <v>7.5999999999999998E-2</v>
      </c>
      <c r="E8" s="24">
        <v>301</v>
      </c>
      <c r="F8" s="14">
        <v>344</v>
      </c>
      <c r="H8" s="52" t="s">
        <v>24</v>
      </c>
      <c r="I8" s="19">
        <v>428</v>
      </c>
      <c r="J8" s="19">
        <v>856</v>
      </c>
      <c r="K8" s="19">
        <v>1046</v>
      </c>
    </row>
    <row r="9" spans="1:11" ht="15.75" thickBot="1" x14ac:dyDescent="0.3">
      <c r="A9" s="16" t="s">
        <v>12</v>
      </c>
      <c r="B9" s="17">
        <v>54361</v>
      </c>
      <c r="C9" s="17">
        <v>54361</v>
      </c>
      <c r="D9" s="20">
        <v>0.08</v>
      </c>
      <c r="E9" s="21">
        <v>362</v>
      </c>
      <c r="F9" s="25"/>
      <c r="H9" s="52" t="s">
        <v>25</v>
      </c>
      <c r="I9" s="19">
        <v>498</v>
      </c>
      <c r="J9" s="19">
        <v>995</v>
      </c>
      <c r="K9" s="19">
        <v>1185</v>
      </c>
    </row>
    <row r="10" spans="1:11" ht="15.75" thickBot="1" x14ac:dyDescent="0.3">
      <c r="H10" s="52" t="s">
        <v>26</v>
      </c>
      <c r="I10" s="19">
        <v>512</v>
      </c>
      <c r="J10" s="19">
        <v>1024</v>
      </c>
      <c r="K10" s="19">
        <v>1214</v>
      </c>
    </row>
    <row r="11" spans="1:11" x14ac:dyDescent="0.25">
      <c r="A11" s="36"/>
    </row>
    <row r="12" spans="1:11" x14ac:dyDescent="0.25">
      <c r="H12" s="36"/>
    </row>
    <row r="13" spans="1:11" x14ac:dyDescent="0.25">
      <c r="A13" s="36"/>
    </row>
    <row r="14" spans="1:11" x14ac:dyDescent="0.25">
      <c r="H14" s="36"/>
    </row>
    <row r="15" spans="1:11" x14ac:dyDescent="0.25">
      <c r="A15" s="3" t="s">
        <v>13</v>
      </c>
    </row>
    <row r="16" spans="1:11" ht="15.75" thickBot="1" x14ac:dyDescent="0.3">
      <c r="A16" s="3"/>
      <c r="H16" s="3" t="s">
        <v>27</v>
      </c>
    </row>
    <row r="17" spans="1:11" ht="24.75" customHeight="1" thickBot="1" x14ac:dyDescent="0.3">
      <c r="A17" s="26" t="s">
        <v>0</v>
      </c>
      <c r="B17" s="28" t="s">
        <v>1</v>
      </c>
      <c r="C17" s="30" t="s">
        <v>2</v>
      </c>
      <c r="D17" s="4"/>
      <c r="E17" s="32" t="s">
        <v>4</v>
      </c>
      <c r="F17" s="34" t="s">
        <v>5</v>
      </c>
      <c r="H17" s="3"/>
    </row>
    <row r="18" spans="1:11" ht="39" thickBot="1" x14ac:dyDescent="0.3">
      <c r="A18" s="27"/>
      <c r="B18" s="29"/>
      <c r="C18" s="31"/>
      <c r="D18" s="5" t="s">
        <v>3</v>
      </c>
      <c r="E18" s="33"/>
      <c r="F18" s="35"/>
      <c r="H18" s="48" t="s">
        <v>16</v>
      </c>
      <c r="I18" s="50" t="s">
        <v>17</v>
      </c>
      <c r="J18" s="50" t="s">
        <v>28</v>
      </c>
      <c r="K18" s="50" t="s">
        <v>29</v>
      </c>
    </row>
    <row r="19" spans="1:11" ht="15.75" thickBot="1" x14ac:dyDescent="0.3">
      <c r="A19" s="6" t="s">
        <v>6</v>
      </c>
      <c r="B19" s="7">
        <v>0</v>
      </c>
      <c r="C19" s="8">
        <v>27465</v>
      </c>
      <c r="D19" s="9">
        <v>0</v>
      </c>
      <c r="E19" s="10"/>
      <c r="F19" s="37"/>
      <c r="H19" s="15" t="s">
        <v>20</v>
      </c>
      <c r="I19" s="18">
        <v>312</v>
      </c>
      <c r="J19" s="18">
        <v>624</v>
      </c>
      <c r="K19" s="18">
        <v>806</v>
      </c>
    </row>
    <row r="20" spans="1:11" ht="15.75" thickBot="1" x14ac:dyDescent="0.3">
      <c r="A20" s="6" t="s">
        <v>7</v>
      </c>
      <c r="B20" s="7">
        <v>27466</v>
      </c>
      <c r="C20" s="8">
        <v>36620</v>
      </c>
      <c r="D20" s="12">
        <v>4.2999999999999997E-2</v>
      </c>
      <c r="E20" s="13">
        <v>98</v>
      </c>
      <c r="F20" s="14">
        <v>131</v>
      </c>
      <c r="H20" s="15" t="s">
        <v>21</v>
      </c>
      <c r="I20" s="18">
        <v>326</v>
      </c>
      <c r="J20" s="18">
        <v>652</v>
      </c>
      <c r="K20" s="18">
        <v>834</v>
      </c>
    </row>
    <row r="21" spans="1:11" ht="15.75" thickBot="1" x14ac:dyDescent="0.3">
      <c r="A21" s="6" t="s">
        <v>8</v>
      </c>
      <c r="B21" s="7">
        <v>36621</v>
      </c>
      <c r="C21" s="8">
        <v>45775</v>
      </c>
      <c r="D21" s="12">
        <v>6.2E-2</v>
      </c>
      <c r="E21" s="13">
        <v>189</v>
      </c>
      <c r="F21" s="14">
        <v>237</v>
      </c>
      <c r="H21" s="15" t="s">
        <v>22</v>
      </c>
      <c r="I21" s="18">
        <v>335</v>
      </c>
      <c r="J21" s="18">
        <v>669</v>
      </c>
      <c r="K21" s="18">
        <v>851</v>
      </c>
    </row>
    <row r="22" spans="1:11" ht="15.75" thickBot="1" x14ac:dyDescent="0.3">
      <c r="A22" s="16" t="s">
        <v>9</v>
      </c>
      <c r="B22" s="17">
        <v>45776</v>
      </c>
      <c r="C22" s="19">
        <v>54930</v>
      </c>
      <c r="D22" s="38">
        <v>7.3999999999999996E-2</v>
      </c>
      <c r="E22" s="39">
        <v>282</v>
      </c>
      <c r="F22" s="22">
        <v>339</v>
      </c>
      <c r="H22" s="15" t="s">
        <v>23</v>
      </c>
      <c r="I22" s="18">
        <v>358</v>
      </c>
      <c r="J22" s="18">
        <v>716</v>
      </c>
      <c r="K22" s="18">
        <v>898</v>
      </c>
    </row>
    <row r="23" spans="1:11" ht="15.75" thickBot="1" x14ac:dyDescent="0.3">
      <c r="A23" s="6" t="s">
        <v>10</v>
      </c>
      <c r="B23" s="7">
        <v>54931</v>
      </c>
      <c r="C23" s="8">
        <v>64085</v>
      </c>
      <c r="D23" s="23">
        <v>7.4499999999999997E-2</v>
      </c>
      <c r="E23" s="24">
        <v>341</v>
      </c>
      <c r="F23" s="14">
        <v>398</v>
      </c>
      <c r="H23" s="15" t="s">
        <v>24</v>
      </c>
      <c r="I23" s="18">
        <v>409</v>
      </c>
      <c r="J23" s="18">
        <v>818</v>
      </c>
      <c r="K23" s="18">
        <v>1000</v>
      </c>
    </row>
    <row r="24" spans="1:11" ht="15.75" thickBot="1" x14ac:dyDescent="0.3">
      <c r="A24" s="6" t="s">
        <v>11</v>
      </c>
      <c r="B24" s="7">
        <v>64086</v>
      </c>
      <c r="C24" s="8">
        <v>73240</v>
      </c>
      <c r="D24" s="23">
        <v>7.5999999999999998E-2</v>
      </c>
      <c r="E24" s="24">
        <v>406</v>
      </c>
      <c r="F24" s="14">
        <v>464</v>
      </c>
      <c r="H24" s="15" t="s">
        <v>25</v>
      </c>
      <c r="I24" s="18">
        <v>475</v>
      </c>
      <c r="J24" s="18">
        <v>950</v>
      </c>
      <c r="K24" s="18">
        <v>1132</v>
      </c>
    </row>
    <row r="25" spans="1:11" ht="15.75" thickBot="1" x14ac:dyDescent="0.3">
      <c r="A25" s="16" t="s">
        <v>12</v>
      </c>
      <c r="B25" s="17">
        <v>73241</v>
      </c>
      <c r="C25" s="17">
        <v>73241</v>
      </c>
      <c r="D25" s="20">
        <v>0.08</v>
      </c>
      <c r="E25" s="21">
        <v>488</v>
      </c>
      <c r="F25" s="40"/>
      <c r="H25" s="15" t="s">
        <v>26</v>
      </c>
      <c r="I25" s="18">
        <v>490</v>
      </c>
      <c r="J25" s="18">
        <v>979</v>
      </c>
      <c r="K25" s="18">
        <v>1160</v>
      </c>
    </row>
    <row r="27" spans="1:11" x14ac:dyDescent="0.25">
      <c r="A27" s="36"/>
      <c r="H27" s="3"/>
    </row>
    <row r="29" spans="1:11" x14ac:dyDescent="0.25">
      <c r="A29" s="3" t="s">
        <v>14</v>
      </c>
      <c r="H29" s="3" t="s">
        <v>30</v>
      </c>
    </row>
    <row r="30" spans="1:11" ht="15.75" thickBot="1" x14ac:dyDescent="0.3">
      <c r="A30" s="3"/>
      <c r="H30" s="3"/>
    </row>
    <row r="31" spans="1:11" ht="24.75" customHeight="1" thickBot="1" x14ac:dyDescent="0.3">
      <c r="A31" s="26" t="s">
        <v>0</v>
      </c>
      <c r="B31" s="28" t="s">
        <v>1</v>
      </c>
      <c r="C31" s="30" t="s">
        <v>2</v>
      </c>
      <c r="D31" s="4"/>
      <c r="E31" s="46" t="s">
        <v>4</v>
      </c>
      <c r="F31" s="46" t="s">
        <v>5</v>
      </c>
      <c r="H31" s="48" t="s">
        <v>16</v>
      </c>
      <c r="I31" s="50" t="s">
        <v>17</v>
      </c>
      <c r="J31" s="50" t="s">
        <v>28</v>
      </c>
      <c r="K31" s="50" t="s">
        <v>29</v>
      </c>
    </row>
    <row r="32" spans="1:11" ht="39" thickBot="1" x14ac:dyDescent="0.3">
      <c r="A32" s="27"/>
      <c r="B32" s="29"/>
      <c r="C32" s="31"/>
      <c r="D32" s="5" t="s">
        <v>3</v>
      </c>
      <c r="E32" s="47"/>
      <c r="F32" s="47"/>
      <c r="H32" s="15" t="s">
        <v>20</v>
      </c>
      <c r="I32" s="18">
        <v>406</v>
      </c>
      <c r="J32" s="18">
        <v>812</v>
      </c>
      <c r="K32" s="18">
        <v>1051</v>
      </c>
    </row>
    <row r="33" spans="1:11" ht="15.75" thickBot="1" x14ac:dyDescent="0.3">
      <c r="A33" s="6" t="s">
        <v>6</v>
      </c>
      <c r="B33" s="7">
        <v>0</v>
      </c>
      <c r="C33" s="8">
        <v>34545</v>
      </c>
      <c r="D33" s="9">
        <v>0</v>
      </c>
      <c r="E33" s="41"/>
      <c r="F33" s="11"/>
      <c r="H33" s="15" t="s">
        <v>21</v>
      </c>
      <c r="I33" s="18">
        <v>489</v>
      </c>
      <c r="J33" s="18">
        <v>978</v>
      </c>
      <c r="K33" s="18">
        <v>1251</v>
      </c>
    </row>
    <row r="34" spans="1:11" ht="15.75" thickBot="1" x14ac:dyDescent="0.3">
      <c r="A34" s="6" t="s">
        <v>7</v>
      </c>
      <c r="B34" s="7">
        <v>34546</v>
      </c>
      <c r="C34" s="8">
        <v>46060</v>
      </c>
      <c r="D34" s="12">
        <v>3.4000000000000002E-2</v>
      </c>
      <c r="E34" s="42">
        <v>98</v>
      </c>
      <c r="F34" s="14">
        <v>131</v>
      </c>
      <c r="H34" s="15" t="s">
        <v>22</v>
      </c>
      <c r="I34" s="18">
        <v>502</v>
      </c>
      <c r="J34" s="18">
        <v>1004</v>
      </c>
      <c r="K34" s="18">
        <v>1276</v>
      </c>
    </row>
    <row r="35" spans="1:11" ht="15.75" thickBot="1" x14ac:dyDescent="0.3">
      <c r="A35" s="6" t="s">
        <v>8</v>
      </c>
      <c r="B35" s="7">
        <v>46061</v>
      </c>
      <c r="C35" s="8">
        <v>57575</v>
      </c>
      <c r="D35" s="12">
        <v>4.9000000000000002E-2</v>
      </c>
      <c r="E35" s="42">
        <v>188</v>
      </c>
      <c r="F35" s="14">
        <v>235</v>
      </c>
      <c r="H35" s="15" t="s">
        <v>23</v>
      </c>
      <c r="I35" s="18">
        <v>537</v>
      </c>
      <c r="J35" s="18">
        <v>1074</v>
      </c>
      <c r="K35" s="18">
        <v>1347</v>
      </c>
    </row>
    <row r="36" spans="1:11" ht="15.75" thickBot="1" x14ac:dyDescent="0.3">
      <c r="A36" s="6" t="s">
        <v>9</v>
      </c>
      <c r="B36" s="17">
        <v>57576</v>
      </c>
      <c r="C36" s="8">
        <v>69090</v>
      </c>
      <c r="D36" s="20">
        <v>5.8500000000000003E-2</v>
      </c>
      <c r="E36" s="22">
        <v>281</v>
      </c>
      <c r="F36" s="14">
        <v>337</v>
      </c>
      <c r="H36" s="15" t="s">
        <v>24</v>
      </c>
      <c r="I36" s="18">
        <v>614</v>
      </c>
      <c r="J36" s="18">
        <v>1227</v>
      </c>
      <c r="K36" s="18">
        <v>1499</v>
      </c>
    </row>
    <row r="37" spans="1:11" ht="15.75" thickBot="1" x14ac:dyDescent="0.3">
      <c r="A37" s="6" t="s">
        <v>10</v>
      </c>
      <c r="B37" s="7">
        <v>69091</v>
      </c>
      <c r="C37" s="43">
        <v>80605</v>
      </c>
      <c r="D37" s="23">
        <v>7.4499999999999997E-2</v>
      </c>
      <c r="E37" s="14">
        <v>429</v>
      </c>
      <c r="F37" s="44">
        <v>500</v>
      </c>
      <c r="H37" s="15" t="s">
        <v>25</v>
      </c>
      <c r="I37" s="18">
        <v>713</v>
      </c>
      <c r="J37" s="18">
        <v>1425</v>
      </c>
      <c r="K37" s="18">
        <v>1698</v>
      </c>
    </row>
    <row r="38" spans="1:11" ht="15.75" thickBot="1" x14ac:dyDescent="0.3">
      <c r="A38" s="6" t="s">
        <v>11</v>
      </c>
      <c r="B38" s="7">
        <v>80606</v>
      </c>
      <c r="C38" s="8">
        <v>92120</v>
      </c>
      <c r="D38" s="23">
        <v>7.5999999999999998E-2</v>
      </c>
      <c r="E38" s="14">
        <v>511</v>
      </c>
      <c r="F38" s="14">
        <v>583</v>
      </c>
      <c r="H38" s="15" t="s">
        <v>26</v>
      </c>
      <c r="I38" s="18">
        <v>734</v>
      </c>
      <c r="J38" s="18">
        <v>1467</v>
      </c>
      <c r="K38" s="18">
        <v>1740</v>
      </c>
    </row>
    <row r="39" spans="1:11" ht="15.75" thickBot="1" x14ac:dyDescent="0.3">
      <c r="A39" s="16" t="s">
        <v>12</v>
      </c>
      <c r="B39" s="17">
        <v>92121</v>
      </c>
      <c r="C39" s="17">
        <v>92121</v>
      </c>
      <c r="D39" s="20">
        <v>0.08</v>
      </c>
      <c r="E39" s="22">
        <v>614</v>
      </c>
      <c r="F39" s="45"/>
    </row>
    <row r="40" spans="1:11" x14ac:dyDescent="0.25">
      <c r="H40" s="36"/>
    </row>
  </sheetData>
  <mergeCells count="15">
    <mergeCell ref="A31:A32"/>
    <mergeCell ref="B31:B32"/>
    <mergeCell ref="C31:C32"/>
    <mergeCell ref="E31:E32"/>
    <mergeCell ref="F31:F32"/>
    <mergeCell ref="A1:A2"/>
    <mergeCell ref="B1:B2"/>
    <mergeCell ref="C1:C2"/>
    <mergeCell ref="E1:E2"/>
    <mergeCell ref="F1:F2"/>
    <mergeCell ref="A17:A18"/>
    <mergeCell ref="B17:B18"/>
    <mergeCell ref="C17:C18"/>
    <mergeCell ref="E17:E18"/>
    <mergeCell ref="F17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2023-09-16T21:19:56Z</dcterms:created>
  <dcterms:modified xsi:type="dcterms:W3CDTF">2023-09-17T02:19:34Z</dcterms:modified>
</cp:coreProperties>
</file>