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dnas\Desktop\ANN excel Sheet\"/>
    </mc:Choice>
  </mc:AlternateContent>
  <xr:revisionPtr revIDLastSave="0" documentId="13_ncr:1_{BC8CA055-9235-4C1E-AF1E-84C11ED9F3A2}" xr6:coauthVersionLast="47" xr6:coauthVersionMax="47" xr10:uidLastSave="{00000000-0000-0000-0000-000000000000}"/>
  <bookViews>
    <workbookView xWindow="9970" yWindow="180" windowWidth="8840" windowHeight="9090" tabRatio="842" activeTab="1" xr2:uid="{00000000-000D-0000-FFFF-FFFF00000000}"/>
  </bookViews>
  <sheets>
    <sheet name="main" sheetId="50" r:id="rId1"/>
    <sheet name="Report" sheetId="51" r:id="rId2"/>
  </sheets>
  <externalReferences>
    <externalReference r:id="rId3"/>
  </externalReferences>
  <definedNames>
    <definedName name="_xlnm.Print_Area" localSheetId="0">main!$A$1:$M$132</definedName>
    <definedName name="_xlnm.Print_Area" localSheetId="1">Report!$A$1:$I$64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50" l="1"/>
  <c r="G18" i="50"/>
  <c r="G17" i="50"/>
  <c r="G16" i="50"/>
  <c r="F19" i="50"/>
  <c r="F18" i="50"/>
  <c r="F17" i="50"/>
  <c r="F16" i="50"/>
  <c r="E19" i="50"/>
  <c r="E18" i="50"/>
  <c r="E17" i="50"/>
  <c r="E16" i="50"/>
  <c r="D19" i="50"/>
  <c r="D18" i="50"/>
  <c r="D17" i="50"/>
  <c r="D16" i="50"/>
  <c r="C19" i="50"/>
  <c r="C18" i="50"/>
  <c r="C17" i="50"/>
  <c r="C16" i="50"/>
  <c r="F46" i="50"/>
  <c r="F45" i="50"/>
  <c r="F44" i="50"/>
  <c r="E46" i="50"/>
  <c r="E45" i="50"/>
  <c r="E44" i="50"/>
  <c r="D46" i="50"/>
  <c r="D45" i="50"/>
  <c r="D44" i="50"/>
  <c r="I56" i="51"/>
  <c r="I55" i="51"/>
  <c r="I53" i="51"/>
  <c r="D56" i="51"/>
  <c r="D55" i="51"/>
  <c r="D54" i="51"/>
  <c r="D53" i="51"/>
  <c r="L21" i="50"/>
  <c r="L22" i="50"/>
  <c r="L23" i="50"/>
  <c r="L24" i="50"/>
  <c r="L29" i="50" s="1"/>
  <c r="L25" i="50"/>
  <c r="L26" i="50"/>
  <c r="L27" i="50"/>
  <c r="L28" i="50" s="1"/>
  <c r="E43" i="51" l="1"/>
  <c r="F43" i="51"/>
  <c r="E44" i="51"/>
  <c r="F44" i="51"/>
  <c r="E45" i="51"/>
  <c r="F45" i="51"/>
  <c r="E46" i="51"/>
  <c r="F46" i="51"/>
  <c r="D44" i="51"/>
  <c r="D45" i="51"/>
  <c r="D46" i="51"/>
  <c r="D43" i="51"/>
  <c r="D16" i="51"/>
  <c r="E16" i="51"/>
  <c r="F16" i="51"/>
  <c r="G16" i="51"/>
  <c r="D17" i="51"/>
  <c r="E17" i="51"/>
  <c r="F17" i="51"/>
  <c r="G17" i="51"/>
  <c r="D18" i="51"/>
  <c r="E18" i="51"/>
  <c r="F18" i="51"/>
  <c r="G18" i="51"/>
  <c r="D19" i="51"/>
  <c r="E19" i="51"/>
  <c r="F19" i="51"/>
  <c r="G19" i="51"/>
  <c r="C17" i="51"/>
  <c r="C18" i="51"/>
  <c r="C19" i="51"/>
  <c r="C16" i="51"/>
  <c r="G62" i="51" l="1"/>
  <c r="G63" i="51"/>
  <c r="G64" i="51"/>
  <c r="G61" i="51"/>
  <c r="A62" i="51"/>
  <c r="A63" i="51"/>
  <c r="A64" i="51"/>
  <c r="A61" i="51"/>
  <c r="A54" i="51"/>
  <c r="A55" i="51"/>
  <c r="A56" i="51"/>
  <c r="A53" i="51"/>
  <c r="H12" i="51"/>
  <c r="H13" i="51"/>
  <c r="G8" i="51"/>
  <c r="C13" i="51"/>
  <c r="C12" i="51"/>
  <c r="D11" i="51"/>
  <c r="B11" i="51"/>
  <c r="B10" i="51"/>
  <c r="B9" i="51"/>
  <c r="B8" i="51"/>
  <c r="F48" i="50" l="1"/>
  <c r="F48" i="51" s="1"/>
  <c r="F47" i="50"/>
  <c r="F47" i="51" s="1"/>
  <c r="E48" i="50"/>
  <c r="E48" i="51" s="1"/>
  <c r="D48" i="50"/>
  <c r="D48" i="51" s="1"/>
  <c r="E47" i="50"/>
  <c r="E47" i="51" s="1"/>
  <c r="D47" i="50"/>
  <c r="D47" i="51" s="1"/>
  <c r="G21" i="50"/>
  <c r="G21" i="51" s="1"/>
  <c r="F21" i="50"/>
  <c r="F21" i="51" s="1"/>
  <c r="E21" i="50"/>
  <c r="E21" i="51" s="1"/>
  <c r="D21" i="50"/>
  <c r="D21" i="51" s="1"/>
  <c r="C21" i="50"/>
  <c r="C21" i="51" s="1"/>
  <c r="G20" i="50"/>
  <c r="G20" i="51" s="1"/>
  <c r="F20" i="50"/>
  <c r="F20" i="51" s="1"/>
  <c r="E20" i="50"/>
  <c r="E20" i="51" s="1"/>
  <c r="D20" i="50"/>
  <c r="D20" i="51" s="1"/>
  <c r="C20" i="50"/>
  <c r="C20" i="51" s="1"/>
  <c r="F49" i="50" l="1"/>
  <c r="F49" i="51" s="1"/>
  <c r="E49" i="50"/>
  <c r="E49" i="51" s="1"/>
  <c r="D49" i="50"/>
  <c r="D49" i="51" s="1"/>
  <c r="G22" i="50"/>
  <c r="G22" i="51" s="1"/>
  <c r="F22" i="50"/>
  <c r="F22" i="51" s="1"/>
  <c r="E22" i="50"/>
  <c r="E22" i="51" s="1"/>
  <c r="D22" i="50"/>
  <c r="D22" i="51" s="1"/>
  <c r="C22" i="50"/>
  <c r="C22" i="51" s="1"/>
  <c r="G40" i="50" l="1"/>
  <c r="D36" i="51" s="1"/>
  <c r="G41" i="50"/>
  <c r="H36" i="51" s="1"/>
  <c r="G54" i="50"/>
  <c r="I45" i="51" s="1"/>
  <c r="D57" i="51" l="1"/>
  <c r="G56" i="50"/>
  <c r="I46" i="51" s="1"/>
  <c r="G39" i="50" l="1"/>
  <c r="I47" i="51" s="1"/>
</calcChain>
</file>

<file path=xl/sharedStrings.xml><?xml version="1.0" encoding="utf-8"?>
<sst xmlns="http://schemas.openxmlformats.org/spreadsheetml/2006/main" count="117" uniqueCount="79">
  <si>
    <t>gm</t>
  </si>
  <si>
    <r>
      <t>in</t>
    </r>
    <r>
      <rPr>
        <vertAlign val="superscript"/>
        <sz val="8"/>
        <rFont val="Arial"/>
        <family val="2"/>
      </rPr>
      <t>2</t>
    </r>
  </si>
  <si>
    <t>Liquid Limit Test</t>
  </si>
  <si>
    <t>No. of blows</t>
  </si>
  <si>
    <r>
      <t>Wt. of water, W</t>
    </r>
    <r>
      <rPr>
        <vertAlign val="subscript"/>
        <sz val="8"/>
        <rFont val="Arial"/>
        <family val="2"/>
      </rPr>
      <t>w</t>
    </r>
    <r>
      <rPr>
        <sz val="8"/>
        <rFont val="Arial"/>
        <family val="2"/>
      </rPr>
      <t xml:space="preserve"> in gm.</t>
    </r>
  </si>
  <si>
    <t>Wt. of container in gm.</t>
  </si>
  <si>
    <r>
      <t>Wt. of dry soil, W</t>
    </r>
    <r>
      <rPr>
        <vertAlign val="subscript"/>
        <sz val="8"/>
        <rFont val="Arial"/>
        <family val="2"/>
      </rPr>
      <t>s</t>
    </r>
    <r>
      <rPr>
        <sz val="8"/>
        <rFont val="Arial"/>
        <family val="2"/>
      </rPr>
      <t xml:space="preserve"> in gm.</t>
    </r>
  </si>
  <si>
    <t>Water content, w in %</t>
  </si>
  <si>
    <t>Plastic Limit Test</t>
  </si>
  <si>
    <t>Wt. container + wet soil, gm</t>
  </si>
  <si>
    <t>Wt. container + dry soil, gm</t>
  </si>
  <si>
    <t>Wt. of water in gm.</t>
  </si>
  <si>
    <t>Wt. of dry soil in gm.</t>
  </si>
  <si>
    <t>%</t>
  </si>
  <si>
    <t>BRTC No.:</t>
  </si>
  <si>
    <t>Project :</t>
  </si>
  <si>
    <t xml:space="preserve">             Plastic Limit =</t>
  </si>
  <si>
    <t>Wt. of container + wet soil, gm</t>
  </si>
  <si>
    <t>Wt. of container + dry soil, gm</t>
  </si>
  <si>
    <t>Test performed by :</t>
  </si>
  <si>
    <t>Countersigned by :</t>
  </si>
  <si>
    <t>Trial no.</t>
  </si>
  <si>
    <t>Department of Civil Engineering</t>
  </si>
  <si>
    <t>Professor</t>
  </si>
  <si>
    <t>BUET, Dhaka - 1000.</t>
  </si>
  <si>
    <t>Ref :</t>
  </si>
  <si>
    <t xml:space="preserve">       Plasticity Index =</t>
  </si>
  <si>
    <t>Liquid Limit (from flow curve) =</t>
  </si>
  <si>
    <t>Visual Description of Soil :</t>
  </si>
  <si>
    <t>Sent by :</t>
  </si>
  <si>
    <t>Bore Hole :</t>
  </si>
  <si>
    <t>Sample ID :</t>
  </si>
  <si>
    <t>Sample Depth :</t>
  </si>
  <si>
    <t>Test Date :</t>
  </si>
  <si>
    <t>Standard :</t>
  </si>
  <si>
    <t>Shrinkage Limit</t>
  </si>
  <si>
    <t>Wt. of dish (gm):</t>
  </si>
  <si>
    <t>Dish+Wet soil (gm):</t>
  </si>
  <si>
    <t>Dish+Dry soil (gm):</t>
  </si>
  <si>
    <t>Wt. displaced Hg (gm):</t>
  </si>
  <si>
    <t>Vol. of dish (cc):</t>
  </si>
  <si>
    <t>Initial wet soil (gm):</t>
  </si>
  <si>
    <t>Dry soil (gm):</t>
  </si>
  <si>
    <t>Initial water content (%):</t>
  </si>
  <si>
    <t>Vol. of dry soil pat (cc):</t>
  </si>
  <si>
    <t>Shrinkage Ratio:</t>
  </si>
  <si>
    <t>Volumetric Shrinkage (%):</t>
  </si>
  <si>
    <t>Linear Shrinkage (%):</t>
  </si>
  <si>
    <t>Flow Index=</t>
  </si>
  <si>
    <t>Toughness Index=</t>
  </si>
  <si>
    <t>ATTERBERG LIMITS AND INDICES</t>
  </si>
  <si>
    <r>
      <t>Wt. of water, W</t>
    </r>
    <r>
      <rPr>
        <vertAlign val="subscript"/>
        <sz val="8"/>
        <color theme="0"/>
        <rFont val="Arial"/>
        <family val="2"/>
      </rPr>
      <t>w</t>
    </r>
    <r>
      <rPr>
        <sz val="8"/>
        <color theme="0"/>
        <rFont val="Arial"/>
        <family val="2"/>
      </rPr>
      <t xml:space="preserve"> in gm.</t>
    </r>
  </si>
  <si>
    <r>
      <t>Wt. of dry soil, W</t>
    </r>
    <r>
      <rPr>
        <vertAlign val="subscript"/>
        <sz val="8"/>
        <color theme="0"/>
        <rFont val="Arial"/>
        <family val="2"/>
      </rPr>
      <t>s</t>
    </r>
    <r>
      <rPr>
        <sz val="8"/>
        <color theme="0"/>
        <rFont val="Arial"/>
        <family val="2"/>
      </rPr>
      <t xml:space="preserve"> in gm.</t>
    </r>
  </si>
  <si>
    <t>Flow Index:</t>
  </si>
  <si>
    <t>Toughness Index:</t>
  </si>
  <si>
    <t>Liquid Limit (%):</t>
  </si>
  <si>
    <t>Plastic Limit (%):</t>
  </si>
  <si>
    <t>Plasticity Index (%):</t>
  </si>
  <si>
    <t>Shrinkage Limit Test</t>
  </si>
  <si>
    <t>Shrinkage Limit (%):</t>
  </si>
  <si>
    <t>Test Temperature (oC) :</t>
  </si>
  <si>
    <t>Specific Gravity of the Soil:</t>
  </si>
  <si>
    <t>Nagaraj &amp; Murty (1985)</t>
  </si>
  <si>
    <t>---</t>
  </si>
  <si>
    <t>ASTM D4318, D4943</t>
  </si>
  <si>
    <t>Dr. Md. Ferdous Alam</t>
  </si>
  <si>
    <t>Assistant Professor</t>
  </si>
  <si>
    <r>
      <t>Specific Gravity of the Soil, G</t>
    </r>
    <r>
      <rPr>
        <i/>
        <vertAlign val="subscript"/>
        <sz val="9"/>
        <rFont val="Arial"/>
        <family val="2"/>
      </rPr>
      <t>s</t>
    </r>
    <r>
      <rPr>
        <i/>
        <sz val="9"/>
        <rFont val="Arial"/>
        <family val="2"/>
      </rPr>
      <t>:</t>
    </r>
  </si>
  <si>
    <r>
      <t>Compression Index, C</t>
    </r>
    <r>
      <rPr>
        <i/>
        <vertAlign val="subscript"/>
        <sz val="9"/>
        <rFont val="Arial"/>
        <family val="2"/>
      </rPr>
      <t>c</t>
    </r>
    <r>
      <rPr>
        <i/>
        <sz val="9"/>
        <rFont val="Arial"/>
        <family val="2"/>
      </rPr>
      <t xml:space="preserve"> :</t>
    </r>
  </si>
  <si>
    <r>
      <t>Swell Index, C</t>
    </r>
    <r>
      <rPr>
        <i/>
        <vertAlign val="subscript"/>
        <sz val="9"/>
        <rFont val="Arial"/>
        <family val="2"/>
      </rPr>
      <t>s</t>
    </r>
    <r>
      <rPr>
        <i/>
        <sz val="9"/>
        <rFont val="Arial"/>
        <family val="2"/>
      </rPr>
      <t xml:space="preserve"> :</t>
    </r>
  </si>
  <si>
    <r>
      <t>Compression Index, C</t>
    </r>
    <r>
      <rPr>
        <i/>
        <vertAlign val="subscript"/>
        <sz val="9"/>
        <rFont val="Arial"/>
        <family val="2"/>
      </rPr>
      <t>c</t>
    </r>
    <r>
      <rPr>
        <i/>
        <sz val="9"/>
        <rFont val="Arial"/>
        <family val="2"/>
      </rPr>
      <t xml:space="preserve"> : (Skempton, 1944)</t>
    </r>
  </si>
  <si>
    <t>Dr. A. B. M. Badruzzaman</t>
  </si>
  <si>
    <t>1102-27239/CE/20-21 Dated 20/01/2021</t>
  </si>
  <si>
    <t>609/Project/21/PBRLP Dated 20/01/2021</t>
  </si>
  <si>
    <t>Gray Silty Clay (Unsealed &amp; Disturbed)</t>
  </si>
  <si>
    <t>26/01/2021</t>
  </si>
  <si>
    <t>Md. Shahin Kadir, On behalf of Project Manager-3, CSC, Phase-2, PBRLP</t>
  </si>
  <si>
    <t>Bag No.13;Ch. 31+500;Section-2</t>
  </si>
  <si>
    <t>Cladding Soil Tests of Padma Bridge Rail Link Project; Sampling Source: Along the Alignment &amp; Stockpile (Sections 02, 03 &amp; 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</si>
</sst>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b/>
      <i/>
      <sz val="9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Arial Narrow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vertAlign val="subscript"/>
      <sz val="8"/>
      <color theme="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0"/>
      <color theme="0"/>
      <name val="Arial"/>
      <family val="2"/>
    </font>
    <font>
      <i/>
      <sz val="8"/>
      <color theme="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i/>
      <vertAlign val="subscript"/>
      <sz val="9"/>
      <name val="Arial"/>
      <family val="2"/>
    </font>
    <font>
      <i/>
      <sz val="10"/>
      <name val="Arial"/>
      <family val="2"/>
    </font>
    <font>
      <sz val="6.5"/>
      <name val="Arial"/>
      <family val="2"/>
    </font>
    <font>
      <sz val="5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Border="1"/>
    <xf numFmtId="164" fontId="3" fillId="0" borderId="0" xfId="0" applyNumberFormat="1" applyFont="1" applyFill="1"/>
    <xf numFmtId="0" fontId="8" fillId="0" borderId="0" xfId="0" applyFont="1"/>
    <xf numFmtId="0" fontId="6" fillId="0" borderId="0" xfId="0" applyFont="1" applyFill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1" fontId="3" fillId="0" borderId="0" xfId="0" applyNumberFormat="1" applyFont="1" applyFill="1" applyAlignment="1">
      <alignment horizontal="right"/>
    </xf>
    <xf numFmtId="0" fontId="0" fillId="0" borderId="0" xfId="0" applyFill="1" applyBorder="1"/>
    <xf numFmtId="0" fontId="2" fillId="0" borderId="0" xfId="0" applyFont="1" applyFill="1" applyBorder="1"/>
    <xf numFmtId="0" fontId="11" fillId="0" borderId="0" xfId="0" applyFont="1"/>
    <xf numFmtId="0" fontId="12" fillId="0" borderId="0" xfId="0" applyFont="1"/>
    <xf numFmtId="0" fontId="1" fillId="0" borderId="0" xfId="0" applyFont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164" fontId="3" fillId="0" borderId="0" xfId="0" applyNumberFormat="1" applyFont="1" applyFill="1" applyAlignment="1">
      <alignment horizontal="right"/>
    </xf>
    <xf numFmtId="0" fontId="13" fillId="0" borderId="0" xfId="0" applyFont="1" applyFill="1" applyBorder="1"/>
    <xf numFmtId="0" fontId="14" fillId="0" borderId="0" xfId="0" applyFont="1"/>
    <xf numFmtId="164" fontId="2" fillId="0" borderId="1" xfId="0" applyNumberFormat="1" applyFont="1" applyBorder="1"/>
    <xf numFmtId="0" fontId="2" fillId="3" borderId="4" xfId="0" applyFont="1" applyFill="1" applyBorder="1"/>
    <xf numFmtId="0" fontId="2" fillId="3" borderId="1" xfId="0" applyFont="1" applyFill="1" applyBorder="1"/>
    <xf numFmtId="2" fontId="2" fillId="3" borderId="1" xfId="0" applyNumberFormat="1" applyFont="1" applyFill="1" applyBorder="1"/>
    <xf numFmtId="0" fontId="0" fillId="0" borderId="0" xfId="0" applyFill="1"/>
    <xf numFmtId="2" fontId="2" fillId="2" borderId="1" xfId="0" applyNumberFormat="1" applyFont="1" applyFill="1" applyBorder="1"/>
    <xf numFmtId="0" fontId="0" fillId="0" borderId="0" xfId="0" applyFill="1" applyBorder="1" applyAlignment="1">
      <alignment vertical="center"/>
    </xf>
    <xf numFmtId="0" fontId="2" fillId="3" borderId="0" xfId="0" applyFont="1" applyFill="1" applyBorder="1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shrinkToFit="1"/>
    </xf>
    <xf numFmtId="0" fontId="7" fillId="0" borderId="0" xfId="0" applyNumberFormat="1" applyFont="1" applyFill="1" applyBorder="1" applyAlignment="1">
      <alignment vertical="center"/>
    </xf>
    <xf numFmtId="164" fontId="2" fillId="0" borderId="0" xfId="0" applyNumberFormat="1" applyFont="1" applyBorder="1"/>
    <xf numFmtId="0" fontId="0" fillId="3" borderId="0" xfId="0" applyFill="1"/>
    <xf numFmtId="0" fontId="2" fillId="0" borderId="1" xfId="0" applyFont="1" applyFill="1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Fill="1"/>
    <xf numFmtId="0" fontId="3" fillId="0" borderId="11" xfId="0" applyFont="1" applyFill="1" applyBorder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3" fillId="0" borderId="0" xfId="0" applyFont="1"/>
    <xf numFmtId="0" fontId="6" fillId="0" borderId="0" xfId="0" applyFont="1" applyFill="1" applyBorder="1"/>
    <xf numFmtId="0" fontId="7" fillId="0" borderId="0" xfId="0" applyFont="1" applyFill="1" applyBorder="1"/>
    <xf numFmtId="0" fontId="0" fillId="4" borderId="1" xfId="0" applyFill="1" applyBorder="1"/>
    <xf numFmtId="0" fontId="10" fillId="4" borderId="0" xfId="0" applyFont="1" applyFill="1" applyAlignment="1"/>
    <xf numFmtId="0" fontId="0" fillId="4" borderId="0" xfId="0" applyFill="1"/>
    <xf numFmtId="0" fontId="3" fillId="4" borderId="0" xfId="0" applyFont="1" applyFill="1"/>
    <xf numFmtId="1" fontId="3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left"/>
    </xf>
    <xf numFmtId="1" fontId="3" fillId="4" borderId="0" xfId="0" applyNumberFormat="1" applyFont="1" applyFill="1"/>
    <xf numFmtId="0" fontId="0" fillId="0" borderId="0" xfId="0" applyAlignment="1">
      <alignment vertical="center"/>
    </xf>
    <xf numFmtId="0" fontId="16" fillId="0" borderId="0" xfId="0" applyFont="1" applyBorder="1"/>
    <xf numFmtId="0" fontId="16" fillId="0" borderId="0" xfId="0" applyFont="1" applyFill="1" applyBorder="1"/>
    <xf numFmtId="1" fontId="8" fillId="0" borderId="0" xfId="0" applyNumberFormat="1" applyFont="1"/>
    <xf numFmtId="0" fontId="8" fillId="0" borderId="0" xfId="0" applyFont="1" applyAlignment="1">
      <alignment vertical="center"/>
    </xf>
    <xf numFmtId="0" fontId="11" fillId="3" borderId="0" xfId="0" applyFont="1" applyFill="1"/>
    <xf numFmtId="0" fontId="12" fillId="3" borderId="0" xfId="0" applyFont="1" applyFill="1"/>
    <xf numFmtId="0" fontId="2" fillId="3" borderId="0" xfId="0" applyFont="1" applyFill="1" applyBorder="1" applyAlignment="1">
      <alignment vertical="center"/>
    </xf>
    <xf numFmtId="0" fontId="18" fillId="0" borderId="0" xfId="0" applyFont="1" applyBorder="1"/>
    <xf numFmtId="0" fontId="18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18" fillId="0" borderId="0" xfId="0" applyFont="1"/>
    <xf numFmtId="0" fontId="15" fillId="0" borderId="0" xfId="0" applyFont="1"/>
    <xf numFmtId="164" fontId="19" fillId="0" borderId="0" xfId="0" applyNumberFormat="1" applyFont="1" applyFill="1"/>
    <xf numFmtId="0" fontId="20" fillId="0" borderId="0" xfId="0" applyFont="1"/>
    <xf numFmtId="0" fontId="21" fillId="0" borderId="0" xfId="0" applyFont="1"/>
    <xf numFmtId="0" fontId="16" fillId="0" borderId="0" xfId="0" applyFont="1"/>
    <xf numFmtId="0" fontId="22" fillId="0" borderId="0" xfId="0" applyFont="1" applyFill="1"/>
    <xf numFmtId="2" fontId="2" fillId="0" borderId="1" xfId="0" applyNumberFormat="1" applyFont="1" applyBorder="1"/>
    <xf numFmtId="0" fontId="2" fillId="0" borderId="1" xfId="0" applyNumberFormat="1" applyFont="1" applyBorder="1"/>
    <xf numFmtId="0" fontId="2" fillId="0" borderId="6" xfId="0" applyFont="1" applyFill="1" applyBorder="1"/>
    <xf numFmtId="0" fontId="0" fillId="0" borderId="6" xfId="0" applyBorder="1"/>
    <xf numFmtId="0" fontId="1" fillId="0" borderId="13" xfId="0" applyFont="1" applyBorder="1"/>
    <xf numFmtId="0" fontId="0" fillId="3" borderId="14" xfId="0" applyFill="1" applyBorder="1"/>
    <xf numFmtId="0" fontId="1" fillId="0" borderId="15" xfId="0" applyFont="1" applyBorder="1"/>
    <xf numFmtId="0" fontId="0" fillId="3" borderId="16" xfId="0" applyFill="1" applyBorder="1"/>
    <xf numFmtId="0" fontId="0" fillId="0" borderId="16" xfId="0" applyBorder="1"/>
    <xf numFmtId="0" fontId="1" fillId="4" borderId="15" xfId="0" applyFont="1" applyFill="1" applyBorder="1"/>
    <xf numFmtId="0" fontId="0" fillId="4" borderId="16" xfId="0" applyFill="1" applyBorder="1"/>
    <xf numFmtId="0" fontId="1" fillId="4" borderId="17" xfId="0" applyFont="1" applyFill="1" applyBorder="1"/>
    <xf numFmtId="0" fontId="0" fillId="4" borderId="12" xfId="0" applyFill="1" applyBorder="1"/>
    <xf numFmtId="0" fontId="1" fillId="4" borderId="18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" fillId="3" borderId="0" xfId="0" quotePrefix="1" applyFont="1" applyFill="1" applyBorder="1" applyAlignment="1">
      <alignment horizontal="left" vertical="center" shrinkToFit="1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NumberFormat="1" applyFont="1" applyFill="1" applyBorder="1" applyAlignment="1">
      <alignment horizontal="left" vertical="center"/>
    </xf>
    <xf numFmtId="0" fontId="23" fillId="0" borderId="0" xfId="0" applyFont="1" applyAlignment="1">
      <alignment horizontal="left"/>
    </xf>
    <xf numFmtId="0" fontId="24" fillId="0" borderId="0" xfId="0" applyFont="1" applyBorder="1"/>
    <xf numFmtId="0" fontId="24" fillId="0" borderId="0" xfId="0" applyNumberFormat="1" applyFont="1" applyBorder="1"/>
    <xf numFmtId="2" fontId="24" fillId="0" borderId="0" xfId="0" applyNumberFormat="1" applyFont="1" applyAlignment="1">
      <alignment horizontal="left"/>
    </xf>
    <xf numFmtId="2" fontId="24" fillId="0" borderId="0" xfId="0" applyNumberFormat="1" applyFont="1" applyBorder="1"/>
    <xf numFmtId="0" fontId="23" fillId="0" borderId="2" xfId="0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2" fontId="24" fillId="0" borderId="1" xfId="0" applyNumberFormat="1" applyFont="1" applyBorder="1" applyAlignment="1">
      <alignment horizontal="left"/>
    </xf>
    <xf numFmtId="1" fontId="1" fillId="0" borderId="3" xfId="0" applyNumberFormat="1" applyFont="1" applyBorder="1"/>
    <xf numFmtId="0" fontId="24" fillId="0" borderId="4" xfId="0" applyFont="1" applyBorder="1"/>
    <xf numFmtId="0" fontId="1" fillId="0" borderId="0" xfId="0" applyFont="1" applyAlignment="1">
      <alignment horizontal="left" vertical="top"/>
    </xf>
    <xf numFmtId="2" fontId="24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1" fontId="24" fillId="0" borderId="0" xfId="0" applyNumberFormat="1" applyFont="1" applyAlignment="1">
      <alignment horizontal="left"/>
    </xf>
    <xf numFmtId="1" fontId="24" fillId="0" borderId="0" xfId="0" applyNumberFormat="1" applyFont="1" applyAlignment="1">
      <alignment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4" fontId="24" fillId="0" borderId="0" xfId="0" applyNumberFormat="1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NumberFormat="1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2" fillId="3" borderId="0" xfId="0" quotePrefix="1" applyFont="1" applyFill="1" applyBorder="1" applyAlignment="1">
      <alignment horizontal="left" vertical="center" shrinkToFit="1"/>
    </xf>
    <xf numFmtId="0" fontId="14" fillId="0" borderId="0" xfId="0" applyFont="1" applyAlignment="1">
      <alignment horizontal="center" vertical="center"/>
    </xf>
    <xf numFmtId="0" fontId="24" fillId="0" borderId="0" xfId="0" quotePrefix="1" applyNumberFormat="1" applyFont="1" applyFill="1" applyBorder="1" applyAlignment="1">
      <alignment horizontal="justify" vertical="center" wrapText="1"/>
    </xf>
    <xf numFmtId="0" fontId="23" fillId="0" borderId="0" xfId="0" applyFont="1" applyAlignment="1">
      <alignment horizontal="left" vertical="top" wrapText="1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Flow Curve</a:t>
            </a:r>
          </a:p>
        </c:rich>
      </c:tx>
      <c:layout>
        <c:manualLayout>
          <c:xMode val="edge"/>
          <c:yMode val="edge"/>
          <c:x val="0.42008168868394213"/>
          <c:y val="8.222366699575397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2685624241723"/>
          <c:y val="0.10025776628667685"/>
          <c:w val="0.80469096059125211"/>
          <c:h val="0.73984784737728693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9"/>
            <c:spPr>
              <a:noFill/>
              <a:ln w="15875"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2225">
                <a:solidFill>
                  <a:srgbClr val="0000FF"/>
                </a:solidFill>
                <a:prstDash val="solid"/>
              </a:ln>
            </c:spPr>
            <c:trendlineType val="log"/>
            <c:forward val="21"/>
            <c:backward val="6"/>
            <c:dispRSqr val="0"/>
            <c:dispEq val="0"/>
          </c:trendline>
          <c:xVal>
            <c:numRef>
              <c:f>Report!$C$16:$G$16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Report!$C$22:$G$22</c:f>
              <c:numCache>
                <c:formatCode>General</c:formatCode>
                <c:ptCount val="5"/>
                <c:pt idx="0">
                  <c:v>37.393986121819601</c:v>
                </c:pt>
                <c:pt idx="1">
                  <c:v>35.495367070563084</c:v>
                </c:pt>
                <c:pt idx="2">
                  <c:v>33.846777462505067</c:v>
                </c:pt>
                <c:pt idx="3">
                  <c:v>33.274210713018817</c:v>
                </c:pt>
                <c:pt idx="4">
                  <c:v>32.789922193404969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4-4EBA-A37C-78230C079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59168"/>
        <c:axId val="330657600"/>
      </c:scatterChart>
      <c:valAx>
        <c:axId val="330659168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blows</a:t>
                </a:r>
              </a:p>
            </c:rich>
          </c:tx>
          <c:layout>
            <c:manualLayout>
              <c:xMode val="edge"/>
              <c:yMode val="edge"/>
              <c:x val="0.43442649275280659"/>
              <c:y val="0.9291128608923884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low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657600"/>
        <c:crossesAt val="26"/>
        <c:crossBetween val="midCat"/>
        <c:minorUnit val="10"/>
      </c:valAx>
      <c:valAx>
        <c:axId val="330657600"/>
        <c:scaling>
          <c:orientation val="minMax"/>
          <c:max val="50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content, %</a:t>
                </a:r>
              </a:p>
            </c:rich>
          </c:tx>
          <c:layout>
            <c:manualLayout>
              <c:xMode val="edge"/>
              <c:yMode val="edge"/>
              <c:x val="1.0812874909973272E-2"/>
              <c:y val="0.253676547312319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659168"/>
        <c:crosses val="autoZero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89" r="0.75000000000000289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8</xdr:col>
      <xdr:colOff>104775</xdr:colOff>
      <xdr:row>6</xdr:row>
      <xdr:rowOff>66675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993" b="9103"/>
        <a:stretch>
          <a:fillRect/>
        </a:stretch>
      </xdr:blipFill>
      <xdr:spPr bwMode="auto">
        <a:xfrm>
          <a:off x="19050" y="9525"/>
          <a:ext cx="50673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95250</xdr:colOff>
      <xdr:row>2</xdr:row>
      <xdr:rowOff>133350</xdr:rowOff>
    </xdr:from>
    <xdr:to>
      <xdr:col>6</xdr:col>
      <xdr:colOff>325755</xdr:colOff>
      <xdr:row>4</xdr:row>
      <xdr:rowOff>38100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126310AA-8AB7-436F-B931-1BC66F6D1E33}"/>
            </a:ext>
          </a:extLst>
        </xdr:cNvPr>
        <xdr:cNvSpPr txBox="1"/>
      </xdr:nvSpPr>
      <xdr:spPr>
        <a:xfrm>
          <a:off x="704850" y="457200"/>
          <a:ext cx="3383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ctr"/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Mobile: 01819557964; PABX: 55167228-57 Ext. 7226;</a:t>
          </a:r>
          <a:r>
            <a:rPr lang="en-US" sz="800" baseline="0">
              <a:solidFill>
                <a:schemeClr val="tx1"/>
              </a:solidFill>
              <a:latin typeface="Arial Narrow" panose="020B060602020203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http://brtc.ce.buet.ac.bd/#/home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8</xdr:col>
      <xdr:colOff>342900</xdr:colOff>
      <xdr:row>33</xdr:row>
      <xdr:rowOff>152400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19049</xdr:colOff>
      <xdr:row>0</xdr:row>
      <xdr:rowOff>9524</xdr:rowOff>
    </xdr:from>
    <xdr:to>
      <xdr:col>8</xdr:col>
      <xdr:colOff>581025</xdr:colOff>
      <xdr:row>6</xdr:row>
      <xdr:rowOff>190500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1993" b="9103"/>
        <a:stretch>
          <a:fillRect/>
        </a:stretch>
      </xdr:blipFill>
      <xdr:spPr bwMode="auto">
        <a:xfrm>
          <a:off x="19049" y="9524"/>
          <a:ext cx="5543551" cy="11525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428625</xdr:colOff>
      <xdr:row>3</xdr:row>
      <xdr:rowOff>38100</xdr:rowOff>
    </xdr:from>
    <xdr:to>
      <xdr:col>7</xdr:col>
      <xdr:colOff>30480</xdr:colOff>
      <xdr:row>4</xdr:row>
      <xdr:rowOff>104775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65CC1DBE-660C-4367-AFE2-1EF0E021F7FF}"/>
            </a:ext>
          </a:extLst>
        </xdr:cNvPr>
        <xdr:cNvSpPr txBox="1"/>
      </xdr:nvSpPr>
      <xdr:spPr>
        <a:xfrm>
          <a:off x="1038225" y="523875"/>
          <a:ext cx="3383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ctr"/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Mobile: 01819557964; PABX: 55167228-57 Ext. 7226;</a:t>
          </a:r>
          <a:r>
            <a:rPr lang="en-US" sz="800" baseline="0">
              <a:solidFill>
                <a:schemeClr val="tx1"/>
              </a:solidFill>
              <a:latin typeface="Arial Narrow" panose="020B060602020203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http://brtc.ce.buet.ac.bd/#/home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ydrometer_V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-output"/>
      <sheetName val="output-table"/>
      <sheetName val="main"/>
      <sheetName val="Some Calculations"/>
      <sheetName val="Report"/>
    </sheetNames>
    <sheetDataSet>
      <sheetData sheetId="0">
        <row r="24">
          <cell r="D24">
            <v>15</v>
          </cell>
          <cell r="E24">
            <v>20</v>
          </cell>
          <cell r="F24">
            <v>26</v>
          </cell>
          <cell r="G24">
            <v>30</v>
          </cell>
          <cell r="H24">
            <v>35</v>
          </cell>
          <cell r="M24">
            <v>9.9499999999999993</v>
          </cell>
          <cell r="N24">
            <v>10.08</v>
          </cell>
          <cell r="O24">
            <v>8.6999999999999993</v>
          </cell>
        </row>
        <row r="25">
          <cell r="D25">
            <v>7.5</v>
          </cell>
          <cell r="E25">
            <v>7.41</v>
          </cell>
          <cell r="F25">
            <v>10.94</v>
          </cell>
          <cell r="G25">
            <v>9.61</v>
          </cell>
          <cell r="H25">
            <v>7.33</v>
          </cell>
          <cell r="M25">
            <v>46.98</v>
          </cell>
          <cell r="N25">
            <v>47.72</v>
          </cell>
          <cell r="O25">
            <v>42.19</v>
          </cell>
        </row>
        <row r="26">
          <cell r="D26">
            <v>43.14</v>
          </cell>
          <cell r="E26">
            <v>45.43</v>
          </cell>
          <cell r="F26">
            <v>43.96</v>
          </cell>
          <cell r="G26">
            <v>47.18</v>
          </cell>
          <cell r="H26">
            <v>43.17</v>
          </cell>
          <cell r="M26">
            <v>40.450000000000003</v>
          </cell>
          <cell r="N26">
            <v>41.02</v>
          </cell>
          <cell r="O26">
            <v>36.32</v>
          </cell>
        </row>
        <row r="27">
          <cell r="D27">
            <v>33.44</v>
          </cell>
          <cell r="E27">
            <v>35.47</v>
          </cell>
          <cell r="F27">
            <v>35.61</v>
          </cell>
          <cell r="G27">
            <v>37.799999999999997</v>
          </cell>
          <cell r="H27">
            <v>34.32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8:N133"/>
  <sheetViews>
    <sheetView view="pageBreakPreview" topLeftCell="A7" zoomScale="145" zoomScaleSheetLayoutView="145" workbookViewId="0">
      <selection activeCell="G20" sqref="G20"/>
    </sheetView>
  </sheetViews>
  <sheetFormatPr defaultRowHeight="12.5" x14ac:dyDescent="0.25"/>
  <cols>
    <col min="2" max="2" width="11.81640625" customWidth="1"/>
    <col min="4" max="4" width="8" customWidth="1"/>
    <col min="7" max="7" width="9.453125" customWidth="1"/>
    <col min="8" max="8" width="8.81640625" customWidth="1"/>
    <col min="13" max="13" width="9.453125" customWidth="1"/>
    <col min="16" max="16" width="8.1796875" customWidth="1"/>
  </cols>
  <sheetData>
    <row r="8" spans="1:12" ht="12.75" customHeight="1" x14ac:dyDescent="0.25">
      <c r="A8" s="44" t="s">
        <v>14</v>
      </c>
      <c r="B8" s="131" t="s">
        <v>72</v>
      </c>
      <c r="C8" s="131"/>
      <c r="D8" s="131"/>
      <c r="E8" s="131"/>
      <c r="F8" s="134" t="s">
        <v>15</v>
      </c>
      <c r="G8" s="133" t="s">
        <v>78</v>
      </c>
      <c r="H8" s="133"/>
    </row>
    <row r="9" spans="1:12" x14ac:dyDescent="0.25">
      <c r="A9" s="44" t="s">
        <v>29</v>
      </c>
      <c r="B9" s="127" t="s">
        <v>76</v>
      </c>
      <c r="C9" s="75"/>
      <c r="D9" s="75"/>
      <c r="E9" s="75"/>
      <c r="F9" s="134"/>
      <c r="G9" s="133"/>
      <c r="H9" s="133"/>
    </row>
    <row r="10" spans="1:12" x14ac:dyDescent="0.25">
      <c r="A10" s="44" t="s">
        <v>25</v>
      </c>
      <c r="B10" s="132" t="s">
        <v>73</v>
      </c>
      <c r="C10" s="131"/>
      <c r="D10" s="131"/>
      <c r="E10" s="131"/>
      <c r="F10" s="134"/>
      <c r="G10" s="133"/>
      <c r="H10" s="133"/>
      <c r="I10" s="37"/>
    </row>
    <row r="11" spans="1:12" x14ac:dyDescent="0.25">
      <c r="A11" s="45" t="s">
        <v>30</v>
      </c>
      <c r="B11" s="103" t="s">
        <v>63</v>
      </c>
      <c r="C11" s="47" t="s">
        <v>31</v>
      </c>
      <c r="D11" s="135" t="s">
        <v>77</v>
      </c>
      <c r="E11" s="135"/>
      <c r="F11" s="134"/>
      <c r="G11" s="133"/>
      <c r="H11" s="133"/>
    </row>
    <row r="12" spans="1:12" x14ac:dyDescent="0.25">
      <c r="A12" s="45" t="s">
        <v>32</v>
      </c>
      <c r="B12" s="39"/>
      <c r="C12" s="104" t="s">
        <v>63</v>
      </c>
      <c r="D12" s="40"/>
      <c r="E12" s="39"/>
      <c r="F12" s="45" t="s">
        <v>33</v>
      </c>
      <c r="G12" s="105" t="s">
        <v>75</v>
      </c>
      <c r="H12" s="39"/>
    </row>
    <row r="13" spans="1:12" ht="13" thickBot="1" x14ac:dyDescent="0.3">
      <c r="A13" s="45" t="s">
        <v>28</v>
      </c>
      <c r="B13" s="42"/>
      <c r="C13" s="40" t="s">
        <v>74</v>
      </c>
      <c r="D13" s="38"/>
      <c r="E13" s="43"/>
      <c r="F13" s="45" t="s">
        <v>34</v>
      </c>
      <c r="G13" s="21" t="s">
        <v>64</v>
      </c>
      <c r="H13" s="21"/>
      <c r="J13" s="20"/>
    </row>
    <row r="14" spans="1:12" ht="14.5" thickBot="1" x14ac:dyDescent="0.35">
      <c r="A14" s="30" t="s">
        <v>2</v>
      </c>
      <c r="D14" s="1"/>
      <c r="E14" s="1"/>
      <c r="F14" s="1"/>
      <c r="G14" s="1"/>
      <c r="H14" s="1"/>
      <c r="I14" s="55"/>
      <c r="J14" s="54" t="s">
        <v>35</v>
      </c>
      <c r="K14" s="56"/>
      <c r="L14" s="57"/>
    </row>
    <row r="15" spans="1:12" x14ac:dyDescent="0.25">
      <c r="A15" s="5" t="s">
        <v>21</v>
      </c>
      <c r="B15" s="9"/>
      <c r="C15" s="11">
        <v>1</v>
      </c>
      <c r="D15" s="8">
        <v>2</v>
      </c>
      <c r="E15" s="8">
        <v>3</v>
      </c>
      <c r="F15" s="10">
        <v>4</v>
      </c>
      <c r="G15" s="10">
        <v>5</v>
      </c>
      <c r="H15" s="1"/>
      <c r="I15" s="90" t="s">
        <v>60</v>
      </c>
      <c r="J15" s="88"/>
      <c r="K15" s="89"/>
      <c r="L15" s="91"/>
    </row>
    <row r="16" spans="1:12" x14ac:dyDescent="0.25">
      <c r="A16" s="5" t="s">
        <v>3</v>
      </c>
      <c r="B16" s="7"/>
      <c r="C16" s="32">
        <f>'[1]input-output'!$D$24</f>
        <v>15</v>
      </c>
      <c r="D16" s="33">
        <f>'[1]input-output'!$E$24</f>
        <v>20</v>
      </c>
      <c r="E16" s="33">
        <f>'[1]input-output'!$F$24</f>
        <v>26</v>
      </c>
      <c r="F16" s="33">
        <f>'[1]input-output'!$G$24</f>
        <v>30</v>
      </c>
      <c r="G16" s="33">
        <f>'[1]input-output'!$H$24</f>
        <v>35</v>
      </c>
      <c r="H16" s="1"/>
      <c r="I16" s="92" t="s">
        <v>36</v>
      </c>
      <c r="J16" s="50"/>
      <c r="K16" s="51"/>
      <c r="L16" s="93"/>
    </row>
    <row r="17" spans="1:12" x14ac:dyDescent="0.25">
      <c r="A17" s="4" t="s">
        <v>5</v>
      </c>
      <c r="B17" s="4"/>
      <c r="C17" s="34">
        <f>'[1]input-output'!$D$25</f>
        <v>7.5</v>
      </c>
      <c r="D17" s="34">
        <f>'[1]input-output'!$E$25</f>
        <v>7.41</v>
      </c>
      <c r="E17" s="34">
        <f>'[1]input-output'!$F$25</f>
        <v>10.94</v>
      </c>
      <c r="F17" s="34">
        <f>'[1]input-output'!$G$25</f>
        <v>9.61</v>
      </c>
      <c r="G17" s="34">
        <f>'[1]input-output'!$H$25</f>
        <v>7.33</v>
      </c>
      <c r="H17" s="1"/>
      <c r="I17" s="92" t="s">
        <v>37</v>
      </c>
      <c r="J17" s="50"/>
      <c r="K17" s="51"/>
      <c r="L17" s="93"/>
    </row>
    <row r="18" spans="1:12" x14ac:dyDescent="0.25">
      <c r="A18" s="4" t="s">
        <v>17</v>
      </c>
      <c r="B18" s="12"/>
      <c r="C18" s="34">
        <f>'[1]input-output'!$D$26</f>
        <v>43.14</v>
      </c>
      <c r="D18" s="34">
        <f>'[1]input-output'!$E$26</f>
        <v>45.43</v>
      </c>
      <c r="E18" s="34">
        <f>'[1]input-output'!$F$26</f>
        <v>43.96</v>
      </c>
      <c r="F18" s="34">
        <f>'[1]input-output'!$G$26</f>
        <v>47.18</v>
      </c>
      <c r="G18" s="34">
        <f>'[1]input-output'!$H$26</f>
        <v>43.17</v>
      </c>
      <c r="H18" s="1"/>
      <c r="I18" s="92" t="s">
        <v>38</v>
      </c>
      <c r="J18" s="52"/>
      <c r="K18" s="51"/>
      <c r="L18" s="93"/>
    </row>
    <row r="19" spans="1:12" x14ac:dyDescent="0.25">
      <c r="A19" s="4" t="s">
        <v>18</v>
      </c>
      <c r="B19" s="4"/>
      <c r="C19" s="34">
        <f>'[1]input-output'!$D$27</f>
        <v>33.44</v>
      </c>
      <c r="D19" s="34">
        <f>'[1]input-output'!$E$27</f>
        <v>35.47</v>
      </c>
      <c r="E19" s="34">
        <f>'[1]input-output'!$F$27</f>
        <v>35.61</v>
      </c>
      <c r="F19" s="34">
        <f>'[1]input-output'!$G$27</f>
        <v>37.799999999999997</v>
      </c>
      <c r="G19" s="34">
        <f>'[1]input-output'!$H$27</f>
        <v>34.32</v>
      </c>
      <c r="H19" s="1"/>
      <c r="I19" s="92" t="s">
        <v>39</v>
      </c>
      <c r="J19" s="52"/>
      <c r="K19" s="51"/>
      <c r="L19" s="93"/>
    </row>
    <row r="20" spans="1:12" ht="13.5" x14ac:dyDescent="0.35">
      <c r="A20" s="4" t="s">
        <v>4</v>
      </c>
      <c r="B20" s="4"/>
      <c r="C20" s="4">
        <f>C18-C19</f>
        <v>9.7000000000000028</v>
      </c>
      <c r="D20" s="4">
        <f>D18-D19</f>
        <v>9.9600000000000009</v>
      </c>
      <c r="E20" s="4">
        <f>E18-E19</f>
        <v>8.3500000000000014</v>
      </c>
      <c r="F20" s="4">
        <f>F18-F19</f>
        <v>9.3800000000000026</v>
      </c>
      <c r="G20" s="4">
        <f>G18-G19</f>
        <v>8.8500000000000014</v>
      </c>
      <c r="H20" s="1"/>
      <c r="I20" s="92" t="s">
        <v>40</v>
      </c>
      <c r="J20" s="52"/>
      <c r="K20" s="51"/>
      <c r="L20" s="93"/>
    </row>
    <row r="21" spans="1:12" ht="13.5" x14ac:dyDescent="0.35">
      <c r="A21" s="4" t="s">
        <v>6</v>
      </c>
      <c r="B21" s="4"/>
      <c r="C21" s="4">
        <f>C19-C17</f>
        <v>25.939999999999998</v>
      </c>
      <c r="D21" s="4">
        <f>D19-D17</f>
        <v>28.06</v>
      </c>
      <c r="E21" s="4">
        <f>E19-E17</f>
        <v>24.67</v>
      </c>
      <c r="F21" s="4">
        <f>F19-F17</f>
        <v>28.189999999999998</v>
      </c>
      <c r="G21" s="4">
        <f>G19-G17</f>
        <v>26.990000000000002</v>
      </c>
      <c r="H21" s="1"/>
      <c r="I21" s="92" t="s">
        <v>41</v>
      </c>
      <c r="J21" s="4"/>
      <c r="K21" s="51"/>
      <c r="L21" s="94" t="str">
        <f>IF(L15="","",L17-L16)</f>
        <v/>
      </c>
    </row>
    <row r="22" spans="1:12" x14ac:dyDescent="0.25">
      <c r="A22" s="4" t="s">
        <v>7</v>
      </c>
      <c r="B22" s="4"/>
      <c r="C22" s="31">
        <f>C20/C21*100</f>
        <v>37.393986121819601</v>
      </c>
      <c r="D22" s="31">
        <f>D20/D21*100</f>
        <v>35.495367070563084</v>
      </c>
      <c r="E22" s="31">
        <f>E20/E21*100</f>
        <v>33.846777462505067</v>
      </c>
      <c r="F22" s="31">
        <f>F20/F21*100</f>
        <v>33.274210713018817</v>
      </c>
      <c r="G22" s="31">
        <f>G20/G21*100</f>
        <v>32.789922193404969</v>
      </c>
      <c r="H22" s="1"/>
      <c r="I22" s="92" t="s">
        <v>42</v>
      </c>
      <c r="J22" s="51"/>
      <c r="K22" s="51"/>
      <c r="L22" s="94" t="str">
        <f>IF(L15="","",L18-L16)</f>
        <v/>
      </c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92" t="s">
        <v>43</v>
      </c>
      <c r="J23" s="51"/>
      <c r="K23" s="51"/>
      <c r="L23" s="94" t="str">
        <f>IF(L15="","",(L21-L22)*100/L22)</f>
        <v/>
      </c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92" t="s">
        <v>44</v>
      </c>
      <c r="J24" s="51"/>
      <c r="K24" s="51"/>
      <c r="L24" s="94" t="str">
        <f>IF(L15="","",L19/13.55)</f>
        <v/>
      </c>
    </row>
    <row r="25" spans="1:12" x14ac:dyDescent="0.25">
      <c r="I25" s="95" t="s">
        <v>59</v>
      </c>
      <c r="J25" s="61"/>
      <c r="K25" s="61"/>
      <c r="L25" s="96" t="str">
        <f>IF(L15="","",L23-((L20-L24)*1*100/L22))</f>
        <v/>
      </c>
    </row>
    <row r="26" spans="1:12" x14ac:dyDescent="0.25">
      <c r="I26" s="95" t="s">
        <v>45</v>
      </c>
      <c r="J26" s="61"/>
      <c r="K26" s="61"/>
      <c r="L26" s="96" t="str">
        <f>IF(L15="","",L22/(L24*1))</f>
        <v/>
      </c>
    </row>
    <row r="27" spans="1:12" x14ac:dyDescent="0.25">
      <c r="G27" s="15"/>
      <c r="I27" s="95" t="s">
        <v>46</v>
      </c>
      <c r="J27" s="61"/>
      <c r="K27" s="61"/>
      <c r="L27" s="96" t="str">
        <f>IF(L15="","",(L23-L25)*L26)</f>
        <v/>
      </c>
    </row>
    <row r="28" spans="1:12" ht="13.5" thickBot="1" x14ac:dyDescent="0.35">
      <c r="G28" s="13"/>
      <c r="H28" s="14"/>
      <c r="I28" s="99" t="s">
        <v>47</v>
      </c>
      <c r="J28" s="100"/>
      <c r="K28" s="100"/>
      <c r="L28" s="101" t="str">
        <f>IF(L15="","",(1-(1/(1+(L27/100)))^(1/3))*100)</f>
        <v/>
      </c>
    </row>
    <row r="29" spans="1:12" ht="13" thickBot="1" x14ac:dyDescent="0.3">
      <c r="I29" s="97" t="s">
        <v>61</v>
      </c>
      <c r="J29" s="102"/>
      <c r="K29" s="102"/>
      <c r="L29" s="98" t="str">
        <f>IF(L15="","",(-0.000005006464124*L15^2-0.00000484550743*L15+1.00033065352292)/(((-0.000005006464124*L15^2-0.00000484550743*L15+1.00033065352292)*L24/L22)-(L25/100)))</f>
        <v/>
      </c>
    </row>
    <row r="30" spans="1:12" x14ac:dyDescent="0.25">
      <c r="I30" s="35"/>
      <c r="J30" s="35"/>
      <c r="K30" s="35"/>
      <c r="L30" s="35"/>
    </row>
    <row r="31" spans="1:12" x14ac:dyDescent="0.25">
      <c r="I31" s="35"/>
      <c r="J31" s="35"/>
      <c r="K31" s="35"/>
      <c r="L31" s="35"/>
    </row>
    <row r="32" spans="1:12" x14ac:dyDescent="0.25">
      <c r="I32" s="35"/>
      <c r="J32" s="35"/>
      <c r="K32" s="35"/>
      <c r="L32" s="35"/>
    </row>
    <row r="33" spans="1:12" x14ac:dyDescent="0.25">
      <c r="I33" s="35"/>
      <c r="J33" s="35"/>
      <c r="K33" s="35"/>
      <c r="L33" s="35"/>
    </row>
    <row r="34" spans="1:12" x14ac:dyDescent="0.25">
      <c r="I34" s="35"/>
      <c r="J34" s="53"/>
      <c r="K34" s="53"/>
      <c r="L34" s="35"/>
    </row>
    <row r="35" spans="1:12" x14ac:dyDescent="0.25">
      <c r="I35" s="35"/>
      <c r="J35" s="35"/>
      <c r="K35" s="35"/>
      <c r="L35" s="53"/>
    </row>
    <row r="36" spans="1:12" ht="13" x14ac:dyDescent="0.3">
      <c r="I36" s="35"/>
      <c r="J36" s="28"/>
      <c r="K36" s="35"/>
      <c r="L36" s="35"/>
    </row>
    <row r="37" spans="1:12" x14ac:dyDescent="0.25">
      <c r="I37" s="35"/>
      <c r="J37" s="35"/>
      <c r="K37" s="35"/>
      <c r="L37" s="35"/>
    </row>
    <row r="38" spans="1:12" x14ac:dyDescent="0.25">
      <c r="I38" s="35"/>
      <c r="J38" s="35"/>
      <c r="K38" s="35"/>
      <c r="L38" s="35"/>
    </row>
    <row r="39" spans="1:12" ht="13" x14ac:dyDescent="0.3">
      <c r="D39" s="62" t="s">
        <v>49</v>
      </c>
      <c r="E39" s="63"/>
      <c r="F39" s="63"/>
      <c r="G39" s="64">
        <f>G56/G41</f>
        <v>1.016138625202397</v>
      </c>
      <c r="I39" s="35"/>
      <c r="J39" s="35"/>
      <c r="K39" s="35"/>
      <c r="L39" s="35"/>
    </row>
    <row r="40" spans="1:12" ht="13" x14ac:dyDescent="0.3">
      <c r="D40" s="62" t="s">
        <v>27</v>
      </c>
      <c r="E40" s="63"/>
      <c r="F40" s="63"/>
      <c r="G40" s="65">
        <f>ROUND(TREND(C22:G22,LOG10(C16:G16),LOG10(25)),0)</f>
        <v>34</v>
      </c>
      <c r="H40" s="14" t="s">
        <v>13</v>
      </c>
      <c r="I40" s="35"/>
      <c r="J40" s="35"/>
      <c r="K40" s="35"/>
      <c r="L40" s="35"/>
    </row>
    <row r="41" spans="1:12" ht="13" x14ac:dyDescent="0.3">
      <c r="D41" s="62" t="s">
        <v>48</v>
      </c>
      <c r="E41" s="63"/>
      <c r="F41" s="63"/>
      <c r="G41" s="64">
        <f>(TREND(C22:G22,LOG10(C16:G16),LOG10(20))-TREND(C22:G22,LOG10(C16:G16),LOG10(30)))/(LOG10(30)-LOG10(20))</f>
        <v>12.793530014087034</v>
      </c>
    </row>
    <row r="42" spans="1:12" ht="14" x14ac:dyDescent="0.3">
      <c r="A42" s="30" t="s">
        <v>8</v>
      </c>
      <c r="D42" s="17"/>
    </row>
    <row r="43" spans="1:12" x14ac:dyDescent="0.25">
      <c r="A43" s="5" t="s">
        <v>21</v>
      </c>
      <c r="B43" s="6"/>
      <c r="C43" s="9"/>
      <c r="D43" s="4">
        <v>1</v>
      </c>
      <c r="E43" s="4">
        <v>2</v>
      </c>
      <c r="F43" s="4">
        <v>3</v>
      </c>
      <c r="H43" s="1"/>
    </row>
    <row r="44" spans="1:12" x14ac:dyDescent="0.25">
      <c r="A44" s="4" t="s">
        <v>5</v>
      </c>
      <c r="B44" s="5"/>
      <c r="C44" s="9"/>
      <c r="D44" s="36">
        <f>'[1]input-output'!$M$24</f>
        <v>9.9499999999999993</v>
      </c>
      <c r="E44" s="36">
        <f>'[1]input-output'!$N$24</f>
        <v>10.08</v>
      </c>
      <c r="F44" s="34">
        <f>'[1]input-output'!$O$24</f>
        <v>8.6999999999999993</v>
      </c>
      <c r="H44" s="1"/>
    </row>
    <row r="45" spans="1:12" x14ac:dyDescent="0.25">
      <c r="A45" s="4" t="s">
        <v>9</v>
      </c>
      <c r="B45" s="25"/>
      <c r="C45" s="7"/>
      <c r="D45" s="36">
        <f>'[1]input-output'!$M$25</f>
        <v>46.98</v>
      </c>
      <c r="E45" s="36">
        <f>'[1]input-output'!$N$25</f>
        <v>47.72</v>
      </c>
      <c r="F45" s="34">
        <f>'[1]input-output'!$O$25</f>
        <v>42.19</v>
      </c>
      <c r="H45" s="1"/>
    </row>
    <row r="46" spans="1:12" x14ac:dyDescent="0.25">
      <c r="A46" s="4" t="s">
        <v>10</v>
      </c>
      <c r="B46" s="5"/>
      <c r="C46" s="27"/>
      <c r="D46" s="36">
        <f>'[1]input-output'!$M$26</f>
        <v>40.450000000000003</v>
      </c>
      <c r="E46" s="36">
        <f>'[1]input-output'!$N$26</f>
        <v>41.02</v>
      </c>
      <c r="F46" s="34">
        <f>'[1]input-output'!$O$26</f>
        <v>36.32</v>
      </c>
      <c r="H46" s="1"/>
    </row>
    <row r="47" spans="1:12" x14ac:dyDescent="0.25">
      <c r="A47" s="4" t="s">
        <v>11</v>
      </c>
      <c r="B47" s="5"/>
      <c r="C47" s="26"/>
      <c r="D47" s="4">
        <f>D45-D46</f>
        <v>6.529999999999994</v>
      </c>
      <c r="E47" s="4">
        <f>E45-E46</f>
        <v>6.6999999999999957</v>
      </c>
      <c r="F47" s="4">
        <f>F45-F46</f>
        <v>5.8699999999999974</v>
      </c>
      <c r="H47" s="1"/>
    </row>
    <row r="48" spans="1:12" x14ac:dyDescent="0.25">
      <c r="A48" s="4" t="s">
        <v>12</v>
      </c>
      <c r="B48" s="5"/>
      <c r="C48" s="7"/>
      <c r="D48" s="4">
        <f>D46-D44</f>
        <v>30.500000000000004</v>
      </c>
      <c r="E48" s="4">
        <f>E46-E44</f>
        <v>30.940000000000005</v>
      </c>
      <c r="F48" s="4">
        <f>F46-F44</f>
        <v>27.62</v>
      </c>
      <c r="G48" s="16"/>
    </row>
    <row r="49" spans="1:14" x14ac:dyDescent="0.25">
      <c r="A49" s="4" t="s">
        <v>7</v>
      </c>
      <c r="B49" s="5"/>
      <c r="C49" s="7"/>
      <c r="D49" s="31">
        <f>D47/D48*100</f>
        <v>21.409836065573749</v>
      </c>
      <c r="E49" s="31">
        <f>E47/E48*100</f>
        <v>21.654815772462815</v>
      </c>
      <c r="F49" s="31">
        <f>F47/F48*100</f>
        <v>21.252715423606073</v>
      </c>
    </row>
    <row r="50" spans="1:14" x14ac:dyDescent="0.25">
      <c r="A50" s="41"/>
      <c r="B50" s="41"/>
      <c r="C50" s="41"/>
      <c r="D50" s="48"/>
      <c r="E50" s="48"/>
      <c r="F50" s="48"/>
    </row>
    <row r="51" spans="1:14" x14ac:dyDescent="0.25">
      <c r="A51" s="41"/>
      <c r="B51" s="41"/>
      <c r="C51" s="41"/>
      <c r="D51" s="48"/>
      <c r="E51" s="48"/>
      <c r="F51" s="48"/>
    </row>
    <row r="52" spans="1:14" x14ac:dyDescent="0.25">
      <c r="A52" s="41"/>
      <c r="B52" s="41"/>
      <c r="C52" s="41"/>
      <c r="D52" s="48"/>
      <c r="E52" s="48"/>
      <c r="F52" s="48"/>
    </row>
    <row r="53" spans="1:14" x14ac:dyDescent="0.25">
      <c r="A53" s="41"/>
      <c r="B53" s="41"/>
      <c r="C53" s="41"/>
      <c r="D53" s="48"/>
      <c r="E53" s="48"/>
      <c r="F53" s="48"/>
    </row>
    <row r="54" spans="1:14" ht="13" x14ac:dyDescent="0.3">
      <c r="E54" s="66" t="s">
        <v>16</v>
      </c>
      <c r="F54" s="63"/>
      <c r="G54" s="67">
        <f>ROUND((D49+E49+F49)/3,0)</f>
        <v>21</v>
      </c>
      <c r="H54" s="14" t="s">
        <v>13</v>
      </c>
    </row>
    <row r="55" spans="1:14" x14ac:dyDescent="0.25">
      <c r="E55" s="63"/>
      <c r="F55" s="63"/>
      <c r="G55" s="63"/>
      <c r="N55" s="2"/>
    </row>
    <row r="56" spans="1:14" ht="13" x14ac:dyDescent="0.3">
      <c r="A56" s="29"/>
      <c r="E56" s="66" t="s">
        <v>26</v>
      </c>
      <c r="F56" s="63"/>
      <c r="G56" s="67">
        <f>G40-G54</f>
        <v>13</v>
      </c>
      <c r="H56" s="14" t="s">
        <v>13</v>
      </c>
    </row>
    <row r="58" spans="1:14" x14ac:dyDescent="0.25">
      <c r="A58" s="3" t="s">
        <v>20</v>
      </c>
      <c r="B58" s="24"/>
      <c r="C58" s="24"/>
      <c r="D58" s="24"/>
      <c r="E58" s="3" t="s">
        <v>19</v>
      </c>
    </row>
    <row r="59" spans="1:14" ht="14.25" customHeight="1" x14ac:dyDescent="0.25"/>
    <row r="60" spans="1:14" ht="25.5" customHeight="1" x14ac:dyDescent="0.25"/>
    <row r="61" spans="1:14" x14ac:dyDescent="0.25">
      <c r="A61" s="73" t="s">
        <v>71</v>
      </c>
      <c r="B61" s="49"/>
      <c r="C61" s="49"/>
      <c r="D61" s="49"/>
      <c r="E61" s="73" t="s">
        <v>65</v>
      </c>
      <c r="F61" s="49"/>
      <c r="G61" s="49"/>
      <c r="H61" s="49"/>
    </row>
    <row r="62" spans="1:14" x14ac:dyDescent="0.25">
      <c r="A62" s="74" t="s">
        <v>23</v>
      </c>
      <c r="B62" s="49"/>
      <c r="C62" s="49"/>
      <c r="D62" s="49"/>
      <c r="E62" s="74" t="s">
        <v>66</v>
      </c>
      <c r="F62" s="49"/>
      <c r="G62" s="49"/>
      <c r="H62" s="49"/>
    </row>
    <row r="63" spans="1:14" x14ac:dyDescent="0.25">
      <c r="A63" s="74" t="s">
        <v>22</v>
      </c>
      <c r="B63" s="49"/>
      <c r="C63" s="49"/>
      <c r="D63" s="49"/>
      <c r="E63" s="74" t="s">
        <v>22</v>
      </c>
      <c r="F63" s="49"/>
      <c r="G63" s="49"/>
      <c r="H63" s="49"/>
    </row>
    <row r="64" spans="1:14" x14ac:dyDescent="0.25">
      <c r="A64" s="74" t="s">
        <v>24</v>
      </c>
      <c r="B64" s="49"/>
      <c r="C64" s="49"/>
      <c r="D64" s="49"/>
      <c r="E64" s="74" t="s">
        <v>24</v>
      </c>
      <c r="F64" s="49"/>
      <c r="G64" s="49"/>
      <c r="H64" s="49"/>
    </row>
    <row r="126" spans="8:8" x14ac:dyDescent="0.25">
      <c r="H126" s="1"/>
    </row>
    <row r="127" spans="8:8" x14ac:dyDescent="0.25">
      <c r="H127" s="1"/>
    </row>
    <row r="129" spans="8:8" x14ac:dyDescent="0.25">
      <c r="H129" s="1" t="s">
        <v>1</v>
      </c>
    </row>
    <row r="130" spans="8:8" x14ac:dyDescent="0.25">
      <c r="H130" s="1" t="s">
        <v>0</v>
      </c>
    </row>
    <row r="131" spans="8:8" x14ac:dyDescent="0.25">
      <c r="H131" s="1" t="s">
        <v>0</v>
      </c>
    </row>
    <row r="132" spans="8:8" x14ac:dyDescent="0.25">
      <c r="H132" s="1"/>
    </row>
    <row r="133" spans="8:8" x14ac:dyDescent="0.25">
      <c r="H133" s="1"/>
    </row>
  </sheetData>
  <mergeCells count="5">
    <mergeCell ref="B8:E8"/>
    <mergeCell ref="B10:E10"/>
    <mergeCell ref="G8:H11"/>
    <mergeCell ref="F8:F11"/>
    <mergeCell ref="D11:E11"/>
  </mergeCells>
  <pageMargins left="1.1000000000000001" right="0.75" top="0.45" bottom="0.5" header="0.5" footer="0.5"/>
  <pageSetup paperSize="9" scale="93" orientation="portrait" r:id="rId1"/>
  <headerFooter alignWithMargins="0"/>
  <rowBreaks count="2" manualBreakCount="2">
    <brk id="64" max="12" man="1"/>
    <brk id="118" max="16383" man="1"/>
  </rowBreaks>
  <colBreaks count="1" manualBreakCount="1">
    <brk id="8" max="13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7:I133"/>
  <sheetViews>
    <sheetView tabSelected="1" view="pageBreakPreview" topLeftCell="C31" zoomScale="130" zoomScaleSheetLayoutView="130" workbookViewId="0">
      <selection activeCell="E45" sqref="E45"/>
    </sheetView>
  </sheetViews>
  <sheetFormatPr defaultRowHeight="12.5" x14ac:dyDescent="0.25"/>
  <cols>
    <col min="2" max="2" width="11.81640625" customWidth="1"/>
    <col min="4" max="4" width="8" customWidth="1"/>
    <col min="7" max="7" width="9.453125" customWidth="1"/>
    <col min="8" max="8" width="8.81640625" customWidth="1"/>
    <col min="10" max="10" width="8.1796875" customWidth="1"/>
  </cols>
  <sheetData>
    <row r="7" spans="1:9" ht="33" customHeight="1" x14ac:dyDescent="0.25">
      <c r="A7" s="136" t="s">
        <v>50</v>
      </c>
      <c r="B7" s="136"/>
      <c r="C7" s="136"/>
      <c r="D7" s="136"/>
      <c r="E7" s="136"/>
      <c r="F7" s="136"/>
      <c r="G7" s="136"/>
      <c r="H7" s="136"/>
      <c r="I7" s="136"/>
    </row>
    <row r="8" spans="1:9" ht="12.75" customHeight="1" x14ac:dyDescent="0.25">
      <c r="A8" s="45" t="s">
        <v>14</v>
      </c>
      <c r="B8" s="142" t="str">
        <f>main!B8</f>
        <v>1102-27239/CE/20-21 Dated 20/01/2021</v>
      </c>
      <c r="C8" s="142"/>
      <c r="D8" s="142"/>
      <c r="E8" s="142"/>
      <c r="F8" s="143" t="s">
        <v>15</v>
      </c>
      <c r="G8" s="137" t="str">
        <f>main!G8</f>
        <v>Cladding Soil Tests of Padma Bridge Rail Link Project; Sampling Source: Along the Alignment &amp; Stockpile (Sections 02, 03 &amp; 04)</v>
      </c>
      <c r="H8" s="137"/>
      <c r="I8" s="137"/>
    </row>
    <row r="9" spans="1:9" x14ac:dyDescent="0.25">
      <c r="A9" s="45" t="s">
        <v>29</v>
      </c>
      <c r="B9" s="128" t="str">
        <f>main!B9</f>
        <v>Md. Shahin Kadir, On behalf of Project Manager-3, CSC, Phase-2, PBRLP</v>
      </c>
      <c r="C9" s="39"/>
      <c r="D9" s="39"/>
      <c r="E9" s="39"/>
      <c r="F9" s="143"/>
      <c r="G9" s="137"/>
      <c r="H9" s="137"/>
      <c r="I9" s="137"/>
    </row>
    <row r="10" spans="1:9" x14ac:dyDescent="0.25">
      <c r="A10" s="45" t="s">
        <v>25</v>
      </c>
      <c r="B10" s="144" t="str">
        <f>main!B10</f>
        <v>609/Project/21/PBRLP Dated 20/01/2021</v>
      </c>
      <c r="C10" s="144"/>
      <c r="D10" s="144"/>
      <c r="E10" s="144"/>
      <c r="F10" s="143"/>
      <c r="G10" s="137"/>
      <c r="H10" s="137"/>
      <c r="I10" s="137"/>
    </row>
    <row r="11" spans="1:9" x14ac:dyDescent="0.25">
      <c r="A11" s="45" t="s">
        <v>30</v>
      </c>
      <c r="B11" s="46" t="str">
        <f>main!B11</f>
        <v>---</v>
      </c>
      <c r="C11" s="47" t="s">
        <v>31</v>
      </c>
      <c r="D11" s="128" t="str">
        <f>main!D11</f>
        <v>Bag No.13;Ch. 31+500;Section-2</v>
      </c>
      <c r="E11" s="126"/>
      <c r="F11" s="143"/>
      <c r="G11" s="137"/>
      <c r="H11" s="137"/>
      <c r="I11" s="137"/>
    </row>
    <row r="12" spans="1:9" x14ac:dyDescent="0.25">
      <c r="A12" s="45" t="s">
        <v>32</v>
      </c>
      <c r="B12" s="39"/>
      <c r="C12" s="39" t="str">
        <f>main!C12</f>
        <v>---</v>
      </c>
      <c r="D12" s="39"/>
      <c r="E12" s="39"/>
      <c r="F12" s="45"/>
      <c r="G12" s="45" t="s">
        <v>33</v>
      </c>
      <c r="H12" s="129" t="str">
        <f>main!G12</f>
        <v>26/01/2021</v>
      </c>
    </row>
    <row r="13" spans="1:9" x14ac:dyDescent="0.25">
      <c r="A13" s="45" t="s">
        <v>28</v>
      </c>
      <c r="B13" s="59"/>
      <c r="C13" s="125" t="str">
        <f>main!C13</f>
        <v>Gray Silty Clay (Unsealed &amp; Disturbed)</v>
      </c>
      <c r="D13" s="21"/>
      <c r="E13" s="60"/>
      <c r="F13" s="45"/>
      <c r="G13" s="45" t="s">
        <v>34</v>
      </c>
      <c r="H13" s="130" t="str">
        <f>main!G13</f>
        <v>ASTM D4318, D4943</v>
      </c>
    </row>
    <row r="14" spans="1:9" ht="21" customHeight="1" x14ac:dyDescent="0.3">
      <c r="A14" s="30" t="s">
        <v>2</v>
      </c>
      <c r="D14" s="1"/>
      <c r="E14" s="1"/>
      <c r="F14" s="1"/>
      <c r="G14" s="1"/>
      <c r="H14" s="1"/>
    </row>
    <row r="15" spans="1:9" x14ac:dyDescent="0.25">
      <c r="A15" s="76"/>
      <c r="B15" s="76"/>
      <c r="C15" s="77"/>
      <c r="D15" s="78"/>
      <c r="E15" s="78"/>
      <c r="F15" s="77"/>
      <c r="G15" s="77"/>
      <c r="H15" s="79"/>
      <c r="I15" s="80"/>
    </row>
    <row r="16" spans="1:9" x14ac:dyDescent="0.25">
      <c r="A16" s="69" t="s">
        <v>3</v>
      </c>
      <c r="B16" s="69"/>
      <c r="C16" s="70">
        <f>main!C16</f>
        <v>15</v>
      </c>
      <c r="D16" s="70">
        <f>main!D16</f>
        <v>20</v>
      </c>
      <c r="E16" s="70">
        <f>main!E16</f>
        <v>26</v>
      </c>
      <c r="F16" s="70">
        <f>main!F16</f>
        <v>30</v>
      </c>
      <c r="G16" s="70">
        <f>main!G16</f>
        <v>35</v>
      </c>
      <c r="H16" s="69"/>
      <c r="I16" s="83"/>
    </row>
    <row r="17" spans="1:9" x14ac:dyDescent="0.25">
      <c r="A17" s="69" t="s">
        <v>5</v>
      </c>
      <c r="B17" s="69"/>
      <c r="C17" s="70">
        <f>main!C17</f>
        <v>7.5</v>
      </c>
      <c r="D17" s="70">
        <f>main!D17</f>
        <v>7.41</v>
      </c>
      <c r="E17" s="70">
        <f>main!E17</f>
        <v>10.94</v>
      </c>
      <c r="F17" s="70">
        <f>main!F17</f>
        <v>9.61</v>
      </c>
      <c r="G17" s="70">
        <f>main!G17</f>
        <v>7.33</v>
      </c>
      <c r="H17" s="69"/>
      <c r="I17" s="83"/>
    </row>
    <row r="18" spans="1:9" x14ac:dyDescent="0.25">
      <c r="A18" s="69" t="s">
        <v>17</v>
      </c>
      <c r="B18" s="69"/>
      <c r="C18" s="70">
        <f>main!C18</f>
        <v>43.14</v>
      </c>
      <c r="D18" s="70">
        <f>main!D18</f>
        <v>45.43</v>
      </c>
      <c r="E18" s="70">
        <f>main!E18</f>
        <v>43.96</v>
      </c>
      <c r="F18" s="70">
        <f>main!F18</f>
        <v>47.18</v>
      </c>
      <c r="G18" s="70">
        <f>main!G18</f>
        <v>43.17</v>
      </c>
      <c r="H18" s="69"/>
      <c r="I18" s="83"/>
    </row>
    <row r="19" spans="1:9" x14ac:dyDescent="0.25">
      <c r="A19" s="69" t="s">
        <v>18</v>
      </c>
      <c r="B19" s="69"/>
      <c r="C19" s="70">
        <f>main!C19</f>
        <v>33.44</v>
      </c>
      <c r="D19" s="70">
        <f>main!D19</f>
        <v>35.47</v>
      </c>
      <c r="E19" s="70">
        <f>main!E19</f>
        <v>35.61</v>
      </c>
      <c r="F19" s="70">
        <f>main!F19</f>
        <v>37.799999999999997</v>
      </c>
      <c r="G19" s="70">
        <f>main!G19</f>
        <v>34.32</v>
      </c>
      <c r="H19" s="69"/>
      <c r="I19" s="83"/>
    </row>
    <row r="20" spans="1:9" ht="13.5" x14ac:dyDescent="0.35">
      <c r="A20" s="69" t="s">
        <v>51</v>
      </c>
      <c r="B20" s="69"/>
      <c r="C20" s="70">
        <f>main!C20</f>
        <v>9.7000000000000028</v>
      </c>
      <c r="D20" s="70">
        <f>main!D20</f>
        <v>9.9600000000000009</v>
      </c>
      <c r="E20" s="70">
        <f>main!E20</f>
        <v>8.3500000000000014</v>
      </c>
      <c r="F20" s="70">
        <f>main!F20</f>
        <v>9.3800000000000026</v>
      </c>
      <c r="G20" s="70">
        <f>main!G20</f>
        <v>8.8500000000000014</v>
      </c>
      <c r="H20" s="69"/>
      <c r="I20" s="83"/>
    </row>
    <row r="21" spans="1:9" ht="13.5" x14ac:dyDescent="0.35">
      <c r="A21" s="69" t="s">
        <v>52</v>
      </c>
      <c r="B21" s="69"/>
      <c r="C21" s="70">
        <f>main!C21</f>
        <v>25.939999999999998</v>
      </c>
      <c r="D21" s="70">
        <f>main!D21</f>
        <v>28.06</v>
      </c>
      <c r="E21" s="70">
        <f>main!E21</f>
        <v>24.67</v>
      </c>
      <c r="F21" s="70">
        <f>main!F21</f>
        <v>28.189999999999998</v>
      </c>
      <c r="G21" s="70">
        <f>main!G21</f>
        <v>26.990000000000002</v>
      </c>
      <c r="H21" s="69"/>
      <c r="I21" s="83"/>
    </row>
    <row r="22" spans="1:9" x14ac:dyDescent="0.25">
      <c r="A22" s="69" t="s">
        <v>7</v>
      </c>
      <c r="B22" s="69"/>
      <c r="C22" s="70">
        <f>main!C22</f>
        <v>37.393986121819601</v>
      </c>
      <c r="D22" s="70">
        <f>main!D22</f>
        <v>35.495367070563084</v>
      </c>
      <c r="E22" s="70">
        <f>main!E22</f>
        <v>33.846777462505067</v>
      </c>
      <c r="F22" s="70">
        <f>main!F22</f>
        <v>33.274210713018817</v>
      </c>
      <c r="G22" s="70">
        <f>main!G22</f>
        <v>32.789922193404969</v>
      </c>
      <c r="H22" s="69"/>
      <c r="I22" s="83"/>
    </row>
    <row r="23" spans="1:9" x14ac:dyDescent="0.25">
      <c r="A23" s="84"/>
      <c r="B23" s="84"/>
      <c r="C23" s="84"/>
      <c r="D23" s="84"/>
      <c r="E23" s="84"/>
      <c r="F23" s="84"/>
      <c r="G23" s="84"/>
      <c r="H23" s="84"/>
      <c r="I23" s="83"/>
    </row>
    <row r="24" spans="1:9" x14ac:dyDescent="0.25">
      <c r="A24" s="84"/>
      <c r="B24" s="84"/>
      <c r="C24" s="84"/>
      <c r="D24" s="84"/>
      <c r="E24" s="84"/>
      <c r="F24" s="84"/>
      <c r="G24" s="84"/>
      <c r="H24" s="84"/>
      <c r="I24" s="83"/>
    </row>
    <row r="25" spans="1:9" x14ac:dyDescent="0.25">
      <c r="A25" s="83"/>
      <c r="B25" s="83"/>
      <c r="C25" s="83"/>
      <c r="D25" s="83"/>
      <c r="E25" s="83"/>
      <c r="F25" s="83"/>
      <c r="G25" s="83"/>
      <c r="H25" s="83"/>
      <c r="I25" s="83"/>
    </row>
    <row r="26" spans="1:9" x14ac:dyDescent="0.25">
      <c r="A26" s="83"/>
      <c r="B26" s="83"/>
      <c r="C26" s="83"/>
      <c r="D26" s="83"/>
      <c r="E26" s="83"/>
      <c r="F26" s="83"/>
      <c r="G26" s="83"/>
      <c r="H26" s="83"/>
      <c r="I26" s="83"/>
    </row>
    <row r="27" spans="1:9" x14ac:dyDescent="0.25">
      <c r="A27" s="83"/>
      <c r="B27" s="83"/>
      <c r="C27" s="83"/>
      <c r="D27" s="83"/>
      <c r="E27" s="83"/>
      <c r="F27" s="83"/>
      <c r="G27" s="85"/>
      <c r="H27" s="83"/>
      <c r="I27" s="83"/>
    </row>
    <row r="28" spans="1:9" ht="13" x14ac:dyDescent="0.3">
      <c r="A28" s="80"/>
      <c r="B28" s="80"/>
      <c r="C28" s="80"/>
      <c r="D28" s="80"/>
      <c r="E28" s="80"/>
      <c r="F28" s="80"/>
      <c r="G28" s="81"/>
      <c r="H28" s="82"/>
      <c r="I28" s="80"/>
    </row>
    <row r="29" spans="1:9" x14ac:dyDescent="0.25">
      <c r="A29" s="80"/>
      <c r="B29" s="80"/>
      <c r="C29" s="80"/>
      <c r="D29" s="80"/>
      <c r="E29" s="80"/>
      <c r="F29" s="80"/>
      <c r="G29" s="80"/>
      <c r="H29" s="80"/>
      <c r="I29" s="80"/>
    </row>
    <row r="30" spans="1:9" x14ac:dyDescent="0.25">
      <c r="A30" s="80"/>
      <c r="B30" s="80"/>
      <c r="C30" s="80"/>
      <c r="D30" s="80"/>
      <c r="E30" s="80"/>
      <c r="F30" s="80"/>
      <c r="G30" s="80"/>
      <c r="H30" s="80"/>
      <c r="I30" s="80"/>
    </row>
    <row r="35" spans="1:9" ht="3.75" customHeight="1" x14ac:dyDescent="0.25">
      <c r="A35" s="17"/>
    </row>
    <row r="36" spans="1:9" ht="15" customHeight="1" x14ac:dyDescent="0.25">
      <c r="A36" s="124" t="s">
        <v>55</v>
      </c>
      <c r="B36" s="68"/>
      <c r="C36" s="68"/>
      <c r="D36" s="122">
        <f>main!G40</f>
        <v>34</v>
      </c>
      <c r="E36" s="72"/>
      <c r="F36" s="124" t="s">
        <v>53</v>
      </c>
      <c r="G36" s="68"/>
      <c r="H36" s="123">
        <f>ROUND(main!G41,2)</f>
        <v>12.79</v>
      </c>
      <c r="I36" s="68"/>
    </row>
    <row r="37" spans="1:9" ht="3.75" customHeight="1" x14ac:dyDescent="0.25">
      <c r="A37" s="17"/>
      <c r="D37" s="14"/>
      <c r="E37" s="14"/>
    </row>
    <row r="38" spans="1:9" ht="0.75" customHeight="1" x14ac:dyDescent="0.25">
      <c r="A38" s="17"/>
    </row>
    <row r="39" spans="1:9" hidden="1" x14ac:dyDescent="0.25">
      <c r="A39" s="17"/>
    </row>
    <row r="40" spans="1:9" ht="0.75" customHeight="1" x14ac:dyDescent="0.3">
      <c r="A40" s="17"/>
      <c r="D40" s="17"/>
      <c r="G40" s="19"/>
      <c r="H40" s="14"/>
    </row>
    <row r="41" spans="1:9" ht="1.5" customHeight="1" x14ac:dyDescent="0.3">
      <c r="D41" s="17"/>
      <c r="G41" s="58"/>
    </row>
    <row r="42" spans="1:9" ht="14" x14ac:dyDescent="0.3">
      <c r="A42" s="30" t="s">
        <v>8</v>
      </c>
      <c r="D42" s="17"/>
    </row>
    <row r="43" spans="1:9" x14ac:dyDescent="0.25">
      <c r="A43" s="5" t="s">
        <v>21</v>
      </c>
      <c r="B43" s="6"/>
      <c r="C43" s="9"/>
      <c r="D43" s="87">
        <f>main!D43</f>
        <v>1</v>
      </c>
      <c r="E43" s="87">
        <f>main!E43</f>
        <v>2</v>
      </c>
      <c r="F43" s="87">
        <f>main!F43</f>
        <v>3</v>
      </c>
      <c r="H43" s="1"/>
    </row>
    <row r="44" spans="1:9" x14ac:dyDescent="0.25">
      <c r="A44" s="4" t="s">
        <v>5</v>
      </c>
      <c r="B44" s="5"/>
      <c r="C44" s="9"/>
      <c r="D44" s="86">
        <f>main!D44</f>
        <v>9.9499999999999993</v>
      </c>
      <c r="E44" s="86">
        <f>main!E44</f>
        <v>10.08</v>
      </c>
      <c r="F44" s="86">
        <f>main!F44</f>
        <v>8.6999999999999993</v>
      </c>
      <c r="H44" s="1"/>
    </row>
    <row r="45" spans="1:9" ht="13" x14ac:dyDescent="0.3">
      <c r="A45" s="4" t="s">
        <v>9</v>
      </c>
      <c r="B45" s="25"/>
      <c r="C45" s="7"/>
      <c r="D45" s="86">
        <f>main!D45</f>
        <v>46.98</v>
      </c>
      <c r="E45" s="86">
        <f>main!E45</f>
        <v>47.72</v>
      </c>
      <c r="F45" s="86">
        <f>main!F45</f>
        <v>42.19</v>
      </c>
      <c r="G45" s="106" t="s">
        <v>56</v>
      </c>
      <c r="H45" s="1"/>
      <c r="I45" s="121">
        <f>main!G54</f>
        <v>21</v>
      </c>
    </row>
    <row r="46" spans="1:9" ht="13" x14ac:dyDescent="0.3">
      <c r="A46" s="4" t="s">
        <v>10</v>
      </c>
      <c r="B46" s="5"/>
      <c r="C46" s="27"/>
      <c r="D46" s="86">
        <f>main!D46</f>
        <v>40.450000000000003</v>
      </c>
      <c r="E46" s="86">
        <f>main!E46</f>
        <v>41.02</v>
      </c>
      <c r="F46" s="86">
        <f>main!F46</f>
        <v>36.32</v>
      </c>
      <c r="G46" s="106" t="s">
        <v>57</v>
      </c>
      <c r="H46" s="1"/>
      <c r="I46" s="121">
        <f>main!G56</f>
        <v>13</v>
      </c>
    </row>
    <row r="47" spans="1:9" ht="13" x14ac:dyDescent="0.3">
      <c r="A47" s="4" t="s">
        <v>11</v>
      </c>
      <c r="B47" s="5"/>
      <c r="C47" s="26"/>
      <c r="D47" s="86">
        <f>main!D47</f>
        <v>6.529999999999994</v>
      </c>
      <c r="E47" s="86">
        <f>main!E47</f>
        <v>6.6999999999999957</v>
      </c>
      <c r="F47" s="86">
        <f>main!F47</f>
        <v>5.8699999999999974</v>
      </c>
      <c r="G47" s="106" t="s">
        <v>54</v>
      </c>
      <c r="H47" s="1"/>
      <c r="I47" s="109">
        <f>ROUND(main!G39,2)</f>
        <v>1.02</v>
      </c>
    </row>
    <row r="48" spans="1:9" x14ac:dyDescent="0.25">
      <c r="A48" s="4" t="s">
        <v>12</v>
      </c>
      <c r="B48" s="5"/>
      <c r="C48" s="7"/>
      <c r="D48" s="86">
        <f>main!D48</f>
        <v>30.500000000000004</v>
      </c>
      <c r="E48" s="86">
        <f>main!E48</f>
        <v>30.940000000000005</v>
      </c>
      <c r="F48" s="86">
        <f>main!F48</f>
        <v>27.62</v>
      </c>
      <c r="G48" s="16"/>
    </row>
    <row r="49" spans="1:9" x14ac:dyDescent="0.25">
      <c r="A49" s="4" t="s">
        <v>7</v>
      </c>
      <c r="B49" s="5"/>
      <c r="C49" s="7"/>
      <c r="D49" s="86">
        <f>main!D49</f>
        <v>21.409836065573749</v>
      </c>
      <c r="E49" s="86">
        <f>main!E49</f>
        <v>21.654815772462815</v>
      </c>
      <c r="F49" s="86">
        <f>main!F49</f>
        <v>21.252715423606073</v>
      </c>
    </row>
    <row r="50" spans="1:9" ht="6" customHeight="1" x14ac:dyDescent="0.25">
      <c r="A50" s="41"/>
      <c r="B50" s="41"/>
      <c r="C50" s="41"/>
      <c r="D50" s="48"/>
      <c r="E50" s="48"/>
      <c r="F50" s="48"/>
    </row>
    <row r="51" spans="1:9" ht="14" x14ac:dyDescent="0.3">
      <c r="A51" s="30" t="s">
        <v>58</v>
      </c>
      <c r="B51" s="41"/>
      <c r="C51" s="71"/>
      <c r="D51" s="14"/>
      <c r="E51" s="18"/>
      <c r="F51" s="48"/>
      <c r="G51" s="71"/>
      <c r="H51" s="14"/>
    </row>
    <row r="52" spans="1:9" ht="3" customHeight="1" x14ac:dyDescent="0.25">
      <c r="A52" s="18"/>
      <c r="B52" s="41"/>
      <c r="C52" s="71"/>
      <c r="D52" s="14"/>
      <c r="E52" s="48"/>
      <c r="F52" s="48"/>
    </row>
    <row r="53" spans="1:9" ht="15" customHeight="1" x14ac:dyDescent="0.35">
      <c r="A53" s="106" t="str">
        <f>main!I25</f>
        <v>Shrinkage Limit (%):</v>
      </c>
      <c r="B53" s="41"/>
      <c r="C53" s="107"/>
      <c r="D53" s="108" t="str">
        <f>IF(main!L15="","---",ROUND(main!L25,0))</f>
        <v>---</v>
      </c>
      <c r="E53" s="48"/>
      <c r="F53" s="106" t="s">
        <v>67</v>
      </c>
      <c r="G53" s="24"/>
      <c r="H53" s="24"/>
      <c r="I53" s="109" t="str">
        <f>IF(main!L15="","---",main!L29)</f>
        <v>---</v>
      </c>
    </row>
    <row r="54" spans="1:9" ht="15" customHeight="1" x14ac:dyDescent="0.3">
      <c r="A54" s="106" t="str">
        <f>main!I26</f>
        <v>Shrinkage Ratio:</v>
      </c>
      <c r="B54" s="24"/>
      <c r="C54" s="24"/>
      <c r="D54" s="110" t="str">
        <f>IF(main!L15="","---",ROUND(main!L26,2))</f>
        <v>---</v>
      </c>
      <c r="E54" s="106"/>
      <c r="F54" s="139" t="s">
        <v>62</v>
      </c>
      <c r="G54" s="140"/>
      <c r="H54" s="140"/>
      <c r="I54" s="141"/>
    </row>
    <row r="55" spans="1:9" ht="15" customHeight="1" x14ac:dyDescent="0.35">
      <c r="A55" s="106" t="str">
        <f>main!I27</f>
        <v>Volumetric Shrinkage (%):</v>
      </c>
      <c r="B55" s="24"/>
      <c r="C55" s="24"/>
      <c r="D55" s="108" t="str">
        <f>IF(main!L15="","---",ROUND(main!L27,0))</f>
        <v>---</v>
      </c>
      <c r="E55" s="24"/>
      <c r="F55" s="111" t="s">
        <v>68</v>
      </c>
      <c r="G55" s="112"/>
      <c r="H55" s="113"/>
      <c r="I55" s="114" t="str">
        <f>IF(main!L15="","---",0.2343*(D36/100)*I53)</f>
        <v>---</v>
      </c>
    </row>
    <row r="56" spans="1:9" ht="15" customHeight="1" x14ac:dyDescent="0.35">
      <c r="A56" s="106" t="str">
        <f>main!I28</f>
        <v>Linear Shrinkage (%):</v>
      </c>
      <c r="B56" s="24"/>
      <c r="C56" s="24"/>
      <c r="D56" s="108" t="str">
        <f>IF(main!L15="","---",ROUND(main!L28,0))</f>
        <v>---</v>
      </c>
      <c r="E56" s="106"/>
      <c r="F56" s="111" t="s">
        <v>69</v>
      </c>
      <c r="G56" s="115"/>
      <c r="H56" s="116"/>
      <c r="I56" s="114" t="str">
        <f>IF(main!L15="","---",0.04633*(D36/100)*I53)</f>
        <v>---</v>
      </c>
    </row>
    <row r="57" spans="1:9" ht="27" customHeight="1" x14ac:dyDescent="0.25">
      <c r="A57" s="138" t="s">
        <v>70</v>
      </c>
      <c r="B57" s="138"/>
      <c r="C57" s="117"/>
      <c r="D57" s="118">
        <f>0.009*(D36-10)</f>
        <v>0.21599999999999997</v>
      </c>
      <c r="E57" s="119"/>
      <c r="F57" s="120"/>
      <c r="G57" s="24"/>
      <c r="H57" s="24"/>
      <c r="I57" s="24"/>
    </row>
    <row r="58" spans="1:9" x14ac:dyDescent="0.25">
      <c r="A58" s="24" t="s">
        <v>20</v>
      </c>
      <c r="B58" s="24"/>
      <c r="C58" s="24"/>
      <c r="D58" s="24"/>
      <c r="E58" s="3"/>
      <c r="G58" s="24" t="s">
        <v>19</v>
      </c>
    </row>
    <row r="59" spans="1:9" ht="17.25" customHeight="1" x14ac:dyDescent="0.25"/>
    <row r="60" spans="1:9" ht="19.5" customHeight="1" x14ac:dyDescent="0.25"/>
    <row r="61" spans="1:9" x14ac:dyDescent="0.25">
      <c r="A61" s="22" t="str">
        <f>main!A61</f>
        <v>Dr. A. B. M. Badruzzaman</v>
      </c>
      <c r="E61" s="22"/>
      <c r="G61" s="22" t="str">
        <f>main!E61</f>
        <v>Dr. Md. Ferdous Alam</v>
      </c>
    </row>
    <row r="62" spans="1:9" x14ac:dyDescent="0.25">
      <c r="A62" s="23" t="str">
        <f>main!A62</f>
        <v>Professor</v>
      </c>
      <c r="E62" s="23"/>
      <c r="G62" s="23" t="str">
        <f>main!E62</f>
        <v>Assistant Professor</v>
      </c>
    </row>
    <row r="63" spans="1:9" x14ac:dyDescent="0.25">
      <c r="A63" s="23" t="str">
        <f>main!A63</f>
        <v>Department of Civil Engineering</v>
      </c>
      <c r="E63" s="23"/>
      <c r="G63" s="23" t="str">
        <f>main!E63</f>
        <v>Department of Civil Engineering</v>
      </c>
    </row>
    <row r="64" spans="1:9" x14ac:dyDescent="0.25">
      <c r="A64" s="23" t="str">
        <f>main!A64</f>
        <v>BUET, Dhaka - 1000.</v>
      </c>
      <c r="E64" s="23"/>
      <c r="G64" s="23" t="str">
        <f>main!E64</f>
        <v>BUET, Dhaka - 1000.</v>
      </c>
    </row>
    <row r="126" spans="8:8" x14ac:dyDescent="0.25">
      <c r="H126" s="1"/>
    </row>
    <row r="127" spans="8:8" x14ac:dyDescent="0.25">
      <c r="H127" s="1"/>
    </row>
    <row r="129" spans="8:8" x14ac:dyDescent="0.25">
      <c r="H129" s="1" t="s">
        <v>1</v>
      </c>
    </row>
    <row r="130" spans="8:8" x14ac:dyDescent="0.25">
      <c r="H130" s="1" t="s">
        <v>0</v>
      </c>
    </row>
    <row r="131" spans="8:8" x14ac:dyDescent="0.25">
      <c r="H131" s="1" t="s">
        <v>0</v>
      </c>
    </row>
    <row r="132" spans="8:8" x14ac:dyDescent="0.25">
      <c r="H132" s="1"/>
    </row>
    <row r="133" spans="8:8" x14ac:dyDescent="0.25">
      <c r="H133" s="1"/>
    </row>
  </sheetData>
  <mergeCells count="7">
    <mergeCell ref="A7:I7"/>
    <mergeCell ref="G8:I11"/>
    <mergeCell ref="A57:B57"/>
    <mergeCell ref="F54:I54"/>
    <mergeCell ref="B8:E8"/>
    <mergeCell ref="F8:F11"/>
    <mergeCell ref="B10:E10"/>
  </mergeCells>
  <pageMargins left="1.1000000000000001" right="0.75" top="0.45" bottom="0.5" header="0.5" footer="0.5"/>
  <pageSetup paperSize="9" scale="97" orientation="portrait" r:id="rId1"/>
  <headerFooter alignWithMargins="0"/>
  <rowBreaks count="2" manualBreakCount="2">
    <brk id="64" max="7" man="1"/>
    <brk id="106" max="7" man="1"/>
  </rowBreaks>
  <colBreaks count="1" manualBreakCount="1">
    <brk id="9" max="6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</vt:lpstr>
      <vt:lpstr>Report</vt:lpstr>
      <vt:lpstr>main!Print_Area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Consolidation Calculations</dc:title>
  <dc:creator>A.S.M MAHBUBUR RAHMAN</dc:creator>
  <cp:lastModifiedBy>Md Nasir Uddin</cp:lastModifiedBy>
  <cp:lastPrinted>2015-10-16T20:44:11Z</cp:lastPrinted>
  <dcterms:created xsi:type="dcterms:W3CDTF">2000-01-03T08:46:43Z</dcterms:created>
  <dcterms:modified xsi:type="dcterms:W3CDTF">2022-01-07T17:57:36Z</dcterms:modified>
</cp:coreProperties>
</file>