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ov.als\Desktop\Времянка\"/>
    </mc:Choice>
  </mc:AlternateContent>
  <bookViews>
    <workbookView xWindow="0" yWindow="0" windowWidth="28800" windowHeight="13500"/>
  </bookViews>
  <sheets>
    <sheet name="Расчет_Суточной_Добычи_По_Датам" sheetId="1" r:id="rId1"/>
    <sheet name="Фильтры" sheetId="2" r:id="rId2"/>
  </sheets>
  <calcPr calcId="162913"/>
</workbook>
</file>

<file path=xl/calcChain.xml><?xml version="1.0" encoding="utf-8"?>
<calcChain xmlns="http://schemas.openxmlformats.org/spreadsheetml/2006/main">
  <c r="AJ138" i="1" l="1"/>
  <c r="AI138" i="1"/>
  <c r="AH138" i="1"/>
  <c r="U138" i="1"/>
  <c r="H138" i="1"/>
  <c r="AK134" i="1"/>
  <c r="AE134" i="1"/>
  <c r="AB134" i="1"/>
  <c r="Y134" i="1"/>
  <c r="S134" i="1"/>
  <c r="R134" i="1"/>
  <c r="M134" i="1"/>
  <c r="J134" i="1"/>
  <c r="G134" i="1"/>
  <c r="F134" i="1"/>
  <c r="D134" i="1"/>
  <c r="AE133" i="1"/>
  <c r="AB133" i="1"/>
  <c r="Y133" i="1"/>
  <c r="S133" i="1"/>
  <c r="R133" i="1"/>
  <c r="M133" i="1"/>
  <c r="J133" i="1"/>
  <c r="AK130" i="1"/>
  <c r="AE130" i="1"/>
  <c r="AB130" i="1"/>
  <c r="Y130" i="1"/>
  <c r="R130" i="1"/>
  <c r="M130" i="1"/>
  <c r="S130" i="1" s="1"/>
  <c r="J130" i="1"/>
  <c r="F130" i="1"/>
  <c r="D130" i="1"/>
  <c r="G130" i="1" s="1"/>
  <c r="AE129" i="1"/>
  <c r="AB129" i="1"/>
  <c r="Y129" i="1"/>
  <c r="S129" i="1"/>
  <c r="R129" i="1"/>
  <c r="M129" i="1"/>
  <c r="J129" i="1"/>
  <c r="AK126" i="1"/>
  <c r="AE126" i="1"/>
  <c r="AB126" i="1"/>
  <c r="Y126" i="1"/>
  <c r="S126" i="1"/>
  <c r="R126" i="1"/>
  <c r="M126" i="1"/>
  <c r="J126" i="1"/>
  <c r="G126" i="1"/>
  <c r="F126" i="1"/>
  <c r="D126" i="1"/>
  <c r="AE125" i="1"/>
  <c r="AB125" i="1"/>
  <c r="Y125" i="1"/>
  <c r="S125" i="1"/>
  <c r="R125" i="1"/>
  <c r="M125" i="1"/>
  <c r="J125" i="1"/>
  <c r="AK122" i="1"/>
  <c r="AE122" i="1"/>
  <c r="AB122" i="1"/>
  <c r="Y122" i="1"/>
  <c r="R122" i="1"/>
  <c r="M122" i="1"/>
  <c r="S122" i="1" s="1"/>
  <c r="J122" i="1"/>
  <c r="F122" i="1"/>
  <c r="D122" i="1"/>
  <c r="G122" i="1" s="1"/>
  <c r="AE121" i="1"/>
  <c r="AB121" i="1"/>
  <c r="Y121" i="1"/>
  <c r="S121" i="1"/>
  <c r="R121" i="1"/>
  <c r="M121" i="1"/>
  <c r="J121" i="1"/>
  <c r="AK118" i="1"/>
  <c r="AE118" i="1"/>
  <c r="AB118" i="1"/>
  <c r="Y118" i="1"/>
  <c r="S118" i="1"/>
  <c r="R118" i="1"/>
  <c r="M118" i="1"/>
  <c r="J118" i="1"/>
  <c r="G118" i="1"/>
  <c r="F118" i="1"/>
  <c r="D118" i="1"/>
  <c r="AE117" i="1"/>
  <c r="AB117" i="1"/>
  <c r="Y117" i="1"/>
  <c r="S117" i="1"/>
  <c r="R117" i="1"/>
  <c r="M117" i="1"/>
  <c r="J117" i="1"/>
  <c r="AK114" i="1"/>
  <c r="AE114" i="1"/>
  <c r="AB114" i="1"/>
  <c r="Y114" i="1"/>
  <c r="R114" i="1"/>
  <c r="M114" i="1"/>
  <c r="S114" i="1" s="1"/>
  <c r="J114" i="1"/>
  <c r="F114" i="1"/>
  <c r="D114" i="1"/>
  <c r="G114" i="1" s="1"/>
  <c r="AE113" i="1"/>
  <c r="AB113" i="1"/>
  <c r="Y113" i="1"/>
  <c r="S113" i="1"/>
  <c r="R113" i="1"/>
  <c r="M113" i="1"/>
  <c r="J113" i="1"/>
  <c r="AK110" i="1"/>
  <c r="AE110" i="1"/>
  <c r="AB110" i="1"/>
  <c r="Y110" i="1"/>
  <c r="S110" i="1"/>
  <c r="R110" i="1"/>
  <c r="M110" i="1"/>
  <c r="J110" i="1"/>
  <c r="G110" i="1"/>
  <c r="F110" i="1"/>
  <c r="D110" i="1"/>
  <c r="AE109" i="1"/>
  <c r="AB109" i="1"/>
  <c r="Y109" i="1"/>
  <c r="S109" i="1"/>
  <c r="R109" i="1"/>
  <c r="M109" i="1"/>
  <c r="J109" i="1"/>
  <c r="AK106" i="1"/>
  <c r="AE106" i="1"/>
  <c r="AB106" i="1"/>
  <c r="Y106" i="1"/>
  <c r="R106" i="1"/>
  <c r="M106" i="1"/>
  <c r="S106" i="1" s="1"/>
  <c r="J106" i="1"/>
  <c r="F106" i="1"/>
  <c r="D106" i="1"/>
  <c r="G106" i="1" s="1"/>
  <c r="AE105" i="1"/>
  <c r="AB105" i="1"/>
  <c r="Y105" i="1"/>
  <c r="S105" i="1"/>
  <c r="R105" i="1"/>
  <c r="M105" i="1"/>
  <c r="J105" i="1"/>
  <c r="AK102" i="1"/>
  <c r="AE102" i="1"/>
  <c r="AB102" i="1"/>
  <c r="Y102" i="1"/>
  <c r="S102" i="1"/>
  <c r="R102" i="1"/>
  <c r="M102" i="1"/>
  <c r="J102" i="1"/>
  <c r="G102" i="1"/>
  <c r="F102" i="1"/>
  <c r="D102" i="1"/>
  <c r="AE101" i="1"/>
  <c r="AB101" i="1"/>
  <c r="Y101" i="1"/>
  <c r="S101" i="1"/>
  <c r="R101" i="1"/>
  <c r="M101" i="1"/>
  <c r="J101" i="1"/>
  <c r="AK98" i="1"/>
  <c r="AE98" i="1"/>
  <c r="AB98" i="1"/>
  <c r="Y98" i="1"/>
  <c r="R98" i="1"/>
  <c r="M98" i="1"/>
  <c r="S98" i="1" s="1"/>
  <c r="J98" i="1"/>
  <c r="F98" i="1"/>
  <c r="D98" i="1"/>
  <c r="G98" i="1" s="1"/>
  <c r="AE97" i="1"/>
  <c r="AB97" i="1"/>
  <c r="Y97" i="1"/>
  <c r="S97" i="1"/>
  <c r="R97" i="1"/>
  <c r="M97" i="1"/>
  <c r="J97" i="1"/>
  <c r="AK94" i="1"/>
  <c r="AE94" i="1"/>
  <c r="AB94" i="1"/>
  <c r="Y94" i="1"/>
  <c r="S94" i="1"/>
  <c r="R94" i="1"/>
  <c r="M94" i="1"/>
  <c r="J94" i="1"/>
  <c r="G94" i="1"/>
  <c r="F94" i="1"/>
  <c r="D94" i="1"/>
  <c r="AE93" i="1"/>
  <c r="AB93" i="1"/>
  <c r="Y93" i="1"/>
  <c r="S93" i="1"/>
  <c r="R93" i="1"/>
  <c r="M93" i="1"/>
  <c r="J93" i="1"/>
  <c r="AK90" i="1"/>
  <c r="AE90" i="1"/>
  <c r="AB90" i="1"/>
  <c r="Y90" i="1"/>
  <c r="R90" i="1"/>
  <c r="M90" i="1"/>
  <c r="S90" i="1" s="1"/>
  <c r="J90" i="1"/>
  <c r="F90" i="1"/>
  <c r="D90" i="1"/>
  <c r="G90" i="1" s="1"/>
  <c r="AE89" i="1"/>
  <c r="AB89" i="1"/>
  <c r="Y89" i="1"/>
  <c r="S89" i="1"/>
  <c r="R89" i="1"/>
  <c r="M89" i="1"/>
  <c r="J89" i="1"/>
  <c r="AK86" i="1"/>
  <c r="AE86" i="1"/>
  <c r="AB86" i="1"/>
  <c r="Y86" i="1"/>
  <c r="S86" i="1"/>
  <c r="R86" i="1"/>
  <c r="M86" i="1"/>
  <c r="J86" i="1"/>
  <c r="G86" i="1"/>
  <c r="F86" i="1"/>
  <c r="D86" i="1"/>
  <c r="AE85" i="1"/>
  <c r="AB85" i="1"/>
  <c r="Y85" i="1"/>
  <c r="S85" i="1"/>
  <c r="R85" i="1"/>
  <c r="M85" i="1"/>
  <c r="J85" i="1"/>
  <c r="AK82" i="1"/>
  <c r="AE82" i="1"/>
  <c r="AB82" i="1"/>
  <c r="Y82" i="1"/>
  <c r="R82" i="1"/>
  <c r="M82" i="1"/>
  <c r="S82" i="1" s="1"/>
  <c r="J82" i="1"/>
  <c r="F82" i="1"/>
  <c r="D82" i="1"/>
  <c r="G82" i="1" s="1"/>
  <c r="AE81" i="1"/>
  <c r="AB81" i="1"/>
  <c r="Y81" i="1"/>
  <c r="S81" i="1"/>
  <c r="R81" i="1"/>
  <c r="M81" i="1"/>
  <c r="J81" i="1"/>
  <c r="AK78" i="1"/>
  <c r="AE78" i="1"/>
  <c r="AB78" i="1"/>
  <c r="Y78" i="1"/>
  <c r="S78" i="1"/>
  <c r="R78" i="1"/>
  <c r="M78" i="1"/>
  <c r="J78" i="1"/>
  <c r="G78" i="1"/>
  <c r="F78" i="1"/>
  <c r="D78" i="1"/>
  <c r="AE77" i="1"/>
  <c r="AB77" i="1"/>
  <c r="Y77" i="1"/>
  <c r="S77" i="1"/>
  <c r="R77" i="1"/>
  <c r="M77" i="1"/>
  <c r="J77" i="1"/>
  <c r="AK74" i="1"/>
  <c r="AE74" i="1"/>
  <c r="AB74" i="1"/>
  <c r="Y74" i="1"/>
  <c r="R74" i="1"/>
  <c r="M74" i="1"/>
  <c r="S74" i="1" s="1"/>
  <c r="J74" i="1"/>
  <c r="F74" i="1"/>
  <c r="D74" i="1"/>
  <c r="G74" i="1" s="1"/>
  <c r="AE73" i="1"/>
  <c r="AB73" i="1"/>
  <c r="Y73" i="1"/>
  <c r="S73" i="1"/>
  <c r="R73" i="1"/>
  <c r="M73" i="1"/>
  <c r="J73" i="1"/>
  <c r="AK70" i="1"/>
  <c r="AE70" i="1"/>
  <c r="AB70" i="1"/>
  <c r="Y70" i="1"/>
  <c r="S70" i="1"/>
  <c r="R70" i="1"/>
  <c r="M70" i="1"/>
  <c r="J70" i="1"/>
  <c r="G70" i="1"/>
  <c r="F70" i="1"/>
  <c r="D70" i="1"/>
  <c r="AE69" i="1"/>
  <c r="AB69" i="1"/>
  <c r="Y69" i="1"/>
  <c r="S69" i="1"/>
  <c r="R69" i="1"/>
  <c r="M69" i="1"/>
  <c r="J69" i="1"/>
  <c r="AK66" i="1"/>
  <c r="AE66" i="1"/>
  <c r="AB66" i="1"/>
  <c r="Y66" i="1"/>
  <c r="R66" i="1"/>
  <c r="M66" i="1"/>
  <c r="S66" i="1" s="1"/>
  <c r="J66" i="1"/>
  <c r="F66" i="1"/>
  <c r="D66" i="1"/>
  <c r="G66" i="1" s="1"/>
  <c r="AE65" i="1"/>
  <c r="AB65" i="1"/>
  <c r="Y65" i="1"/>
  <c r="S65" i="1"/>
  <c r="R65" i="1"/>
  <c r="M65" i="1"/>
  <c r="J65" i="1"/>
  <c r="AK62" i="1"/>
  <c r="AE62" i="1"/>
  <c r="AB62" i="1"/>
  <c r="Y62" i="1"/>
  <c r="S62" i="1"/>
  <c r="R62" i="1"/>
  <c r="M62" i="1"/>
  <c r="J62" i="1"/>
  <c r="G62" i="1"/>
  <c r="F62" i="1"/>
  <c r="D62" i="1"/>
  <c r="AE61" i="1"/>
  <c r="AB61" i="1"/>
  <c r="Y61" i="1"/>
  <c r="S61" i="1"/>
  <c r="R61" i="1"/>
  <c r="M61" i="1"/>
  <c r="J61" i="1"/>
  <c r="AK58" i="1"/>
  <c r="AE58" i="1"/>
  <c r="AB58" i="1"/>
  <c r="Y58" i="1"/>
  <c r="R58" i="1"/>
  <c r="M58" i="1"/>
  <c r="S58" i="1" s="1"/>
  <c r="J58" i="1"/>
  <c r="F58" i="1"/>
  <c r="D58" i="1"/>
  <c r="G58" i="1" s="1"/>
  <c r="AE57" i="1"/>
  <c r="AB57" i="1"/>
  <c r="Y57" i="1"/>
  <c r="S57" i="1"/>
  <c r="R57" i="1"/>
  <c r="M57" i="1"/>
  <c r="J57" i="1"/>
  <c r="AK54" i="1"/>
  <c r="AE54" i="1"/>
  <c r="AB54" i="1"/>
  <c r="Y54" i="1"/>
  <c r="S54" i="1"/>
  <c r="R54" i="1"/>
  <c r="M54" i="1"/>
  <c r="J54" i="1"/>
  <c r="G54" i="1"/>
  <c r="F54" i="1"/>
  <c r="D54" i="1"/>
  <c r="AE53" i="1"/>
  <c r="AB53" i="1"/>
  <c r="Y53" i="1"/>
  <c r="S53" i="1"/>
  <c r="R53" i="1"/>
  <c r="M53" i="1"/>
  <c r="J53" i="1"/>
  <c r="AK50" i="1"/>
  <c r="AE50" i="1"/>
  <c r="AB50" i="1"/>
  <c r="Y50" i="1"/>
  <c r="R50" i="1"/>
  <c r="M50" i="1"/>
  <c r="S50" i="1" s="1"/>
  <c r="J50" i="1"/>
  <c r="F50" i="1"/>
  <c r="D50" i="1"/>
  <c r="G50" i="1" s="1"/>
  <c r="AE49" i="1"/>
  <c r="AB49" i="1"/>
  <c r="Y49" i="1"/>
  <c r="S49" i="1"/>
  <c r="R49" i="1"/>
  <c r="M49" i="1"/>
  <c r="J49" i="1"/>
  <c r="AK46" i="1"/>
  <c r="AE46" i="1"/>
  <c r="AB46" i="1"/>
  <c r="Y46" i="1"/>
  <c r="S46" i="1"/>
  <c r="R46" i="1"/>
  <c r="M46" i="1"/>
  <c r="J46" i="1"/>
  <c r="G46" i="1"/>
  <c r="F46" i="1"/>
  <c r="D46" i="1"/>
  <c r="AE45" i="1"/>
  <c r="AB45" i="1"/>
  <c r="Y45" i="1"/>
  <c r="S45" i="1"/>
  <c r="R45" i="1"/>
  <c r="M45" i="1"/>
  <c r="J45" i="1"/>
  <c r="AK42" i="1"/>
  <c r="AE42" i="1"/>
  <c r="AB42" i="1"/>
  <c r="Y42" i="1"/>
  <c r="S42" i="1"/>
  <c r="R42" i="1"/>
  <c r="M42" i="1"/>
  <c r="J42" i="1"/>
  <c r="G42" i="1"/>
  <c r="F42" i="1"/>
  <c r="D42" i="1"/>
  <c r="AE41" i="1"/>
  <c r="AB41" i="1"/>
  <c r="Y41" i="1"/>
  <c r="S41" i="1"/>
  <c r="R41" i="1"/>
  <c r="M41" i="1"/>
  <c r="J41" i="1"/>
  <c r="AK38" i="1"/>
  <c r="AE38" i="1"/>
  <c r="AB38" i="1"/>
  <c r="Y38" i="1"/>
  <c r="R38" i="1"/>
  <c r="M38" i="1"/>
  <c r="S38" i="1" s="1"/>
  <c r="J38" i="1"/>
  <c r="F38" i="1"/>
  <c r="D38" i="1"/>
  <c r="G38" i="1" s="1"/>
  <c r="AE37" i="1"/>
  <c r="AB37" i="1"/>
  <c r="Y37" i="1"/>
  <c r="S37" i="1"/>
  <c r="R37" i="1"/>
  <c r="M37" i="1"/>
  <c r="J37" i="1"/>
  <c r="AK34" i="1"/>
  <c r="AE34" i="1"/>
  <c r="AB34" i="1"/>
  <c r="Y34" i="1"/>
  <c r="S34" i="1"/>
  <c r="R34" i="1"/>
  <c r="M34" i="1"/>
  <c r="J34" i="1"/>
  <c r="G34" i="1"/>
  <c r="F34" i="1"/>
  <c r="D34" i="1"/>
  <c r="AE33" i="1"/>
  <c r="AB33" i="1"/>
  <c r="Y33" i="1"/>
  <c r="S33" i="1"/>
  <c r="R33" i="1"/>
  <c r="M33" i="1"/>
  <c r="J33" i="1"/>
  <c r="AK30" i="1"/>
  <c r="AE30" i="1"/>
  <c r="AB30" i="1"/>
  <c r="Y30" i="1"/>
  <c r="R30" i="1"/>
  <c r="M30" i="1"/>
  <c r="S30" i="1" s="1"/>
  <c r="J30" i="1"/>
  <c r="F30" i="1"/>
  <c r="D30" i="1"/>
  <c r="G30" i="1" s="1"/>
  <c r="AE29" i="1"/>
  <c r="AB29" i="1"/>
  <c r="Y29" i="1"/>
  <c r="S29" i="1"/>
  <c r="R29" i="1"/>
  <c r="M29" i="1"/>
  <c r="J29" i="1"/>
  <c r="AK26" i="1"/>
  <c r="AE26" i="1"/>
  <c r="AB26" i="1"/>
  <c r="Y26" i="1"/>
  <c r="S26" i="1"/>
  <c r="R26" i="1"/>
  <c r="M26" i="1"/>
  <c r="J26" i="1"/>
  <c r="G26" i="1"/>
  <c r="F26" i="1"/>
  <c r="D26" i="1"/>
  <c r="AE25" i="1"/>
  <c r="AB25" i="1"/>
  <c r="Y25" i="1"/>
  <c r="S25" i="1"/>
  <c r="R25" i="1"/>
  <c r="M25" i="1"/>
  <c r="J25" i="1"/>
  <c r="AK22" i="1"/>
  <c r="AE22" i="1"/>
  <c r="AB22" i="1"/>
  <c r="Y22" i="1"/>
  <c r="R22" i="1"/>
  <c r="M22" i="1"/>
  <c r="S22" i="1" s="1"/>
  <c r="J22" i="1"/>
  <c r="F22" i="1"/>
  <c r="D22" i="1"/>
  <c r="G22" i="1" s="1"/>
  <c r="AE21" i="1"/>
  <c r="AB21" i="1"/>
  <c r="Y21" i="1"/>
  <c r="S21" i="1"/>
  <c r="R21" i="1"/>
  <c r="M21" i="1"/>
  <c r="J21" i="1"/>
  <c r="AK18" i="1"/>
  <c r="AE18" i="1"/>
  <c r="AB18" i="1"/>
  <c r="AC18" i="1" s="1"/>
  <c r="AC22" i="1" s="1"/>
  <c r="Y18" i="1"/>
  <c r="S18" i="1"/>
  <c r="R18" i="1"/>
  <c r="M18" i="1"/>
  <c r="J18" i="1"/>
  <c r="G18" i="1"/>
  <c r="F18" i="1"/>
  <c r="D18" i="1"/>
  <c r="AE17" i="1"/>
  <c r="AB17" i="1"/>
  <c r="Y17" i="1"/>
  <c r="S17" i="1"/>
  <c r="R17" i="1"/>
  <c r="M17" i="1"/>
  <c r="J17" i="1"/>
  <c r="AK14" i="1"/>
  <c r="AK138" i="1" s="1"/>
  <c r="AE14" i="1"/>
  <c r="AF14" i="1" s="1"/>
  <c r="AC14" i="1"/>
  <c r="AB14" i="1"/>
  <c r="Y14" i="1"/>
  <c r="Z14" i="1" s="1"/>
  <c r="R14" i="1"/>
  <c r="M14" i="1"/>
  <c r="S14" i="1" s="1"/>
  <c r="T14" i="1" s="1"/>
  <c r="K14" i="1"/>
  <c r="J14" i="1"/>
  <c r="F14" i="1"/>
  <c r="D14" i="1"/>
  <c r="G14" i="1" s="1"/>
  <c r="AE13" i="1"/>
  <c r="AB13" i="1"/>
  <c r="Y13" i="1"/>
  <c r="S13" i="1"/>
  <c r="R13" i="1"/>
  <c r="M13" i="1"/>
  <c r="J13" i="1"/>
  <c r="AJ6" i="1"/>
  <c r="AI6" i="1"/>
  <c r="AH6" i="1"/>
  <c r="AK6" i="1" s="1"/>
  <c r="T22" i="1" l="1"/>
  <c r="AG14" i="1"/>
  <c r="AM14" i="1"/>
  <c r="Z18" i="1"/>
  <c r="AM18" i="1" s="1"/>
  <c r="AF30" i="1"/>
  <c r="AF34" i="1" s="1"/>
  <c r="AF38" i="1" s="1"/>
  <c r="AC34" i="1"/>
  <c r="AC38" i="1" s="1"/>
  <c r="AC42" i="1" s="1"/>
  <c r="AC46" i="1" s="1"/>
  <c r="AC50" i="1" s="1"/>
  <c r="AC54" i="1" s="1"/>
  <c r="AC58" i="1" s="1"/>
  <c r="AC62" i="1" s="1"/>
  <c r="AC66" i="1" s="1"/>
  <c r="AC70" i="1" s="1"/>
  <c r="AC74" i="1" s="1"/>
  <c r="AC78" i="1" s="1"/>
  <c r="AC82" i="1" s="1"/>
  <c r="AC86" i="1" s="1"/>
  <c r="AC90" i="1" s="1"/>
  <c r="AC94" i="1" s="1"/>
  <c r="AC98" i="1" s="1"/>
  <c r="AC102" i="1" s="1"/>
  <c r="AC106" i="1" s="1"/>
  <c r="AC110" i="1" s="1"/>
  <c r="AC114" i="1" s="1"/>
  <c r="AC118" i="1" s="1"/>
  <c r="AC122" i="1" s="1"/>
  <c r="AC126" i="1" s="1"/>
  <c r="AC130" i="1" s="1"/>
  <c r="AC134" i="1" s="1"/>
  <c r="T18" i="1"/>
  <c r="T26" i="1"/>
  <c r="T30" i="1" s="1"/>
  <c r="T34" i="1" s="1"/>
  <c r="T38" i="1" s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T102" i="1" s="1"/>
  <c r="T106" i="1" s="1"/>
  <c r="T110" i="1" s="1"/>
  <c r="T114" i="1" s="1"/>
  <c r="T118" i="1" s="1"/>
  <c r="T122" i="1" s="1"/>
  <c r="T126" i="1" s="1"/>
  <c r="T130" i="1" s="1"/>
  <c r="T134" i="1" s="1"/>
  <c r="K18" i="1"/>
  <c r="AF18" i="1"/>
  <c r="AF22" i="1"/>
  <c r="AF26" i="1" s="1"/>
  <c r="AC26" i="1"/>
  <c r="AC30" i="1" s="1"/>
  <c r="T138" i="1" l="1"/>
  <c r="AF42" i="1"/>
  <c r="AF46" i="1" s="1"/>
  <c r="AF50" i="1" s="1"/>
  <c r="AF54" i="1" s="1"/>
  <c r="AF58" i="1" s="1"/>
  <c r="AF62" i="1" s="1"/>
  <c r="AF66" i="1" s="1"/>
  <c r="AF70" i="1" s="1"/>
  <c r="AF74" i="1" s="1"/>
  <c r="AF78" i="1" s="1"/>
  <c r="AF82" i="1" s="1"/>
  <c r="AF86" i="1" s="1"/>
  <c r="AF90" i="1" s="1"/>
  <c r="AF94" i="1" s="1"/>
  <c r="AF98" i="1" s="1"/>
  <c r="AF102" i="1" s="1"/>
  <c r="AF106" i="1" s="1"/>
  <c r="AF110" i="1" s="1"/>
  <c r="AF114" i="1" s="1"/>
  <c r="AF118" i="1" s="1"/>
  <c r="AF122" i="1" s="1"/>
  <c r="AF126" i="1" s="1"/>
  <c r="AF130" i="1" s="1"/>
  <c r="AF134" i="1" s="1"/>
  <c r="AF138" i="1"/>
  <c r="AE138" i="1" s="1"/>
  <c r="AG18" i="1"/>
  <c r="AL16" i="1" s="1"/>
  <c r="K22" i="1"/>
  <c r="AC138" i="1"/>
  <c r="AB138" i="1" s="1"/>
  <c r="Z22" i="1"/>
  <c r="AL12" i="1"/>
  <c r="AM22" i="1" l="1"/>
  <c r="Z26" i="1"/>
  <c r="AG22" i="1"/>
  <c r="AL20" i="1" s="1"/>
  <c r="K26" i="1"/>
  <c r="AM26" i="1" l="1"/>
  <c r="Z30" i="1"/>
  <c r="AG26" i="1"/>
  <c r="AL24" i="1" s="1"/>
  <c r="K30" i="1"/>
  <c r="AG30" i="1" l="1"/>
  <c r="K34" i="1"/>
  <c r="AM30" i="1"/>
  <c r="Z34" i="1"/>
  <c r="AM34" i="1" l="1"/>
  <c r="Z38" i="1"/>
  <c r="AG34" i="1"/>
  <c r="AL32" i="1" s="1"/>
  <c r="K38" i="1"/>
  <c r="AL28" i="1"/>
  <c r="AG38" i="1" l="1"/>
  <c r="AL36" i="1" s="1"/>
  <c r="K42" i="1"/>
  <c r="AM38" i="1"/>
  <c r="Z42" i="1"/>
  <c r="AG42" i="1" l="1"/>
  <c r="AL40" i="1" s="1"/>
  <c r="K46" i="1"/>
  <c r="AM42" i="1"/>
  <c r="Z46" i="1"/>
  <c r="AM46" i="1" l="1"/>
  <c r="Z50" i="1"/>
  <c r="AG46" i="1"/>
  <c r="AL44" i="1" s="1"/>
  <c r="K50" i="1"/>
  <c r="Z54" i="1" l="1"/>
  <c r="AM50" i="1"/>
  <c r="AG50" i="1"/>
  <c r="AL48" i="1" s="1"/>
  <c r="K54" i="1"/>
  <c r="K58" i="1" l="1"/>
  <c r="AG54" i="1"/>
  <c r="AL52" i="1" s="1"/>
  <c r="AM54" i="1"/>
  <c r="Z58" i="1"/>
  <c r="Z62" i="1" l="1"/>
  <c r="AM58" i="1"/>
  <c r="AG58" i="1"/>
  <c r="AL56" i="1" s="1"/>
  <c r="K62" i="1"/>
  <c r="AG62" i="1" l="1"/>
  <c r="AL60" i="1" s="1"/>
  <c r="K66" i="1"/>
  <c r="AM62" i="1"/>
  <c r="Z66" i="1"/>
  <c r="Z70" i="1" l="1"/>
  <c r="AM66" i="1"/>
  <c r="AG66" i="1"/>
  <c r="AL64" i="1" s="1"/>
  <c r="K70" i="1"/>
  <c r="K74" i="1" l="1"/>
  <c r="AG70" i="1"/>
  <c r="AL68" i="1" s="1"/>
  <c r="AM70" i="1"/>
  <c r="Z74" i="1"/>
  <c r="Z78" i="1" l="1"/>
  <c r="AM74" i="1"/>
  <c r="AG74" i="1"/>
  <c r="AL72" i="1" s="1"/>
  <c r="K78" i="1"/>
  <c r="AG78" i="1" l="1"/>
  <c r="AL76" i="1" s="1"/>
  <c r="K82" i="1"/>
  <c r="AM78" i="1"/>
  <c r="Z82" i="1"/>
  <c r="Z86" i="1" l="1"/>
  <c r="AM82" i="1"/>
  <c r="AG82" i="1"/>
  <c r="AL80" i="1" s="1"/>
  <c r="K86" i="1"/>
  <c r="AG86" i="1" l="1"/>
  <c r="AL84" i="1" s="1"/>
  <c r="K90" i="1"/>
  <c r="AM86" i="1"/>
  <c r="Z90" i="1"/>
  <c r="Z94" i="1" l="1"/>
  <c r="AM90" i="1"/>
  <c r="AG90" i="1"/>
  <c r="AL88" i="1" s="1"/>
  <c r="K94" i="1"/>
  <c r="AG94" i="1" l="1"/>
  <c r="AL92" i="1" s="1"/>
  <c r="K98" i="1"/>
  <c r="AM94" i="1"/>
  <c r="Z98" i="1"/>
  <c r="Z102" i="1" l="1"/>
  <c r="AM98" i="1"/>
  <c r="AG98" i="1"/>
  <c r="AL96" i="1" s="1"/>
  <c r="K102" i="1"/>
  <c r="K106" i="1" l="1"/>
  <c r="AG102" i="1"/>
  <c r="AL100" i="1" s="1"/>
  <c r="AM102" i="1"/>
  <c r="Z106" i="1"/>
  <c r="Z110" i="1" l="1"/>
  <c r="AM106" i="1"/>
  <c r="AG106" i="1"/>
  <c r="AL104" i="1" s="1"/>
  <c r="K110" i="1"/>
  <c r="AG110" i="1" l="1"/>
  <c r="AL108" i="1" s="1"/>
  <c r="K114" i="1"/>
  <c r="AM110" i="1"/>
  <c r="Z114" i="1"/>
  <c r="Z118" i="1" l="1"/>
  <c r="AM114" i="1"/>
  <c r="AG114" i="1"/>
  <c r="AL112" i="1" s="1"/>
  <c r="K118" i="1"/>
  <c r="AG118" i="1" l="1"/>
  <c r="AL116" i="1" s="1"/>
  <c r="K122" i="1"/>
  <c r="AM118" i="1"/>
  <c r="Z122" i="1"/>
  <c r="AG122" i="1" l="1"/>
  <c r="AL120" i="1" s="1"/>
  <c r="K126" i="1"/>
  <c r="Z126" i="1"/>
  <c r="AM122" i="1"/>
  <c r="AM126" i="1" l="1"/>
  <c r="Z130" i="1"/>
  <c r="AG126" i="1"/>
  <c r="AL124" i="1" s="1"/>
  <c r="K130" i="1"/>
  <c r="AG130" i="1" l="1"/>
  <c r="AL128" i="1" s="1"/>
  <c r="K134" i="1"/>
  <c r="AM130" i="1"/>
  <c r="Z134" i="1"/>
  <c r="AM134" i="1" l="1"/>
  <c r="AM138" i="1" s="1"/>
  <c r="Z138" i="1"/>
  <c r="Y138" i="1" s="1"/>
  <c r="AG134" i="1"/>
  <c r="K138" i="1"/>
  <c r="J138" i="1" s="1"/>
  <c r="AL132" i="1" l="1"/>
  <c r="AL139" i="1" s="1"/>
  <c r="AG138" i="1"/>
  <c r="AL138" i="1" s="1"/>
</calcChain>
</file>

<file path=xl/sharedStrings.xml><?xml version="1.0" encoding="utf-8"?>
<sst xmlns="http://schemas.openxmlformats.org/spreadsheetml/2006/main" count="607" uniqueCount="83">
  <si>
    <t>v.2</t>
  </si>
  <si>
    <t>Расчет суточной добычи нефти по датам</t>
  </si>
  <si>
    <t/>
  </si>
  <si>
    <t>Май      2024</t>
  </si>
  <si>
    <t>АО Газпромнефть - ННГ</t>
  </si>
  <si>
    <t>48 тн/сут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</si>
  <si>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</si>
  <si>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</si>
  <si>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</si>
  <si>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</si>
  <si>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</si>
  <si>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</si>
  <si>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</si>
  <si>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Приросты от мероприятий на базовом фонде</t>
  </si>
  <si>
    <t>Восстановление потенциала простоя</t>
  </si>
  <si>
    <t>Нараст.  по потенциалу</t>
  </si>
  <si>
    <t>Геол. снижение,  т/сут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</si>
  <si>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</si>
  <si>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</si>
  <si>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Ост. дебит от ЗБС, Углуб., ПВЛГ/ПНЛГ</t>
  </si>
  <si>
    <t>ИТОГО ост. дебит от ЗБС, Углуб., ПВЛГ/ПНЛГ</t>
  </si>
  <si>
    <t>Остановка скв нерентабельный фонд, по распоряжению</t>
  </si>
  <si>
    <t>ИТОГО  нерент, по распоряж.</t>
  </si>
  <si>
    <t>Нараст. баланс</t>
  </si>
  <si>
    <t>Потери нефти по ОТМ</t>
  </si>
  <si>
    <t>Расчетный график добычи, т/сут</t>
  </si>
  <si>
    <t>Потенциал по графику</t>
  </si>
  <si>
    <t>Зарезка бокового ствола</t>
  </si>
  <si>
    <t>Возврат</t>
  </si>
  <si>
    <t>Итого</t>
  </si>
  <si>
    <t>Базовый дебит ГТМ и Оптимизация скважин</t>
  </si>
  <si>
    <t>Текущий простой</t>
  </si>
  <si>
    <t>Исследования, т/сут</t>
  </si>
  <si>
    <t>УЭТ, т/сут</t>
  </si>
  <si>
    <t>УДНГ, т/сут</t>
  </si>
  <si>
    <t>№</t>
  </si>
  <si>
    <t>Скв.</t>
  </si>
  <si>
    <t>Cкв.</t>
  </si>
  <si>
    <t>Эффект</t>
  </si>
  <si>
    <t>Скв.</t>
  </si>
  <si>
    <t>Местор.</t>
  </si>
  <si>
    <t>Сут</t>
  </si>
  <si>
    <t>Вынгапур</t>
  </si>
  <si>
    <t>N,N скважин</t>
  </si>
  <si>
    <t>8931</t>
  </si>
  <si>
    <t>1072</t>
  </si>
  <si>
    <t>3230</t>
  </si>
  <si>
    <t>4198</t>
  </si>
  <si>
    <t>128P</t>
  </si>
  <si>
    <t>Яр</t>
  </si>
  <si>
    <t>127</t>
  </si>
  <si>
    <t>Карам</t>
  </si>
  <si>
    <t>128</t>
  </si>
  <si>
    <t>4325</t>
  </si>
  <si>
    <t>7493</t>
  </si>
  <si>
    <t>ИТОГО: мер-тий</t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</si>
  <si>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</si>
  <si>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</si>
  <si>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</si>
  <si>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</si>
  <si>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Июнь</t>
  </si>
  <si>
    <t>т/сут</t>
  </si>
  <si>
    <t>параметр</t>
  </si>
  <si>
    <t>строка</t>
  </si>
  <si>
    <t>число</t>
  </si>
  <si>
    <t>дата</t>
  </si>
  <si>
    <t>команда</t>
  </si>
  <si>
    <t>SSID</t>
  </si>
  <si>
    <t>report_vars.set_ssid(1349996211);</t>
  </si>
  <si>
    <t>THREAD_ID</t>
  </si>
  <si>
    <t>report_vars.set_thread_id(268997629);</t>
  </si>
  <si>
    <t>date_single</t>
  </si>
  <si>
    <t>report_vars.set_values('date_single', NULL, '',to_date('01/05/2024 00:00:00','dd/mm/yyyy hh24:mi:ss'));</t>
  </si>
  <si>
    <t>m_region_name</t>
  </si>
  <si>
    <t>Муравленковскнефть</t>
  </si>
  <si>
    <t>report_vars.add_value('m_region_name', NULL, 'Муравленковскнефть',NULL);</t>
  </si>
  <si>
    <t>Ноябрьскнефтегаз</t>
  </si>
  <si>
    <t>report_vars.add_value('m_region_name', NULL, 'Ноябрьскнефтегаз',NULL);</t>
  </si>
  <si>
    <t>m_variant_id</t>
  </si>
  <si>
    <t>20000001869</t>
  </si>
  <si>
    <t>report_vars.add_value('m_variant_id', NULL, '20000001869',NULL);</t>
  </si>
  <si>
    <t>30000001627</t>
  </si>
  <si>
    <t>report_vars.add_value('m_variant_id', NULL, '30000001627',NULL);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</si>
</sst>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  <numFmt numFmtId="170" formatCode="dd\.mm\.yyyy"/>
  </numFmts>
  <fonts count="18" x14ac:knownFonts="1">
    <font>
      <sz val="11"/>
      <color rgb="FF000000"/>
      <name val="Calibri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CCFFFF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E4E1"/>
      </patternFill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E0FFFF"/>
      </patternFill>
    </fill>
    <fill>
      <patternFill patternType="solid">
        <fgColor rgb="FFAFEEEE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165" fontId="7" fillId="5" borderId="3" xfId="0" applyNumberFormat="1" applyFont="1" applyFill="1" applyBorder="1" applyAlignment="1">
      <alignment horizontal="center" vertical="center" wrapText="1"/>
    </xf>
    <xf numFmtId="165" fontId="9" fillId="5" borderId="5" xfId="0" applyNumberFormat="1" applyFont="1" applyFill="1" applyBorder="1" applyAlignment="1">
      <alignment horizontal="center" wrapText="1"/>
    </xf>
    <xf numFmtId="0" fontId="10" fillId="6" borderId="6" xfId="0" applyNumberFormat="1" applyFont="1" applyFill="1" applyBorder="1" applyAlignment="1">
      <alignment horizontal="center" wrapText="1"/>
    </xf>
    <xf numFmtId="0" fontId="10" fillId="7" borderId="6" xfId="0" applyNumberFormat="1" applyFont="1" applyFill="1" applyBorder="1" applyAlignment="1">
      <alignment horizontal="center" wrapText="1"/>
    </xf>
    <xf numFmtId="0" fontId="10" fillId="6" borderId="7" xfId="0" applyNumberFormat="1" applyFont="1" applyFill="1" applyBorder="1" applyAlignment="1">
      <alignment horizontal="center" wrapText="1"/>
    </xf>
    <xf numFmtId="0" fontId="10" fillId="7" borderId="7" xfId="0" applyNumberFormat="1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wrapText="1"/>
    </xf>
    <xf numFmtId="0" fontId="7" fillId="6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wrapText="1"/>
    </xf>
    <xf numFmtId="165" fontId="12" fillId="6" borderId="6" xfId="0" applyNumberFormat="1" applyFont="1" applyFill="1" applyBorder="1" applyAlignment="1">
      <alignment horizontal="center" wrapText="1"/>
    </xf>
    <xf numFmtId="165" fontId="11" fillId="6" borderId="8" xfId="0" applyNumberFormat="1" applyFont="1" applyFill="1" applyBorder="1" applyAlignment="1">
      <alignment horizontal="center" wrapText="1"/>
    </xf>
    <xf numFmtId="165" fontId="13" fillId="10" borderId="6" xfId="0" applyNumberFormat="1" applyFont="1" applyFill="1" applyBorder="1" applyAlignment="1">
      <alignment horizontal="center" wrapText="1"/>
    </xf>
    <xf numFmtId="165" fontId="10" fillId="8" borderId="10" xfId="0" applyNumberFormat="1" applyFont="1" applyFill="1" applyBorder="1" applyAlignment="1">
      <alignment horizontal="left" wrapText="1"/>
    </xf>
    <xf numFmtId="165" fontId="12" fillId="6" borderId="10" xfId="0" applyNumberFormat="1" applyFont="1" applyFill="1" applyBorder="1" applyAlignment="1">
      <alignment horizontal="center" wrapText="1"/>
    </xf>
    <xf numFmtId="165" fontId="10" fillId="10" borderId="6" xfId="0" applyNumberFormat="1" applyFont="1" applyFill="1" applyBorder="1" applyAlignment="1">
      <alignment horizontal="center" wrapText="1"/>
    </xf>
    <xf numFmtId="165" fontId="11" fillId="2" borderId="6" xfId="0" applyNumberFormat="1" applyFont="1" applyFill="1" applyBorder="1" applyAlignment="1">
      <alignment horizontal="left" wrapText="1"/>
    </xf>
    <xf numFmtId="165" fontId="10" fillId="8" borderId="6" xfId="0" applyNumberFormat="1" applyFont="1" applyFill="1" applyBorder="1" applyAlignment="1">
      <alignment horizontal="center" wrapText="1"/>
    </xf>
    <xf numFmtId="165" fontId="14" fillId="6" borderId="6" xfId="0" applyNumberFormat="1" applyFont="1" applyFill="1" applyBorder="1" applyAlignment="1">
      <alignment horizontal="center" wrapText="1"/>
    </xf>
    <xf numFmtId="165" fontId="14" fillId="6" borderId="10" xfId="0" applyNumberFormat="1" applyFont="1" applyFill="1" applyBorder="1" applyAlignment="1">
      <alignment horizontal="center" wrapText="1"/>
    </xf>
    <xf numFmtId="165" fontId="14" fillId="9" borderId="6" xfId="0" applyNumberFormat="1" applyFont="1" applyFill="1" applyBorder="1" applyAlignment="1">
      <alignment horizontal="center" wrapText="1"/>
    </xf>
    <xf numFmtId="0" fontId="15" fillId="6" borderId="6" xfId="0" applyNumberFormat="1" applyFont="1" applyFill="1" applyBorder="1" applyAlignment="1">
      <alignment horizontal="left" wrapText="1"/>
    </xf>
    <xf numFmtId="165" fontId="16" fillId="6" borderId="6" xfId="0" applyNumberFormat="1" applyFont="1" applyFill="1" applyBorder="1" applyAlignment="1">
      <alignment horizontal="left" wrapText="1"/>
    </xf>
    <xf numFmtId="165" fontId="11" fillId="11" borderId="6" xfId="0" applyNumberFormat="1" applyFont="1" applyFill="1" applyBorder="1" applyAlignment="1">
      <alignment horizontal="center" wrapText="1"/>
    </xf>
    <xf numFmtId="0" fontId="7" fillId="6" borderId="11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Fill="1" applyBorder="1" applyAlignment="1">
      <alignment horizontal="left" wrapText="1"/>
    </xf>
    <xf numFmtId="168" fontId="11" fillId="6" borderId="13" xfId="0" applyNumberFormat="1" applyFont="1" applyFill="1" applyBorder="1" applyAlignment="1">
      <alignment horizontal="center" wrapText="1"/>
    </xf>
    <xf numFmtId="165" fontId="11" fillId="6" borderId="11" xfId="0" applyNumberFormat="1" applyFont="1" applyFill="1" applyBorder="1" applyAlignment="1">
      <alignment horizontal="center" wrapText="1"/>
    </xf>
    <xf numFmtId="168" fontId="11" fillId="10" borderId="13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left" wrapText="1"/>
    </xf>
    <xf numFmtId="168" fontId="11" fillId="6" borderId="1" xfId="0" applyNumberFormat="1" applyFont="1" applyFill="1" applyBorder="1" applyAlignment="1">
      <alignment horizontal="center" wrapText="1"/>
    </xf>
    <xf numFmtId="165" fontId="10" fillId="10" borderId="13" xfId="0" applyNumberFormat="1" applyFont="1" applyFill="1" applyBorder="1" applyAlignment="1">
      <alignment horizontal="center" wrapText="1"/>
    </xf>
    <xf numFmtId="165" fontId="11" fillId="2" borderId="13" xfId="0" applyNumberFormat="1" applyFont="1" applyFill="1" applyBorder="1" applyAlignment="1">
      <alignment horizontal="left" wrapText="1"/>
    </xf>
    <xf numFmtId="165" fontId="10" fillId="8" borderId="13" xfId="0" applyNumberFormat="1" applyFont="1" applyFill="1" applyBorder="1" applyAlignment="1">
      <alignment horizontal="center" wrapText="1"/>
    </xf>
    <xf numFmtId="165" fontId="14" fillId="6" borderId="1" xfId="0" applyNumberFormat="1" applyFont="1" applyFill="1" applyBorder="1" applyAlignment="1">
      <alignment horizontal="center" wrapText="1"/>
    </xf>
    <xf numFmtId="165" fontId="11" fillId="6" borderId="13" xfId="0" applyNumberFormat="1" applyFont="1" applyFill="1" applyBorder="1" applyAlignment="1">
      <alignment horizontal="center" wrapText="1"/>
    </xf>
    <xf numFmtId="165" fontId="11" fillId="9" borderId="13" xfId="0" applyNumberFormat="1" applyFont="1" applyFill="1" applyBorder="1" applyAlignment="1">
      <alignment horizontal="center" wrapText="1"/>
    </xf>
    <xf numFmtId="0" fontId="17" fillId="6" borderId="13" xfId="0" applyNumberFormat="1" applyFont="1" applyFill="1" applyBorder="1" applyAlignment="1">
      <alignment horizontal="left" wrapText="1"/>
    </xf>
    <xf numFmtId="165" fontId="11" fillId="6" borderId="13" xfId="0" applyNumberFormat="1" applyFont="1" applyFill="1" applyBorder="1" applyAlignment="1">
      <alignment horizontal="left" wrapText="1"/>
    </xf>
    <xf numFmtId="165" fontId="11" fillId="11" borderId="13" xfId="0" applyNumberFormat="1" applyFont="1" applyFill="1" applyBorder="1" applyAlignment="1">
      <alignment horizontal="center" wrapText="1"/>
    </xf>
    <xf numFmtId="0" fontId="7" fillId="6" borderId="5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wrapText="1"/>
    </xf>
    <xf numFmtId="167" fontId="11" fillId="6" borderId="7" xfId="0" applyNumberFormat="1" applyFont="1" applyFill="1" applyBorder="1" applyAlignment="1">
      <alignment horizontal="center" wrapText="1"/>
    </xf>
    <xf numFmtId="167" fontId="11" fillId="6" borderId="5" xfId="0" applyNumberFormat="1" applyFont="1" applyFill="1" applyBorder="1" applyAlignment="1">
      <alignment horizontal="center" wrapText="1"/>
    </xf>
    <xf numFmtId="167" fontId="11" fillId="10" borderId="7" xfId="0" applyNumberFormat="1" applyFont="1" applyFill="1" applyBorder="1" applyAlignment="1">
      <alignment horizontal="center" wrapText="1"/>
    </xf>
    <xf numFmtId="167" fontId="11" fillId="8" borderId="14" xfId="0" applyNumberFormat="1" applyFont="1" applyFill="1" applyBorder="1" applyAlignment="1">
      <alignment horizontal="center" wrapText="1"/>
    </xf>
    <xf numFmtId="167" fontId="11" fillId="6" borderId="14" xfId="0" applyNumberFormat="1" applyFont="1" applyFill="1" applyBorder="1" applyAlignment="1">
      <alignment horizontal="center" wrapText="1"/>
    </xf>
    <xf numFmtId="167" fontId="10" fillId="10" borderId="7" xfId="0" applyNumberFormat="1" applyFont="1" applyFill="1" applyBorder="1" applyAlignment="1">
      <alignment horizontal="center" wrapText="1"/>
    </xf>
    <xf numFmtId="165" fontId="11" fillId="2" borderId="7" xfId="0" applyNumberFormat="1" applyFont="1" applyFill="1" applyBorder="1" applyAlignment="1">
      <alignment horizontal="center" wrapText="1"/>
    </xf>
    <xf numFmtId="167" fontId="10" fillId="8" borderId="7" xfId="0" applyNumberFormat="1" applyFont="1" applyFill="1" applyBorder="1" applyAlignment="1">
      <alignment horizontal="center" wrapText="1"/>
    </xf>
    <xf numFmtId="167" fontId="11" fillId="9" borderId="7" xfId="0" applyNumberFormat="1" applyFont="1" applyFill="1" applyBorder="1" applyAlignment="1">
      <alignment horizontal="center" wrapText="1"/>
    </xf>
    <xf numFmtId="1" fontId="17" fillId="6" borderId="7" xfId="0" applyNumberFormat="1" applyFont="1" applyFill="1" applyBorder="1" applyAlignment="1">
      <alignment horizontal="center" wrapText="1"/>
    </xf>
    <xf numFmtId="167" fontId="11" fillId="11" borderId="7" xfId="0" applyNumberFormat="1" applyFont="1" applyFill="1" applyBorder="1" applyAlignment="1">
      <alignment horizontal="center" wrapText="1"/>
    </xf>
    <xf numFmtId="0" fontId="10" fillId="0" borderId="15" xfId="0" applyNumberFormat="1" applyFont="1" applyFill="1" applyBorder="1" applyAlignment="1">
      <alignment horizontal="left" wrapText="1"/>
    </xf>
    <xf numFmtId="168" fontId="11" fillId="11" borderId="15" xfId="0" applyNumberFormat="1" applyFont="1" applyFill="1" applyBorder="1" applyAlignment="1">
      <alignment horizontal="center" wrapText="1"/>
    </xf>
    <xf numFmtId="168" fontId="11" fillId="6" borderId="15" xfId="0" applyNumberFormat="1" applyFont="1" applyFill="1" applyBorder="1" applyAlignment="1">
      <alignment horizontal="center" wrapText="1"/>
    </xf>
    <xf numFmtId="165" fontId="10" fillId="6" borderId="15" xfId="0" applyNumberFormat="1" applyFont="1" applyFill="1" applyBorder="1" applyAlignment="1">
      <alignment horizontal="left" wrapText="1"/>
    </xf>
    <xf numFmtId="165" fontId="10" fillId="8" borderId="15" xfId="0" applyNumberFormat="1" applyFont="1" applyFill="1" applyBorder="1" applyAlignment="1">
      <alignment horizontal="left" wrapText="1"/>
    </xf>
    <xf numFmtId="168" fontId="11" fillId="11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center" wrapText="1"/>
    </xf>
    <xf numFmtId="165" fontId="11" fillId="2" borderId="16" xfId="0" applyNumberFormat="1" applyFont="1" applyFill="1" applyBorder="1" applyAlignment="1">
      <alignment horizontal="left" wrapText="1"/>
    </xf>
    <xf numFmtId="0" fontId="10" fillId="0" borderId="16" xfId="0" applyNumberFormat="1" applyFont="1" applyFill="1" applyBorder="1" applyAlignment="1">
      <alignment horizontal="left" wrapText="1"/>
    </xf>
    <xf numFmtId="165" fontId="11" fillId="8" borderId="16" xfId="0" applyNumberFormat="1" applyFont="1" applyFill="1" applyBorder="1" applyAlignment="1">
      <alignment horizontal="right" wrapText="1"/>
    </xf>
    <xf numFmtId="169" fontId="11" fillId="11" borderId="16" xfId="0" applyNumberFormat="1" applyFont="1" applyFill="1" applyBorder="1" applyAlignment="1">
      <alignment horizontal="center" wrapText="1"/>
    </xf>
    <xf numFmtId="165" fontId="11" fillId="9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left" wrapText="1"/>
    </xf>
    <xf numFmtId="165" fontId="10" fillId="11" borderId="16" xfId="0" applyNumberFormat="1" applyFont="1" applyFill="1" applyBorder="1" applyAlignment="1">
      <alignment horizontal="center" wrapText="1"/>
    </xf>
    <xf numFmtId="0" fontId="10" fillId="0" borderId="7" xfId="0" applyNumberFormat="1" applyFont="1" applyFill="1" applyBorder="1" applyAlignment="1">
      <alignment horizontal="left" wrapText="1"/>
    </xf>
    <xf numFmtId="169" fontId="11" fillId="11" borderId="7" xfId="0" applyNumberFormat="1" applyFont="1" applyFill="1" applyBorder="1" applyAlignment="1">
      <alignment horizontal="center" wrapText="1"/>
    </xf>
    <xf numFmtId="169" fontId="11" fillId="6" borderId="7" xfId="0" applyNumberFormat="1" applyFont="1" applyFill="1" applyBorder="1" applyAlignment="1">
      <alignment horizontal="center" wrapText="1"/>
    </xf>
    <xf numFmtId="165" fontId="11" fillId="6" borderId="7" xfId="0" applyNumberFormat="1" applyFont="1" applyFill="1" applyBorder="1" applyAlignment="1">
      <alignment horizontal="center" wrapText="1"/>
    </xf>
    <xf numFmtId="165" fontId="11" fillId="8" borderId="7" xfId="0" applyNumberFormat="1" applyFont="1" applyFill="1" applyBorder="1" applyAlignment="1">
      <alignment horizontal="center" wrapText="1"/>
    </xf>
    <xf numFmtId="169" fontId="11" fillId="11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center" wrapText="1"/>
    </xf>
    <xf numFmtId="165" fontId="11" fillId="2" borderId="5" xfId="0" applyNumberFormat="1" applyFont="1" applyFill="1" applyBorder="1" applyAlignment="1">
      <alignment horizontal="left" wrapText="1"/>
    </xf>
    <xf numFmtId="0" fontId="10" fillId="0" borderId="5" xfId="0" applyNumberFormat="1" applyFont="1" applyFill="1" applyBorder="1" applyAlignment="1">
      <alignment horizontal="left" wrapText="1"/>
    </xf>
    <xf numFmtId="165" fontId="11" fillId="8" borderId="5" xfId="0" applyNumberFormat="1" applyFont="1" applyFill="1" applyBorder="1" applyAlignment="1">
      <alignment horizontal="right" wrapText="1"/>
    </xf>
    <xf numFmtId="165" fontId="11" fillId="9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left" wrapText="1"/>
    </xf>
    <xf numFmtId="165" fontId="11" fillId="11" borderId="5" xfId="0" applyNumberFormat="1" applyFont="1" applyFill="1" applyBorder="1" applyAlignment="1">
      <alignment horizontal="center" wrapText="1"/>
    </xf>
    <xf numFmtId="164" fontId="11" fillId="11" borderId="7" xfId="0" applyNumberFormat="1" applyFont="1" applyFill="1" applyBorder="1" applyAlignment="1">
      <alignment horizontal="center" wrapText="1"/>
    </xf>
    <xf numFmtId="164" fontId="11" fillId="6" borderId="7" xfId="0" applyNumberFormat="1" applyFont="1" applyFill="1" applyBorder="1" applyAlignment="1">
      <alignment horizontal="center" wrapText="1"/>
    </xf>
    <xf numFmtId="164" fontId="11" fillId="8" borderId="7" xfId="0" applyNumberFormat="1" applyFont="1" applyFill="1" applyBorder="1" applyAlignment="1">
      <alignment horizontal="center" wrapText="1"/>
    </xf>
    <xf numFmtId="164" fontId="11" fillId="11" borderId="5" xfId="0" applyNumberFormat="1" applyFont="1" applyFill="1" applyBorder="1" applyAlignment="1">
      <alignment horizontal="center" wrapText="1"/>
    </xf>
    <xf numFmtId="164" fontId="11" fillId="6" borderId="5" xfId="0" applyNumberFormat="1" applyFont="1" applyFill="1" applyBorder="1" applyAlignment="1">
      <alignment horizontal="center" wrapText="1"/>
    </xf>
    <xf numFmtId="164" fontId="11" fillId="2" borderId="5" xfId="0" applyNumberFormat="1" applyFont="1" applyFill="1" applyBorder="1" applyAlignment="1">
      <alignment horizontal="center" wrapText="1"/>
    </xf>
    <xf numFmtId="164" fontId="11" fillId="8" borderId="5" xfId="0" applyNumberFormat="1" applyFont="1" applyFill="1" applyBorder="1" applyAlignment="1">
      <alignment horizontal="center" wrapText="1"/>
    </xf>
    <xf numFmtId="164" fontId="11" fillId="9" borderId="5" xfId="0" applyNumberFormat="1" applyFont="1" applyFill="1" applyBorder="1" applyAlignment="1">
      <alignment horizontal="center" wrapText="1"/>
    </xf>
    <xf numFmtId="169" fontId="11" fillId="6" borderId="5" xfId="0" applyNumberFormat="1" applyFont="1" applyFill="1" applyBorder="1" applyAlignment="1">
      <alignment horizontal="center" wrapText="1"/>
    </xf>
    <xf numFmtId="164" fontId="11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left" wrapText="1"/>
    </xf>
    <xf numFmtId="17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/>
    <xf numFmtId="0" fontId="8" fillId="4" borderId="2" xfId="0" applyNumberFormat="1" applyFont="1" applyFill="1" applyBorder="1" applyAlignment="1">
      <alignment horizontal="center" wrapText="1"/>
    </xf>
    <xf numFmtId="0" fontId="9" fillId="6" borderId="2" xfId="0" applyNumberFormat="1" applyFont="1" applyFill="1" applyBorder="1" applyAlignment="1">
      <alignment horizontal="center" vertical="center" textRotation="90" wrapText="1"/>
    </xf>
    <xf numFmtId="0" fontId="9" fillId="6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9" fillId="6" borderId="3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7" fillId="8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9" borderId="3" xfId="0" applyNumberFormat="1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ill="1" applyBorder="1"/>
    <xf numFmtId="0" fontId="7" fillId="6" borderId="2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167" fontId="11" fillId="0" borderId="2" xfId="0" applyNumberFormat="1" applyFont="1" applyFill="1" applyBorder="1" applyAlignment="1">
      <alignment horizontal="center" wrapText="1"/>
    </xf>
    <xf numFmtId="0" fontId="11" fillId="6" borderId="15" xfId="0" applyNumberFormat="1" applyFont="1" applyFill="1" applyBorder="1" applyAlignment="1">
      <alignment horizontal="left" wrapText="1"/>
    </xf>
    <xf numFmtId="0" fontId="0" fillId="0" borderId="15" xfId="0" applyNumberFormat="1" applyFill="1" applyBorder="1"/>
    <xf numFmtId="0" fontId="11" fillId="6" borderId="7" xfId="0" applyNumberFormat="1" applyFont="1" applyFill="1" applyBorder="1" applyAlignment="1">
      <alignment horizontal="left" wrapText="1"/>
    </xf>
    <xf numFmtId="0" fontId="0" fillId="0" borderId="7" xfId="0" applyNumberFormat="1" applyFill="1" applyBorder="1"/>
    <xf numFmtId="49" fontId="17" fillId="6" borderId="1" xfId="0" applyNumberFormat="1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2"/>
  <sheetViews>
    <sheetView tabSelected="1" workbookViewId="0">
      <pane xSplit="2" ySplit="11" topLeftCell="C12" activePane="bottomRight" state="frozen"/>
      <selection pane="topRight"/>
      <selection pane="bottomLeft"/>
      <selection pane="bottomRight" activeCell="N37" sqref="N37"/>
    </sheetView>
  </sheetViews>
  <sheetFormatPr defaultRowHeight="15" x14ac:dyDescent="0.25"/>
  <cols>
    <col min="1" max="1" width="4.140625" customWidth="1"/>
    <col min="2" max="2" width="14.28515625" customWidth="1"/>
    <col min="3" max="18" width="8.5703125" customWidth="1"/>
    <col min="19" max="19" width="8.7109375" customWidth="1"/>
    <col min="20" max="20" width="9.140625" customWidth="1"/>
    <col min="21" max="21" width="9.85546875" customWidth="1"/>
    <col min="22" max="26" width="8.5703125" customWidth="1"/>
    <col min="27" max="27" width="8.7109375" customWidth="1"/>
    <col min="28" max="28" width="9.140625" customWidth="1"/>
    <col min="29" max="29" width="9.85546875" customWidth="1"/>
    <col min="30" max="31" width="8.5703125" customWidth="1"/>
    <col min="32" max="32" width="11.28515625" customWidth="1"/>
    <col min="33" max="33" width="9" customWidth="1"/>
    <col min="34" max="37" width="8.5703125" customWidth="1"/>
    <col min="38" max="38" width="11.28515625" customWidth="1"/>
    <col min="39" max="39" width="9" customWidth="1"/>
    <col min="40" max="40" width="5.7109375" customWidth="1"/>
  </cols>
  <sheetData>
    <row r="1" spans="1:40" ht="18.75" customHeight="1" x14ac:dyDescent="0.25">
      <c r="A1" s="1" t="s">
        <v>0</v>
      </c>
      <c r="B1" s="2"/>
      <c r="C1" s="101" t="s">
        <v>1</v>
      </c>
      <c r="D1" s="102" t="s">
        <v>2</v>
      </c>
      <c r="E1" s="102" t="s">
        <v>2</v>
      </c>
      <c r="F1" s="102" t="s">
        <v>2</v>
      </c>
      <c r="G1" s="102" t="s">
        <v>2</v>
      </c>
      <c r="H1" s="102" t="s">
        <v>2</v>
      </c>
      <c r="I1" s="102" t="s">
        <v>2</v>
      </c>
      <c r="J1" s="102" t="s">
        <v>2</v>
      </c>
      <c r="K1" s="102" t="s">
        <v>2</v>
      </c>
      <c r="L1" s="102" t="s">
        <v>2</v>
      </c>
      <c r="M1" s="102" t="s">
        <v>2</v>
      </c>
      <c r="N1" s="102" t="s">
        <v>2</v>
      </c>
      <c r="O1" s="102" t="s">
        <v>2</v>
      </c>
      <c r="P1" s="102" t="s">
        <v>2</v>
      </c>
      <c r="Q1" s="102" t="s">
        <v>2</v>
      </c>
      <c r="R1" s="102" t="s">
        <v>2</v>
      </c>
      <c r="S1" s="102" t="s">
        <v>2</v>
      </c>
      <c r="T1" s="102" t="s">
        <v>2</v>
      </c>
      <c r="U1" s="102" t="s">
        <v>2</v>
      </c>
      <c r="V1" s="102" t="s">
        <v>2</v>
      </c>
      <c r="W1" s="102" t="s">
        <v>2</v>
      </c>
      <c r="X1" s="102" t="s">
        <v>2</v>
      </c>
      <c r="Y1" s="102" t="s">
        <v>2</v>
      </c>
      <c r="Z1" s="102" t="s">
        <v>2</v>
      </c>
      <c r="AA1" s="102" t="s">
        <v>2</v>
      </c>
      <c r="AB1" s="102" t="s">
        <v>2</v>
      </c>
      <c r="AC1" s="102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34.5" customHeight="1" x14ac:dyDescent="0.25">
      <c r="A2" s="2"/>
      <c r="B2" s="2"/>
      <c r="C2" s="103" t="s">
        <v>3</v>
      </c>
      <c r="D2" s="102" t="s">
        <v>2</v>
      </c>
      <c r="E2" s="102" t="s">
        <v>2</v>
      </c>
      <c r="F2" s="102" t="s">
        <v>2</v>
      </c>
      <c r="G2" s="102" t="s">
        <v>2</v>
      </c>
      <c r="H2" s="102" t="s">
        <v>2</v>
      </c>
      <c r="I2" s="102" t="s">
        <v>2</v>
      </c>
      <c r="J2" s="102" t="s">
        <v>2</v>
      </c>
      <c r="K2" s="102" t="s">
        <v>2</v>
      </c>
      <c r="L2" s="102" t="s">
        <v>2</v>
      </c>
      <c r="M2" s="102" t="s">
        <v>2</v>
      </c>
      <c r="N2" s="102" t="s">
        <v>2</v>
      </c>
      <c r="O2" s="102" t="s">
        <v>2</v>
      </c>
      <c r="P2" s="102" t="s">
        <v>2</v>
      </c>
      <c r="Q2" s="102" t="s">
        <v>2</v>
      </c>
      <c r="R2" s="102" t="s">
        <v>2</v>
      </c>
      <c r="S2" s="102" t="s">
        <v>2</v>
      </c>
      <c r="T2" s="102" t="s">
        <v>2</v>
      </c>
      <c r="U2" s="102" t="s">
        <v>2</v>
      </c>
      <c r="V2" s="102" t="s">
        <v>2</v>
      </c>
      <c r="W2" s="102" t="s">
        <v>2</v>
      </c>
      <c r="X2" s="102" t="s">
        <v>2</v>
      </c>
      <c r="Y2" s="102" t="s">
        <v>2</v>
      </c>
      <c r="Z2" s="102" t="s">
        <v>2</v>
      </c>
      <c r="AA2" s="102" t="s">
        <v>2</v>
      </c>
      <c r="AB2" s="102" t="s">
        <v>2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22.5" customHeight="1" x14ac:dyDescent="0.3">
      <c r="A3" s="2"/>
      <c r="B3" s="3"/>
      <c r="C3" s="104" t="s">
        <v>4</v>
      </c>
      <c r="D3" s="102" t="s">
        <v>2</v>
      </c>
      <c r="E3" s="102" t="s">
        <v>2</v>
      </c>
      <c r="F3" s="102" t="s">
        <v>2</v>
      </c>
      <c r="G3" s="102" t="s">
        <v>2</v>
      </c>
      <c r="H3" s="102" t="s">
        <v>2</v>
      </c>
      <c r="I3" s="102" t="s">
        <v>2</v>
      </c>
      <c r="J3" s="102" t="s">
        <v>2</v>
      </c>
      <c r="K3" s="102" t="s">
        <v>2</v>
      </c>
      <c r="L3" s="2"/>
      <c r="M3" s="2"/>
      <c r="N3" s="2"/>
      <c r="O3" s="2"/>
      <c r="P3" s="2"/>
      <c r="Q3" s="2"/>
      <c r="R3" s="2"/>
      <c r="S3" s="2"/>
      <c r="T3" s="2"/>
      <c r="U3" s="4" t="s">
        <v>5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20.25" customHeight="1" x14ac:dyDescent="0.25">
      <c r="A4" s="105" t="s">
        <v>6</v>
      </c>
      <c r="B4" s="102" t="s">
        <v>2</v>
      </c>
      <c r="C4" s="106" t="s">
        <v>7</v>
      </c>
      <c r="D4" s="107" t="s">
        <v>2</v>
      </c>
      <c r="E4" s="107" t="s">
        <v>2</v>
      </c>
      <c r="F4" s="107" t="s">
        <v>2</v>
      </c>
      <c r="G4" s="107" t="s">
        <v>2</v>
      </c>
      <c r="H4" s="107" t="s">
        <v>2</v>
      </c>
      <c r="I4" s="107" t="s">
        <v>2</v>
      </c>
      <c r="J4" s="107" t="s">
        <v>2</v>
      </c>
      <c r="K4" s="107" t="s">
        <v>2</v>
      </c>
      <c r="L4" s="107" t="s">
        <v>2</v>
      </c>
      <c r="M4" s="107" t="s">
        <v>2</v>
      </c>
      <c r="N4" s="107" t="s">
        <v>2</v>
      </c>
      <c r="O4" s="107" t="s">
        <v>2</v>
      </c>
      <c r="P4" s="107" t="s">
        <v>2</v>
      </c>
      <c r="Q4" s="107" t="s">
        <v>2</v>
      </c>
      <c r="R4" s="107" t="s">
        <v>2</v>
      </c>
      <c r="S4" s="107" t="s">
        <v>2</v>
      </c>
      <c r="T4" s="107" t="s">
        <v>2</v>
      </c>
      <c r="U4" s="108" t="s">
        <v>8</v>
      </c>
      <c r="V4" s="107" t="s">
        <v>2</v>
      </c>
      <c r="W4" s="107" t="s">
        <v>2</v>
      </c>
      <c r="X4" s="107" t="s">
        <v>2</v>
      </c>
      <c r="Y4" s="107" t="s">
        <v>2</v>
      </c>
      <c r="Z4" s="107" t="s">
        <v>2</v>
      </c>
      <c r="AA4" s="107" t="s">
        <v>2</v>
      </c>
      <c r="AB4" s="107" t="s">
        <v>2</v>
      </c>
      <c r="AC4" s="107" t="s">
        <v>2</v>
      </c>
      <c r="AD4" s="107" t="s">
        <v>2</v>
      </c>
      <c r="AE4" s="107" t="s">
        <v>2</v>
      </c>
      <c r="AF4" s="107" t="s">
        <v>2</v>
      </c>
      <c r="AG4" s="107" t="s">
        <v>2</v>
      </c>
      <c r="AH4" s="107" t="s">
        <v>2</v>
      </c>
      <c r="AI4" s="107" t="s">
        <v>2</v>
      </c>
      <c r="AJ4" s="107" t="s">
        <v>2</v>
      </c>
      <c r="AK4" s="107" t="s">
        <v>2</v>
      </c>
      <c r="AL4" s="5">
        <v>28357.724999999999</v>
      </c>
      <c r="AM4" s="6">
        <v>1126.6051317604899</v>
      </c>
      <c r="AN4" s="2"/>
    </row>
    <row r="5" spans="1:40" ht="18.75" customHeight="1" x14ac:dyDescent="0.25">
      <c r="A5" s="109" t="s">
        <v>9</v>
      </c>
      <c r="B5" s="110" t="s">
        <v>10</v>
      </c>
      <c r="C5" s="112" t="s">
        <v>11</v>
      </c>
      <c r="D5" s="111" t="s">
        <v>2</v>
      </c>
      <c r="E5" s="111" t="s">
        <v>2</v>
      </c>
      <c r="F5" s="111" t="s">
        <v>2</v>
      </c>
      <c r="G5" s="111" t="s">
        <v>2</v>
      </c>
      <c r="H5" s="113" t="s">
        <v>12</v>
      </c>
      <c r="I5" s="114" t="s">
        <v>13</v>
      </c>
      <c r="J5" s="115" t="s">
        <v>2</v>
      </c>
      <c r="K5" s="116" t="s">
        <v>12</v>
      </c>
      <c r="L5" s="117" t="s">
        <v>14</v>
      </c>
      <c r="M5" s="111" t="s">
        <v>2</v>
      </c>
      <c r="N5" s="111" t="s">
        <v>2</v>
      </c>
      <c r="O5" s="111" t="s">
        <v>2</v>
      </c>
      <c r="P5" s="111" t="s">
        <v>2</v>
      </c>
      <c r="Q5" s="111" t="s">
        <v>2</v>
      </c>
      <c r="R5" s="111" t="s">
        <v>2</v>
      </c>
      <c r="S5" s="111" t="s">
        <v>2</v>
      </c>
      <c r="T5" s="118" t="s">
        <v>15</v>
      </c>
      <c r="U5" s="119" t="s">
        <v>16</v>
      </c>
      <c r="V5" s="118" t="s">
        <v>17</v>
      </c>
      <c r="W5" s="111" t="s">
        <v>2</v>
      </c>
      <c r="X5" s="111" t="s">
        <v>2</v>
      </c>
      <c r="Y5" s="111" t="s">
        <v>2</v>
      </c>
      <c r="Z5" s="118" t="s">
        <v>18</v>
      </c>
      <c r="AA5" s="118" t="s">
        <v>19</v>
      </c>
      <c r="AB5" s="111" t="s">
        <v>2</v>
      </c>
      <c r="AC5" s="118" t="s">
        <v>20</v>
      </c>
      <c r="AD5" s="118" t="s">
        <v>21</v>
      </c>
      <c r="AE5" s="111" t="s">
        <v>2</v>
      </c>
      <c r="AF5" s="118" t="s">
        <v>22</v>
      </c>
      <c r="AG5" s="120" t="s">
        <v>23</v>
      </c>
      <c r="AH5" s="118" t="s">
        <v>24</v>
      </c>
      <c r="AI5" s="111" t="s">
        <v>2</v>
      </c>
      <c r="AJ5" s="111" t="s">
        <v>2</v>
      </c>
      <c r="AK5" s="111" t="s">
        <v>2</v>
      </c>
      <c r="AL5" s="118" t="s">
        <v>25</v>
      </c>
      <c r="AM5" s="118" t="s">
        <v>26</v>
      </c>
      <c r="AN5" s="2"/>
    </row>
    <row r="6" spans="1:40" ht="14.25" customHeight="1" x14ac:dyDescent="0.25">
      <c r="A6" s="107" t="s">
        <v>2</v>
      </c>
      <c r="B6" s="111" t="s">
        <v>2</v>
      </c>
      <c r="C6" s="121" t="s">
        <v>27</v>
      </c>
      <c r="D6" s="122" t="s">
        <v>2</v>
      </c>
      <c r="E6" s="121" t="s">
        <v>28</v>
      </c>
      <c r="F6" s="122" t="s">
        <v>2</v>
      </c>
      <c r="G6" s="123" t="s">
        <v>29</v>
      </c>
      <c r="H6" s="107" t="s">
        <v>2</v>
      </c>
      <c r="I6" s="115" t="s">
        <v>2</v>
      </c>
      <c r="J6" s="115" t="s">
        <v>2</v>
      </c>
      <c r="K6" s="107" t="s">
        <v>2</v>
      </c>
      <c r="L6" s="121" t="s">
        <v>30</v>
      </c>
      <c r="M6" s="122" t="s">
        <v>2</v>
      </c>
      <c r="N6" s="121" t="s">
        <v>31</v>
      </c>
      <c r="O6" s="122" t="s">
        <v>2</v>
      </c>
      <c r="P6" s="122" t="s">
        <v>2</v>
      </c>
      <c r="Q6" s="122" t="s">
        <v>2</v>
      </c>
      <c r="R6" s="122" t="s">
        <v>2</v>
      </c>
      <c r="S6" s="121" t="s">
        <v>29</v>
      </c>
      <c r="T6" s="111" t="s">
        <v>2</v>
      </c>
      <c r="U6" s="111" t="s">
        <v>2</v>
      </c>
      <c r="V6" s="111" t="s">
        <v>2</v>
      </c>
      <c r="W6" s="111" t="s">
        <v>2</v>
      </c>
      <c r="X6" s="111" t="s">
        <v>2</v>
      </c>
      <c r="Y6" s="111" t="s">
        <v>2</v>
      </c>
      <c r="Z6" s="111" t="s">
        <v>2</v>
      </c>
      <c r="AA6" s="111" t="s">
        <v>2</v>
      </c>
      <c r="AB6" s="111" t="s">
        <v>2</v>
      </c>
      <c r="AC6" s="111" t="s">
        <v>2</v>
      </c>
      <c r="AD6" s="111" t="s">
        <v>2</v>
      </c>
      <c r="AE6" s="111" t="s">
        <v>2</v>
      </c>
      <c r="AF6" s="111" t="s">
        <v>2</v>
      </c>
      <c r="AG6" s="111" t="s">
        <v>2</v>
      </c>
      <c r="AH6" s="7">
        <f>SUBTOTAL(9,AH$14:AH$134)</f>
        <v>265.10500000000002</v>
      </c>
      <c r="AI6" s="7">
        <f>SUBTOTAL(9,AI$14:AI$134)</f>
        <v>124.6015489806471</v>
      </c>
      <c r="AJ6" s="7">
        <f>SUBTOTAL(9,AJ$14:AJ$134)</f>
        <v>5.4665940860214883</v>
      </c>
      <c r="AK6" s="7">
        <f>SUM(AH6:AJ6)</f>
        <v>395.17314306666856</v>
      </c>
      <c r="AL6" s="111" t="s">
        <v>2</v>
      </c>
      <c r="AM6" s="111" t="s">
        <v>2</v>
      </c>
      <c r="AN6" s="2"/>
    </row>
    <row r="7" spans="1:40" ht="11.25" customHeight="1" x14ac:dyDescent="0.25">
      <c r="A7" s="107" t="s">
        <v>2</v>
      </c>
      <c r="B7" s="111" t="s">
        <v>2</v>
      </c>
      <c r="C7" s="122" t="s">
        <v>2</v>
      </c>
      <c r="D7" s="122" t="s">
        <v>2</v>
      </c>
      <c r="E7" s="122" t="s">
        <v>2</v>
      </c>
      <c r="F7" s="122" t="s">
        <v>2</v>
      </c>
      <c r="G7" s="107" t="s">
        <v>2</v>
      </c>
      <c r="H7" s="107" t="s">
        <v>2</v>
      </c>
      <c r="I7" s="115" t="s">
        <v>2</v>
      </c>
      <c r="J7" s="115" t="s">
        <v>2</v>
      </c>
      <c r="K7" s="107" t="s">
        <v>2</v>
      </c>
      <c r="L7" s="122" t="s">
        <v>2</v>
      </c>
      <c r="M7" s="122" t="s">
        <v>2</v>
      </c>
      <c r="N7" s="122" t="s">
        <v>2</v>
      </c>
      <c r="O7" s="122" t="s">
        <v>2</v>
      </c>
      <c r="P7" s="122" t="s">
        <v>2</v>
      </c>
      <c r="Q7" s="122" t="s">
        <v>2</v>
      </c>
      <c r="R7" s="122" t="s">
        <v>2</v>
      </c>
      <c r="S7" s="122" t="s">
        <v>2</v>
      </c>
      <c r="T7" s="111" t="s">
        <v>2</v>
      </c>
      <c r="U7" s="111" t="s">
        <v>2</v>
      </c>
      <c r="V7" s="111" t="s">
        <v>2</v>
      </c>
      <c r="W7" s="111" t="s">
        <v>2</v>
      </c>
      <c r="X7" s="111" t="s">
        <v>2</v>
      </c>
      <c r="Y7" s="111" t="s">
        <v>2</v>
      </c>
      <c r="Z7" s="111" t="s">
        <v>2</v>
      </c>
      <c r="AA7" s="111" t="s">
        <v>2</v>
      </c>
      <c r="AB7" s="111" t="s">
        <v>2</v>
      </c>
      <c r="AC7" s="111" t="s">
        <v>2</v>
      </c>
      <c r="AD7" s="111" t="s">
        <v>2</v>
      </c>
      <c r="AE7" s="111" t="s">
        <v>2</v>
      </c>
      <c r="AF7" s="111" t="s">
        <v>2</v>
      </c>
      <c r="AG7" s="111" t="s">
        <v>2</v>
      </c>
      <c r="AH7" s="121" t="s">
        <v>32</v>
      </c>
      <c r="AI7" s="121" t="s">
        <v>33</v>
      </c>
      <c r="AJ7" s="121" t="s">
        <v>34</v>
      </c>
      <c r="AK7" s="121" t="s">
        <v>29</v>
      </c>
      <c r="AL7" s="111" t="s">
        <v>2</v>
      </c>
      <c r="AM7" s="111" t="s">
        <v>2</v>
      </c>
      <c r="AN7" s="2"/>
    </row>
    <row r="8" spans="1:40" ht="11.25" customHeight="1" x14ac:dyDescent="0.25">
      <c r="A8" s="107" t="s">
        <v>2</v>
      </c>
      <c r="B8" s="111" t="s">
        <v>2</v>
      </c>
      <c r="C8" s="8" t="s">
        <v>35</v>
      </c>
      <c r="D8" s="8" t="s">
        <v>36</v>
      </c>
      <c r="E8" s="8" t="s">
        <v>35</v>
      </c>
      <c r="F8" s="8" t="s">
        <v>36</v>
      </c>
      <c r="G8" s="107" t="s">
        <v>2</v>
      </c>
      <c r="H8" s="107" t="s">
        <v>2</v>
      </c>
      <c r="I8" s="9" t="s">
        <v>35</v>
      </c>
      <c r="J8" s="9" t="s">
        <v>36</v>
      </c>
      <c r="K8" s="107" t="s">
        <v>2</v>
      </c>
      <c r="L8" s="8" t="s">
        <v>35</v>
      </c>
      <c r="M8" s="8"/>
      <c r="N8" s="8" t="s">
        <v>35</v>
      </c>
      <c r="O8" s="8" t="s">
        <v>35</v>
      </c>
      <c r="P8" s="8" t="s">
        <v>35</v>
      </c>
      <c r="Q8" s="8" t="s">
        <v>35</v>
      </c>
      <c r="R8" s="8"/>
      <c r="S8" s="122" t="s">
        <v>2</v>
      </c>
      <c r="T8" s="111" t="s">
        <v>2</v>
      </c>
      <c r="U8" s="111" t="s">
        <v>2</v>
      </c>
      <c r="V8" s="8" t="s">
        <v>35</v>
      </c>
      <c r="W8" s="8" t="s">
        <v>35</v>
      </c>
      <c r="X8" s="8" t="s">
        <v>35</v>
      </c>
      <c r="Y8" s="8"/>
      <c r="Z8" s="111" t="s">
        <v>2</v>
      </c>
      <c r="AA8" s="8" t="s">
        <v>35</v>
      </c>
      <c r="AB8" s="8"/>
      <c r="AC8" s="111" t="s">
        <v>2</v>
      </c>
      <c r="AD8" s="8" t="s">
        <v>35</v>
      </c>
      <c r="AE8" s="8"/>
      <c r="AF8" s="111" t="s">
        <v>2</v>
      </c>
      <c r="AG8" s="111" t="s">
        <v>2</v>
      </c>
      <c r="AH8" s="122" t="s">
        <v>2</v>
      </c>
      <c r="AI8" s="122" t="s">
        <v>2</v>
      </c>
      <c r="AJ8" s="122" t="s">
        <v>2</v>
      </c>
      <c r="AK8" s="122" t="s">
        <v>2</v>
      </c>
      <c r="AL8" s="111" t="s">
        <v>2</v>
      </c>
      <c r="AM8" s="111" t="s">
        <v>2</v>
      </c>
      <c r="AN8" s="2"/>
    </row>
    <row r="9" spans="1:40" ht="12.75" customHeight="1" x14ac:dyDescent="0.25">
      <c r="A9" s="107" t="s">
        <v>2</v>
      </c>
      <c r="B9" s="111" t="s">
        <v>2</v>
      </c>
      <c r="C9" s="10" t="s">
        <v>37</v>
      </c>
      <c r="D9" s="10" t="s">
        <v>38</v>
      </c>
      <c r="E9" s="10" t="s">
        <v>37</v>
      </c>
      <c r="F9" s="10" t="s">
        <v>38</v>
      </c>
      <c r="G9" s="107" t="s">
        <v>2</v>
      </c>
      <c r="H9" s="107" t="s">
        <v>2</v>
      </c>
      <c r="I9" s="11" t="s">
        <v>39</v>
      </c>
      <c r="J9" s="11" t="s">
        <v>38</v>
      </c>
      <c r="K9" s="107" t="s">
        <v>2</v>
      </c>
      <c r="L9" s="10" t="s">
        <v>39</v>
      </c>
      <c r="M9" s="10"/>
      <c r="N9" s="10" t="s">
        <v>39</v>
      </c>
      <c r="O9" s="10" t="s">
        <v>39</v>
      </c>
      <c r="P9" s="10" t="s">
        <v>39</v>
      </c>
      <c r="Q9" s="10" t="s">
        <v>39</v>
      </c>
      <c r="R9" s="10"/>
      <c r="S9" s="122" t="s">
        <v>2</v>
      </c>
      <c r="T9" s="111" t="s">
        <v>2</v>
      </c>
      <c r="U9" s="111" t="s">
        <v>2</v>
      </c>
      <c r="V9" s="10" t="s">
        <v>36</v>
      </c>
      <c r="W9" s="10" t="s">
        <v>36</v>
      </c>
      <c r="X9" s="10" t="s">
        <v>36</v>
      </c>
      <c r="Y9" s="10"/>
      <c r="Z9" s="111" t="s">
        <v>2</v>
      </c>
      <c r="AA9" s="10" t="s">
        <v>36</v>
      </c>
      <c r="AB9" s="10"/>
      <c r="AC9" s="111" t="s">
        <v>2</v>
      </c>
      <c r="AD9" s="10" t="s">
        <v>39</v>
      </c>
      <c r="AE9" s="10"/>
      <c r="AF9" s="111" t="s">
        <v>2</v>
      </c>
      <c r="AG9" s="111" t="s">
        <v>2</v>
      </c>
      <c r="AH9" s="122" t="s">
        <v>2</v>
      </c>
      <c r="AI9" s="122" t="s">
        <v>2</v>
      </c>
      <c r="AJ9" s="122" t="s">
        <v>2</v>
      </c>
      <c r="AK9" s="122" t="s">
        <v>2</v>
      </c>
      <c r="AL9" s="111" t="s">
        <v>2</v>
      </c>
      <c r="AM9" s="111" t="s">
        <v>2</v>
      </c>
      <c r="AN9" s="2"/>
    </row>
    <row r="10" spans="1:40" ht="17.25" customHeight="1" x14ac:dyDescent="0.25">
      <c r="A10" s="12">
        <v>1</v>
      </c>
      <c r="B10" s="13">
        <v>2</v>
      </c>
      <c r="C10" s="124">
        <v>3</v>
      </c>
      <c r="D10" s="122" t="s">
        <v>2</v>
      </c>
      <c r="E10" s="124">
        <v>4</v>
      </c>
      <c r="F10" s="122" t="s">
        <v>2</v>
      </c>
      <c r="G10" s="13">
        <v>5</v>
      </c>
      <c r="H10" s="14">
        <v>6</v>
      </c>
      <c r="I10" s="124">
        <v>7</v>
      </c>
      <c r="J10" s="122" t="s">
        <v>2</v>
      </c>
      <c r="K10" s="13">
        <v>8</v>
      </c>
      <c r="L10" s="124">
        <v>9</v>
      </c>
      <c r="M10" s="122" t="s">
        <v>2</v>
      </c>
      <c r="N10" s="124">
        <v>10</v>
      </c>
      <c r="O10" s="122" t="s">
        <v>2</v>
      </c>
      <c r="P10" s="122" t="s">
        <v>2</v>
      </c>
      <c r="Q10" s="122" t="s">
        <v>2</v>
      </c>
      <c r="R10" s="122" t="s">
        <v>2</v>
      </c>
      <c r="S10" s="15">
        <v>11</v>
      </c>
      <c r="T10" s="13">
        <v>12</v>
      </c>
      <c r="U10" s="13">
        <v>13</v>
      </c>
      <c r="V10" s="124">
        <v>14</v>
      </c>
      <c r="W10" s="122" t="s">
        <v>2</v>
      </c>
      <c r="X10" s="122" t="s">
        <v>2</v>
      </c>
      <c r="Y10" s="122" t="s">
        <v>2</v>
      </c>
      <c r="Z10" s="13">
        <v>15</v>
      </c>
      <c r="AA10" s="124">
        <v>15</v>
      </c>
      <c r="AB10" s="122" t="s">
        <v>2</v>
      </c>
      <c r="AC10" s="13">
        <v>16</v>
      </c>
      <c r="AD10" s="124">
        <v>17</v>
      </c>
      <c r="AE10" s="122" t="s">
        <v>2</v>
      </c>
      <c r="AF10" s="13">
        <v>18</v>
      </c>
      <c r="AG10" s="13">
        <v>19</v>
      </c>
      <c r="AH10" s="13">
        <v>20</v>
      </c>
      <c r="AI10" s="13">
        <v>21</v>
      </c>
      <c r="AJ10" s="13">
        <v>22</v>
      </c>
      <c r="AK10" s="13">
        <v>23</v>
      </c>
      <c r="AL10" s="13">
        <v>24</v>
      </c>
      <c r="AM10" s="13">
        <v>25</v>
      </c>
      <c r="AN10" s="2"/>
    </row>
    <row r="11" spans="1:40" ht="0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ht="11.25" customHeight="1" x14ac:dyDescent="0.25">
      <c r="A12" s="125">
        <v>45413</v>
      </c>
      <c r="B12" s="17" t="s">
        <v>40</v>
      </c>
      <c r="C12" s="18"/>
      <c r="D12" s="19">
        <v>0</v>
      </c>
      <c r="E12" s="18"/>
      <c r="F12" s="19">
        <v>0</v>
      </c>
      <c r="G12" s="19">
        <v>0</v>
      </c>
      <c r="H12" s="20"/>
      <c r="I12" s="18"/>
      <c r="J12" s="21"/>
      <c r="K12" s="22"/>
      <c r="L12" s="18"/>
      <c r="M12" s="23">
        <v>0</v>
      </c>
      <c r="N12" s="24" t="s">
        <v>41</v>
      </c>
      <c r="O12" s="24"/>
      <c r="P12" s="18"/>
      <c r="Q12" s="18"/>
      <c r="R12" s="23">
        <v>121.4838777778</v>
      </c>
      <c r="S12" s="19">
        <v>121.4838777778</v>
      </c>
      <c r="T12" s="20"/>
      <c r="U12" s="25"/>
      <c r="V12" s="26" t="s">
        <v>42</v>
      </c>
      <c r="W12" s="26" t="s">
        <v>42</v>
      </c>
      <c r="X12" s="26" t="s">
        <v>42</v>
      </c>
      <c r="Y12" s="27"/>
      <c r="Z12" s="28"/>
      <c r="AA12" s="18"/>
      <c r="AB12" s="27"/>
      <c r="AC12" s="28"/>
      <c r="AD12" s="18"/>
      <c r="AE12" s="27"/>
      <c r="AF12" s="27"/>
      <c r="AG12" s="29"/>
      <c r="AH12" s="30"/>
      <c r="AI12" s="30"/>
      <c r="AJ12" s="30"/>
      <c r="AK12" s="31"/>
      <c r="AL12" s="126">
        <f>AL$4+SUMIF($C$5:AK$5,"Нараст. баланс",$C14:AK14)+SUMIF($C$7:AI$7,"Итого (с ВНР)",$C14:AI14)-SUMIF($C$5:AK$5,"Геол. снижение,  т/сут",$C14:AK14)-SUMIF(AJ$7:AK$7,"Итого",AJ14:AK14)-SUMIF($C$7:AK$7,"Итого (с ВСП)",$C14:AK14)</f>
        <v>28423.824877777799</v>
      </c>
      <c r="AM12" s="32"/>
      <c r="AN12" s="16"/>
    </row>
    <row r="13" spans="1:40" ht="11.25" customHeight="1" x14ac:dyDescent="0.25">
      <c r="A13" s="107" t="s">
        <v>2</v>
      </c>
      <c r="B13" s="33" t="s">
        <v>43</v>
      </c>
      <c r="C13" s="34"/>
      <c r="D13" s="35">
        <v>0</v>
      </c>
      <c r="E13" s="34"/>
      <c r="F13" s="35">
        <v>0</v>
      </c>
      <c r="G13" s="35">
        <v>0</v>
      </c>
      <c r="H13" s="36"/>
      <c r="I13" s="34"/>
      <c r="J13" s="37">
        <f>SUBTOTAL(9,I15:I15)</f>
        <v>0</v>
      </c>
      <c r="K13" s="38"/>
      <c r="L13" s="34"/>
      <c r="M13" s="39">
        <f>SUBTOTAL(9,L15:L15)</f>
        <v>0</v>
      </c>
      <c r="N13" s="40" t="s">
        <v>44</v>
      </c>
      <c r="O13" s="40"/>
      <c r="P13" s="34"/>
      <c r="Q13" s="34"/>
      <c r="R13" s="39">
        <f>SUBTOTAL(9,N15:Q15)</f>
        <v>1</v>
      </c>
      <c r="S13" s="35">
        <f>SUBTOTAL(9,L15:Q15)</f>
        <v>1</v>
      </c>
      <c r="T13" s="36"/>
      <c r="U13" s="41"/>
      <c r="V13" s="42" t="s">
        <v>45</v>
      </c>
      <c r="W13" s="42" t="s">
        <v>46</v>
      </c>
      <c r="X13" s="42" t="s">
        <v>47</v>
      </c>
      <c r="Y13" s="35">
        <f>SUBTOTAL(9,V15:X15)</f>
        <v>3</v>
      </c>
      <c r="Z13" s="43"/>
      <c r="AA13" s="34"/>
      <c r="AB13" s="35">
        <f>SUBTOTAL(3,AA13:AA13)</f>
        <v>0</v>
      </c>
      <c r="AC13" s="43"/>
      <c r="AD13" s="34"/>
      <c r="AE13" s="35">
        <f>SUBTOTAL(9,AD15:AD15)</f>
        <v>0</v>
      </c>
      <c r="AF13" s="44"/>
      <c r="AG13" s="45"/>
      <c r="AH13" s="46"/>
      <c r="AI13" s="46"/>
      <c r="AJ13" s="46"/>
      <c r="AK13" s="47"/>
      <c r="AL13" s="107" t="s">
        <v>2</v>
      </c>
      <c r="AM13" s="48"/>
      <c r="AN13" s="16"/>
    </row>
    <row r="14" spans="1:40" ht="11.25" customHeight="1" x14ac:dyDescent="0.25">
      <c r="A14" s="107" t="s">
        <v>2</v>
      </c>
      <c r="B14" s="49" t="s">
        <v>38</v>
      </c>
      <c r="C14" s="50"/>
      <c r="D14" s="51">
        <f>SUBTOTAL(9,C14:C14)</f>
        <v>0</v>
      </c>
      <c r="E14" s="50"/>
      <c r="F14" s="51">
        <f>SUBTOTAL(9,E14:E14)</f>
        <v>0</v>
      </c>
      <c r="G14" s="51">
        <f>SUBTOTAL(9,C14:E14)</f>
        <v>0</v>
      </c>
      <c r="H14" s="52">
        <v>0</v>
      </c>
      <c r="I14" s="50"/>
      <c r="J14" s="53">
        <f>SUBTOTAL(9,I14:I14)</f>
        <v>0</v>
      </c>
      <c r="K14" s="54">
        <f>J14+IF($B10=2,0,K10)</f>
        <v>0</v>
      </c>
      <c r="L14" s="50"/>
      <c r="M14" s="55">
        <f>SUBTOTAL(9,L14:L14)</f>
        <v>0</v>
      </c>
      <c r="N14" s="56">
        <v>1.9830000000000001</v>
      </c>
      <c r="O14" s="56">
        <v>119.5008777778</v>
      </c>
      <c r="P14" s="50"/>
      <c r="Q14" s="50"/>
      <c r="R14" s="55">
        <f>SUBTOTAL(9,N14:Q14)</f>
        <v>121.4838777778</v>
      </c>
      <c r="S14" s="51">
        <f>SUBTOTAL(9,L14:Q14)</f>
        <v>121.4838777778</v>
      </c>
      <c r="T14" s="52">
        <f>S14+IF($B10=2,0,T10)</f>
        <v>121.4838777778</v>
      </c>
      <c r="U14" s="57">
        <v>48</v>
      </c>
      <c r="V14" s="58">
        <v>4.0090000000000003</v>
      </c>
      <c r="W14" s="58">
        <v>2.4</v>
      </c>
      <c r="X14" s="58">
        <v>0.97499999999999998</v>
      </c>
      <c r="Y14" s="51">
        <f>SUBTOTAL(9,V14:X14)</f>
        <v>7.3840000000000003</v>
      </c>
      <c r="Z14" s="55">
        <f>Y14+IF($B10=2,0,Z10)</f>
        <v>7.3840000000000003</v>
      </c>
      <c r="AA14" s="50"/>
      <c r="AB14" s="51">
        <f>SUBTOTAL(9,AA14:AA14)</f>
        <v>0</v>
      </c>
      <c r="AC14" s="55">
        <f>AB14+IF($B10=2,0,AC10)</f>
        <v>0</v>
      </c>
      <c r="AD14" s="50"/>
      <c r="AE14" s="51">
        <f>SUBTOTAL(9,AD14:AD14)</f>
        <v>0</v>
      </c>
      <c r="AF14" s="51">
        <f>AE14+IF($B10=2,0,AF10)</f>
        <v>0</v>
      </c>
      <c r="AG14" s="59">
        <f>SUMIF($C$5:AF$5,"Накопленный эффект, т/сут",$C14:AF14)+SUMIF($C$5:AF$5,"Нараст.  по потенциалу",$C14:AF14)-SUMIF($C$5:AF$5,"Нараст. по остановкам",$C14:AF14)-SUMIF($C$5:AF$5,"ИТОГО перевод в ППД",$C14:AF14)-SUMIF($C$5:AF$5,"ИТОГО  нерент, по распоряж.",$C14:AF14)-SUMIF($C$5:AF$5,"ИТОГО ост. дебит от ЗБС, Углуб., ПВЛГ/ПНЛГ",$C14:AF14)</f>
        <v>114.0998777778</v>
      </c>
      <c r="AH14" s="60"/>
      <c r="AI14" s="60"/>
      <c r="AJ14" s="60"/>
      <c r="AK14" s="51">
        <f>SUBTOTAL(9,AH14:AJ14)</f>
        <v>0</v>
      </c>
      <c r="AL14" s="107" t="s">
        <v>2</v>
      </c>
      <c r="AM14" s="61">
        <f>AM$4+SUMIF($C$5:AK$5,"Нараст. по остановкам",$C14:AK14)-SUMIF($C$5:AK$5,"Нараст.  по потенциалу",$C14:AK14)</f>
        <v>1012.50525398269</v>
      </c>
      <c r="AN14" s="16"/>
    </row>
    <row r="15" spans="1:40" ht="1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</v>
      </c>
      <c r="O15" s="2"/>
      <c r="P15" s="2"/>
      <c r="Q15" s="2"/>
      <c r="R15" s="2"/>
      <c r="S15" s="2"/>
      <c r="T15" s="2"/>
      <c r="U15" s="2"/>
      <c r="V15" s="2">
        <v>1</v>
      </c>
      <c r="W15" s="2">
        <v>1</v>
      </c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6"/>
    </row>
    <row r="16" spans="1:40" ht="11.25" customHeight="1" x14ac:dyDescent="0.25">
      <c r="A16" s="125">
        <v>45414</v>
      </c>
      <c r="B16" s="17" t="s">
        <v>40</v>
      </c>
      <c r="C16" s="18"/>
      <c r="D16" s="19">
        <v>0</v>
      </c>
      <c r="E16" s="18"/>
      <c r="F16" s="19">
        <v>0</v>
      </c>
      <c r="G16" s="19">
        <v>0</v>
      </c>
      <c r="H16" s="20"/>
      <c r="I16" s="18"/>
      <c r="J16" s="21"/>
      <c r="K16" s="22"/>
      <c r="L16" s="18"/>
      <c r="M16" s="23">
        <v>0</v>
      </c>
      <c r="N16" s="24"/>
      <c r="O16" s="18"/>
      <c r="P16" s="18"/>
      <c r="Q16" s="18"/>
      <c r="R16" s="23">
        <v>239.04475555549999</v>
      </c>
      <c r="S16" s="19">
        <v>239.04475555549999</v>
      </c>
      <c r="T16" s="20"/>
      <c r="U16" s="25"/>
      <c r="V16" s="26" t="s">
        <v>42</v>
      </c>
      <c r="W16" s="26"/>
      <c r="X16" s="18"/>
      <c r="Y16" s="27"/>
      <c r="Z16" s="28"/>
      <c r="AA16" s="18"/>
      <c r="AB16" s="27"/>
      <c r="AC16" s="28"/>
      <c r="AD16" s="18"/>
      <c r="AE16" s="27"/>
      <c r="AF16" s="27"/>
      <c r="AG16" s="29"/>
      <c r="AH16" s="31"/>
      <c r="AI16" s="30"/>
      <c r="AJ16" s="30"/>
      <c r="AK16" s="31"/>
      <c r="AL16" s="126">
        <f>AL$4+SUMIF($C$5:AK$5,"Нараст. баланс",$C18:AK18)+SUMIF($C$7:AI$7,"Итого (с ВНР)",$C18:AI18)-SUMIF($C$5:AK$5,"Геол. снижение,  т/сут",$C18:AK18)-SUMIF(AJ$7:AK$7,"Итого",AJ18:AK18)-SUMIF($C$7:AK$7,"Итого (с ВСП)",$C18:AK18)</f>
        <v>28474.669088888797</v>
      </c>
      <c r="AM16" s="32"/>
      <c r="AN16" s="16"/>
    </row>
    <row r="17" spans="1:40" ht="11.25" customHeight="1" x14ac:dyDescent="0.25">
      <c r="A17" s="107" t="s">
        <v>2</v>
      </c>
      <c r="B17" s="33" t="s">
        <v>43</v>
      </c>
      <c r="C17" s="34"/>
      <c r="D17" s="35">
        <v>0</v>
      </c>
      <c r="E17" s="34"/>
      <c r="F17" s="35">
        <v>0</v>
      </c>
      <c r="G17" s="35">
        <v>0</v>
      </c>
      <c r="H17" s="36"/>
      <c r="I17" s="34"/>
      <c r="J17" s="37">
        <f>SUBTOTAL(9,I19:I19)</f>
        <v>0</v>
      </c>
      <c r="K17" s="38"/>
      <c r="L17" s="34"/>
      <c r="M17" s="39">
        <f>SUBTOTAL(9,L19:L19)</f>
        <v>0</v>
      </c>
      <c r="N17" s="40"/>
      <c r="O17" s="34"/>
      <c r="P17" s="34"/>
      <c r="Q17" s="34"/>
      <c r="R17" s="39">
        <f>SUBTOTAL(9,N19:Q19)</f>
        <v>0</v>
      </c>
      <c r="S17" s="35">
        <f>SUBTOTAL(9,L19:Q19)</f>
        <v>0</v>
      </c>
      <c r="T17" s="36"/>
      <c r="U17" s="41"/>
      <c r="V17" s="42" t="s">
        <v>48</v>
      </c>
      <c r="W17" s="42"/>
      <c r="X17" s="34"/>
      <c r="Y17" s="35">
        <f>SUBTOTAL(9,V19:X19)</f>
        <v>1</v>
      </c>
      <c r="Z17" s="43"/>
      <c r="AA17" s="34"/>
      <c r="AB17" s="35">
        <f>SUBTOTAL(3,AA17:AA17)</f>
        <v>0</v>
      </c>
      <c r="AC17" s="43"/>
      <c r="AD17" s="34"/>
      <c r="AE17" s="35">
        <f>SUBTOTAL(9,AD19:AD19)</f>
        <v>0</v>
      </c>
      <c r="AF17" s="44"/>
      <c r="AG17" s="45"/>
      <c r="AH17" s="47"/>
      <c r="AI17" s="46"/>
      <c r="AJ17" s="46"/>
      <c r="AK17" s="47"/>
      <c r="AL17" s="107" t="s">
        <v>2</v>
      </c>
      <c r="AM17" s="48"/>
      <c r="AN17" s="16"/>
    </row>
    <row r="18" spans="1:40" ht="11.25" customHeight="1" x14ac:dyDescent="0.25">
      <c r="A18" s="107" t="s">
        <v>2</v>
      </c>
      <c r="B18" s="49" t="s">
        <v>38</v>
      </c>
      <c r="C18" s="50"/>
      <c r="D18" s="51">
        <f>SUBTOTAL(9,C18:C18)</f>
        <v>0</v>
      </c>
      <c r="E18" s="50"/>
      <c r="F18" s="51">
        <f>SUBTOTAL(9,E18:E18)</f>
        <v>0</v>
      </c>
      <c r="G18" s="51">
        <f>SUBTOTAL(9,C18:E18)</f>
        <v>0</v>
      </c>
      <c r="H18" s="52">
        <v>0</v>
      </c>
      <c r="I18" s="50"/>
      <c r="J18" s="53">
        <f>SUBTOTAL(9,I18:I18)</f>
        <v>0</v>
      </c>
      <c r="K18" s="54">
        <f>J18+IF($B14=2,0,K14)</f>
        <v>0</v>
      </c>
      <c r="L18" s="50"/>
      <c r="M18" s="55">
        <f>SUBTOTAL(9,L18:L18)</f>
        <v>0</v>
      </c>
      <c r="N18" s="56">
        <v>117.5608777777</v>
      </c>
      <c r="O18" s="50"/>
      <c r="P18" s="50"/>
      <c r="Q18" s="50"/>
      <c r="R18" s="55">
        <f>SUBTOTAL(9,N18:Q18)</f>
        <v>117.5608777777</v>
      </c>
      <c r="S18" s="51">
        <f>SUBTOTAL(9,L18:Q18)</f>
        <v>117.5608777777</v>
      </c>
      <c r="T18" s="52">
        <f>S18+IF($B14=2,0,T14)</f>
        <v>239.04475555549999</v>
      </c>
      <c r="U18" s="57">
        <v>96</v>
      </c>
      <c r="V18" s="58">
        <v>1.3</v>
      </c>
      <c r="W18" s="58">
        <v>11.5696666667</v>
      </c>
      <c r="X18" s="50"/>
      <c r="Y18" s="51">
        <f>SUBTOTAL(9,V18:X18)</f>
        <v>12.869666666700001</v>
      </c>
      <c r="Z18" s="55">
        <f>Y18+IF($B14=2,0,Z14)</f>
        <v>20.253666666699999</v>
      </c>
      <c r="AA18" s="50"/>
      <c r="AB18" s="51">
        <f>SUBTOTAL(9,AA18:AA18)</f>
        <v>0</v>
      </c>
      <c r="AC18" s="55">
        <f>AB18+IF($B14=2,0,AC14)</f>
        <v>0</v>
      </c>
      <c r="AD18" s="50"/>
      <c r="AE18" s="51">
        <f>SUBTOTAL(9,AD18:AD18)</f>
        <v>0</v>
      </c>
      <c r="AF18" s="51">
        <f>AE18+IF($B14=2,0,AF14)</f>
        <v>0</v>
      </c>
      <c r="AG18" s="59">
        <f>SUMIF($C$5:AF$5,"Накопленный эффект, т/сут",$C18:AF18)+SUMIF($C$5:AF$5,"Нараст.  по потенциалу",$C18:AF18)-SUMIF($C$5:AF$5,"Нараст. по остановкам",$C18:AF18)-SUMIF($C$5:AF$5,"ИТОГО перевод в ППД",$C18:AF18)-SUMIF($C$5:AF$5,"ИТОГО  нерент, по распоряж.",$C18:AF18)-SUMIF($C$5:AF$5,"ИТОГО ост. дебит от ЗБС, Углуб., ПВЛГ/ПНЛГ",$C18:AF18)</f>
        <v>218.7910888888</v>
      </c>
      <c r="AH18" s="51">
        <v>5.8470000000000004</v>
      </c>
      <c r="AI18" s="60"/>
      <c r="AJ18" s="60"/>
      <c r="AK18" s="51">
        <f>SUBTOTAL(9,AH18:AJ18)</f>
        <v>5.8470000000000004</v>
      </c>
      <c r="AL18" s="107" t="s">
        <v>2</v>
      </c>
      <c r="AM18" s="61">
        <f>AM$4+SUMIF($C$5:AK$5,"Нараст. по остановкам",$C18:AK18)-SUMIF($C$5:AK$5,"Нараст.  по потенциалу",$C18:AK18)</f>
        <v>907.81404287168994</v>
      </c>
      <c r="AN18" s="16"/>
    </row>
    <row r="19" spans="1:40" ht="1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6"/>
    </row>
    <row r="20" spans="1:40" ht="11.25" customHeight="1" x14ac:dyDescent="0.25">
      <c r="A20" s="125">
        <v>45415</v>
      </c>
      <c r="B20" s="17" t="s">
        <v>40</v>
      </c>
      <c r="C20" s="18"/>
      <c r="D20" s="19">
        <v>0</v>
      </c>
      <c r="E20" s="18"/>
      <c r="F20" s="19">
        <v>0</v>
      </c>
      <c r="G20" s="19">
        <v>0</v>
      </c>
      <c r="H20" s="20"/>
      <c r="I20" s="18"/>
      <c r="J20" s="21"/>
      <c r="K20" s="22"/>
      <c r="L20" s="18"/>
      <c r="M20" s="23">
        <v>0</v>
      </c>
      <c r="N20" s="24"/>
      <c r="O20" s="18"/>
      <c r="P20" s="18"/>
      <c r="Q20" s="18"/>
      <c r="R20" s="23">
        <v>334.59796666659997</v>
      </c>
      <c r="S20" s="19">
        <v>334.59796666659997</v>
      </c>
      <c r="T20" s="20"/>
      <c r="U20" s="25"/>
      <c r="V20" s="26" t="s">
        <v>49</v>
      </c>
      <c r="W20" s="26"/>
      <c r="X20" s="18"/>
      <c r="Y20" s="27"/>
      <c r="Z20" s="28"/>
      <c r="AA20" s="18"/>
      <c r="AB20" s="27"/>
      <c r="AC20" s="28"/>
      <c r="AD20" s="18"/>
      <c r="AE20" s="27"/>
      <c r="AF20" s="27"/>
      <c r="AG20" s="29"/>
      <c r="AH20" s="31"/>
      <c r="AI20" s="30"/>
      <c r="AJ20" s="30"/>
      <c r="AK20" s="31"/>
      <c r="AL20" s="126">
        <f>AL$4+SUMIF($C$5:AK$5,"Нараст. баланс",$C22:AK22)+SUMIF($C$7:AI$7,"Итого (с ВНР)",$C22:AI22)-SUMIF($C$5:AK$5,"Геол. снижение,  т/сут",$C22:AK22)-SUMIF(AJ$7:AK$7,"Итого",AJ22:AK22)-SUMIF($C$7:AK$7,"Итого (с ВСП)",$C22:AK22)</f>
        <v>28487.944299999897</v>
      </c>
      <c r="AM20" s="32"/>
      <c r="AN20" s="16"/>
    </row>
    <row r="21" spans="1:40" ht="11.25" customHeight="1" x14ac:dyDescent="0.25">
      <c r="A21" s="107" t="s">
        <v>2</v>
      </c>
      <c r="B21" s="33" t="s">
        <v>43</v>
      </c>
      <c r="C21" s="34"/>
      <c r="D21" s="35">
        <v>0</v>
      </c>
      <c r="E21" s="34"/>
      <c r="F21" s="35">
        <v>0</v>
      </c>
      <c r="G21" s="35">
        <v>0</v>
      </c>
      <c r="H21" s="36"/>
      <c r="I21" s="34"/>
      <c r="J21" s="37">
        <f>SUBTOTAL(9,I23:I23)</f>
        <v>0</v>
      </c>
      <c r="K21" s="38"/>
      <c r="L21" s="34"/>
      <c r="M21" s="39">
        <f>SUBTOTAL(9,L23:L23)</f>
        <v>0</v>
      </c>
      <c r="N21" s="40"/>
      <c r="O21" s="34"/>
      <c r="P21" s="34"/>
      <c r="Q21" s="34"/>
      <c r="R21" s="39">
        <f>SUBTOTAL(9,N23:Q23)</f>
        <v>0</v>
      </c>
      <c r="S21" s="35">
        <f>SUBTOTAL(9,L23:Q23)</f>
        <v>0</v>
      </c>
      <c r="T21" s="36"/>
      <c r="U21" s="41"/>
      <c r="V21" s="42" t="s">
        <v>50</v>
      </c>
      <c r="W21" s="42"/>
      <c r="X21" s="34"/>
      <c r="Y21" s="35">
        <f>SUBTOTAL(9,V23:X23)</f>
        <v>1</v>
      </c>
      <c r="Z21" s="43"/>
      <c r="AA21" s="34"/>
      <c r="AB21" s="35">
        <f>SUBTOTAL(3,AA21:AA21)</f>
        <v>0</v>
      </c>
      <c r="AC21" s="43"/>
      <c r="AD21" s="34"/>
      <c r="AE21" s="35">
        <f>SUBTOTAL(9,AD23:AD23)</f>
        <v>0</v>
      </c>
      <c r="AF21" s="44"/>
      <c r="AG21" s="45"/>
      <c r="AH21" s="47"/>
      <c r="AI21" s="46"/>
      <c r="AJ21" s="46"/>
      <c r="AK21" s="47"/>
      <c r="AL21" s="107" t="s">
        <v>2</v>
      </c>
      <c r="AM21" s="48"/>
      <c r="AN21" s="16"/>
    </row>
    <row r="22" spans="1:40" ht="11.25" customHeight="1" x14ac:dyDescent="0.25">
      <c r="A22" s="107" t="s">
        <v>2</v>
      </c>
      <c r="B22" s="49" t="s">
        <v>38</v>
      </c>
      <c r="C22" s="50"/>
      <c r="D22" s="51">
        <f>SUBTOTAL(9,C22:C22)</f>
        <v>0</v>
      </c>
      <c r="E22" s="50"/>
      <c r="F22" s="51">
        <f>SUBTOTAL(9,E22:E22)</f>
        <v>0</v>
      </c>
      <c r="G22" s="51">
        <f>SUBTOTAL(9,C22:E22)</f>
        <v>0</v>
      </c>
      <c r="H22" s="52">
        <v>0</v>
      </c>
      <c r="I22" s="50"/>
      <c r="J22" s="53">
        <f>SUBTOTAL(9,I22:I22)</f>
        <v>0</v>
      </c>
      <c r="K22" s="54">
        <f>J22+IF($B18=2,0,K18)</f>
        <v>0</v>
      </c>
      <c r="L22" s="50"/>
      <c r="M22" s="55">
        <f>SUBTOTAL(9,L22:L22)</f>
        <v>0</v>
      </c>
      <c r="N22" s="56">
        <v>95.553211111099998</v>
      </c>
      <c r="O22" s="50"/>
      <c r="P22" s="50"/>
      <c r="Q22" s="50"/>
      <c r="R22" s="55">
        <f>SUBTOTAL(9,N22:Q22)</f>
        <v>95.553211111099998</v>
      </c>
      <c r="S22" s="51">
        <f>SUBTOTAL(9,L22:Q22)</f>
        <v>95.553211111099998</v>
      </c>
      <c r="T22" s="52">
        <f>S22+IF($B18=2,0,T18)</f>
        <v>334.59796666659997</v>
      </c>
      <c r="U22" s="57">
        <v>144</v>
      </c>
      <c r="V22" s="58">
        <v>20</v>
      </c>
      <c r="W22" s="58">
        <v>14.278</v>
      </c>
      <c r="X22" s="50"/>
      <c r="Y22" s="51">
        <f>SUBTOTAL(9,V22:X22)</f>
        <v>34.277999999999999</v>
      </c>
      <c r="Z22" s="55">
        <f>Y22+IF($B18=2,0,Z18)</f>
        <v>54.531666666699998</v>
      </c>
      <c r="AA22" s="50"/>
      <c r="AB22" s="51">
        <f>SUBTOTAL(9,AA22:AA22)</f>
        <v>0</v>
      </c>
      <c r="AC22" s="55">
        <f>AB22+IF($B18=2,0,AC18)</f>
        <v>0</v>
      </c>
      <c r="AD22" s="50"/>
      <c r="AE22" s="51">
        <f>SUBTOTAL(9,AD22:AD22)</f>
        <v>0</v>
      </c>
      <c r="AF22" s="51">
        <f>AE22+IF($B18=2,0,AF18)</f>
        <v>0</v>
      </c>
      <c r="AG22" s="59">
        <f>SUMIF($C$5:AF$5,"Накопленный эффект, т/сут",$C22:AF22)+SUMIF($C$5:AF$5,"Нараст.  по потенциалу",$C22:AF22)-SUMIF($C$5:AF$5,"Нараст. по остановкам",$C22:AF22)-SUMIF($C$5:AF$5,"ИТОГО перевод в ППД",$C22:AF22)-SUMIF($C$5:AF$5,"ИТОГО  нерент, по распоряж.",$C22:AF22)-SUMIF($C$5:AF$5,"ИТОГО ост. дебит от ЗБС, Углуб., ПВЛГ/ПНЛГ",$C22:AF22)</f>
        <v>280.06629999989997</v>
      </c>
      <c r="AH22" s="51">
        <v>5.8470000000000004</v>
      </c>
      <c r="AI22" s="60"/>
      <c r="AJ22" s="60"/>
      <c r="AK22" s="51">
        <f>SUBTOTAL(9,AH22:AJ22)</f>
        <v>5.8470000000000004</v>
      </c>
      <c r="AL22" s="107" t="s">
        <v>2</v>
      </c>
      <c r="AM22" s="61">
        <f>AM$4+SUMIF($C$5:AK$5,"Нараст. по остановкам",$C22:AK22)-SUMIF($C$5:AK$5,"Нараст.  по потенциалу",$C22:AK22)</f>
        <v>846.53883176058991</v>
      </c>
      <c r="AN22" s="16"/>
    </row>
    <row r="23" spans="1:40" ht="1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6"/>
    </row>
    <row r="24" spans="1:40" ht="11.25" customHeight="1" x14ac:dyDescent="0.25">
      <c r="A24" s="125">
        <v>45416</v>
      </c>
      <c r="B24" s="17" t="s">
        <v>40</v>
      </c>
      <c r="C24" s="18"/>
      <c r="D24" s="19">
        <v>0</v>
      </c>
      <c r="E24" s="18"/>
      <c r="F24" s="19">
        <v>0</v>
      </c>
      <c r="G24" s="19">
        <v>0</v>
      </c>
      <c r="H24" s="20"/>
      <c r="I24" s="18"/>
      <c r="J24" s="21"/>
      <c r="K24" s="22"/>
      <c r="L24" s="18"/>
      <c r="M24" s="23">
        <v>0</v>
      </c>
      <c r="N24" s="24"/>
      <c r="O24" s="18"/>
      <c r="P24" s="18"/>
      <c r="Q24" s="18"/>
      <c r="R24" s="23">
        <v>378.2161777778</v>
      </c>
      <c r="S24" s="19">
        <v>378.2161777778</v>
      </c>
      <c r="T24" s="20"/>
      <c r="U24" s="25"/>
      <c r="V24" s="18"/>
      <c r="W24" s="18"/>
      <c r="X24" s="18"/>
      <c r="Y24" s="27"/>
      <c r="Z24" s="28"/>
      <c r="AA24" s="18"/>
      <c r="AB24" s="27"/>
      <c r="AC24" s="28"/>
      <c r="AD24" s="18"/>
      <c r="AE24" s="27"/>
      <c r="AF24" s="27"/>
      <c r="AG24" s="29"/>
      <c r="AH24" s="31"/>
      <c r="AI24" s="30"/>
      <c r="AJ24" s="30"/>
      <c r="AK24" s="31"/>
      <c r="AL24" s="126">
        <f>AL$4+SUMIF($C$5:AK$5,"Нараст. баланс",$C26:AK26)+SUMIF($C$7:AI$7,"Итого (с ВНР)",$C26:AI26)-SUMIF($C$5:AK$5,"Геол. снижение,  т/сут",$C26:AK26)-SUMIF(AJ$7:AK$7,"Итого",AJ26:AK26)-SUMIF($C$7:AK$7,"Итого (с ВСП)",$C26:AK26)</f>
        <v>28483.562511111097</v>
      </c>
      <c r="AM24" s="32"/>
      <c r="AN24" s="16"/>
    </row>
    <row r="25" spans="1:40" ht="11.25" customHeight="1" x14ac:dyDescent="0.25">
      <c r="A25" s="107" t="s">
        <v>2</v>
      </c>
      <c r="B25" s="33" t="s">
        <v>43</v>
      </c>
      <c r="C25" s="34"/>
      <c r="D25" s="35">
        <v>0</v>
      </c>
      <c r="E25" s="34"/>
      <c r="F25" s="35">
        <v>0</v>
      </c>
      <c r="G25" s="35">
        <v>0</v>
      </c>
      <c r="H25" s="36"/>
      <c r="I25" s="34"/>
      <c r="J25" s="37">
        <f>SUBTOTAL(9,I27:I27)</f>
        <v>0</v>
      </c>
      <c r="K25" s="38"/>
      <c r="L25" s="34"/>
      <c r="M25" s="39">
        <f>SUBTOTAL(9,L27:L27)</f>
        <v>0</v>
      </c>
      <c r="N25" s="40"/>
      <c r="O25" s="34"/>
      <c r="P25" s="34"/>
      <c r="Q25" s="34"/>
      <c r="R25" s="39">
        <f>SUBTOTAL(9,N27:Q27)</f>
        <v>0</v>
      </c>
      <c r="S25" s="35">
        <f>SUBTOTAL(9,L27:Q27)</f>
        <v>0</v>
      </c>
      <c r="T25" s="36"/>
      <c r="U25" s="41"/>
      <c r="V25" s="34"/>
      <c r="W25" s="34"/>
      <c r="X25" s="34"/>
      <c r="Y25" s="35">
        <f>SUBTOTAL(9,V27:X27)</f>
        <v>0</v>
      </c>
      <c r="Z25" s="43"/>
      <c r="AA25" s="34"/>
      <c r="AB25" s="35">
        <f>SUBTOTAL(3,AA25:AA25)</f>
        <v>0</v>
      </c>
      <c r="AC25" s="43"/>
      <c r="AD25" s="34"/>
      <c r="AE25" s="35">
        <f>SUBTOTAL(9,AD27:AD27)</f>
        <v>0</v>
      </c>
      <c r="AF25" s="44"/>
      <c r="AG25" s="45"/>
      <c r="AH25" s="47"/>
      <c r="AI25" s="46"/>
      <c r="AJ25" s="46"/>
      <c r="AK25" s="47"/>
      <c r="AL25" s="107" t="s">
        <v>2</v>
      </c>
      <c r="AM25" s="48"/>
      <c r="AN25" s="16"/>
    </row>
    <row r="26" spans="1:40" ht="11.25" customHeight="1" x14ac:dyDescent="0.25">
      <c r="A26" s="107" t="s">
        <v>2</v>
      </c>
      <c r="B26" s="49" t="s">
        <v>38</v>
      </c>
      <c r="C26" s="50"/>
      <c r="D26" s="51">
        <f>SUBTOTAL(9,C26:C26)</f>
        <v>0</v>
      </c>
      <c r="E26" s="50"/>
      <c r="F26" s="51">
        <f>SUBTOTAL(9,E26:E26)</f>
        <v>0</v>
      </c>
      <c r="G26" s="51">
        <f>SUBTOTAL(9,C26:E26)</f>
        <v>0</v>
      </c>
      <c r="H26" s="52">
        <v>0</v>
      </c>
      <c r="I26" s="50"/>
      <c r="J26" s="53">
        <f>SUBTOTAL(9,I26:I26)</f>
        <v>0</v>
      </c>
      <c r="K26" s="54">
        <f>J26+IF($B22=2,0,K22)</f>
        <v>0</v>
      </c>
      <c r="L26" s="50"/>
      <c r="M26" s="55">
        <f>SUBTOTAL(9,L26:L26)</f>
        <v>0</v>
      </c>
      <c r="N26" s="56">
        <v>43.618211111199997</v>
      </c>
      <c r="O26" s="50"/>
      <c r="P26" s="50"/>
      <c r="Q26" s="50"/>
      <c r="R26" s="55">
        <f>SUBTOTAL(9,N26:Q26)</f>
        <v>43.618211111199997</v>
      </c>
      <c r="S26" s="51">
        <f>SUBTOTAL(9,L26:Q26)</f>
        <v>43.618211111199997</v>
      </c>
      <c r="T26" s="52">
        <f>S26+IF($B22=2,0,T22)</f>
        <v>378.2161777778</v>
      </c>
      <c r="U26" s="57">
        <v>192</v>
      </c>
      <c r="V26" s="50"/>
      <c r="W26" s="50"/>
      <c r="X26" s="50"/>
      <c r="Y26" s="51">
        <f>SUBTOTAL(9,V26:X26)</f>
        <v>0</v>
      </c>
      <c r="Z26" s="55">
        <f>Y26+IF($B22=2,0,Z22)</f>
        <v>54.531666666699998</v>
      </c>
      <c r="AA26" s="50"/>
      <c r="AB26" s="51">
        <f>SUBTOTAL(9,AA26:AA26)</f>
        <v>0</v>
      </c>
      <c r="AC26" s="55">
        <f>AB26+IF($B22=2,0,AC22)</f>
        <v>0</v>
      </c>
      <c r="AD26" s="50"/>
      <c r="AE26" s="51">
        <f>SUBTOTAL(9,AD26:AD26)</f>
        <v>0</v>
      </c>
      <c r="AF26" s="51">
        <f>AE26+IF($B22=2,0,AF22)</f>
        <v>0</v>
      </c>
      <c r="AG26" s="59">
        <f>SUMIF($C$5:AF$5,"Накопленный эффект, т/сут",$C26:AF26)+SUMIF($C$5:AF$5,"Нараст.  по потенциалу",$C26:AF26)-SUMIF($C$5:AF$5,"Нараст. по остановкам",$C26:AF26)-SUMIF($C$5:AF$5,"ИТОГО перевод в ППД",$C26:AF26)-SUMIF($C$5:AF$5,"ИТОГО  нерент, по распоряж.",$C26:AF26)-SUMIF($C$5:AF$5,"ИТОГО ост. дебит от ЗБС, Углуб., ПВЛГ/ПНЛГ",$C26:AF26)</f>
        <v>323.68451111109999</v>
      </c>
      <c r="AH26" s="51">
        <v>5.8470000000000004</v>
      </c>
      <c r="AI26" s="60"/>
      <c r="AJ26" s="60"/>
      <c r="AK26" s="51">
        <f>SUBTOTAL(9,AH26:AJ26)</f>
        <v>5.8470000000000004</v>
      </c>
      <c r="AL26" s="107" t="s">
        <v>2</v>
      </c>
      <c r="AM26" s="61">
        <f>AM$4+SUMIF($C$5:AK$5,"Нараст. по остановкам",$C26:AK26)-SUMIF($C$5:AK$5,"Нараст.  по потенциалу",$C26:AK26)</f>
        <v>802.92062064938989</v>
      </c>
      <c r="AN26" s="16"/>
    </row>
    <row r="27" spans="1:40" ht="1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6"/>
    </row>
    <row r="28" spans="1:40" ht="11.25" customHeight="1" x14ac:dyDescent="0.25">
      <c r="A28" s="125">
        <v>45417</v>
      </c>
      <c r="B28" s="17" t="s">
        <v>40</v>
      </c>
      <c r="C28" s="18"/>
      <c r="D28" s="19">
        <v>0</v>
      </c>
      <c r="E28" s="18"/>
      <c r="F28" s="19">
        <v>0</v>
      </c>
      <c r="G28" s="19">
        <v>0</v>
      </c>
      <c r="H28" s="20"/>
      <c r="I28" s="18"/>
      <c r="J28" s="21"/>
      <c r="K28" s="22"/>
      <c r="L28" s="18"/>
      <c r="M28" s="23">
        <v>0</v>
      </c>
      <c r="N28" s="24" t="s">
        <v>49</v>
      </c>
      <c r="O28" s="24" t="s">
        <v>51</v>
      </c>
      <c r="P28" s="24" t="s">
        <v>41</v>
      </c>
      <c r="Q28" s="24"/>
      <c r="R28" s="23">
        <v>444.27922222220002</v>
      </c>
      <c r="S28" s="19">
        <v>444.27922222220002</v>
      </c>
      <c r="T28" s="20"/>
      <c r="U28" s="25"/>
      <c r="V28" s="26" t="s">
        <v>49</v>
      </c>
      <c r="W28" s="26"/>
      <c r="X28" s="18"/>
      <c r="Y28" s="27"/>
      <c r="Z28" s="28"/>
      <c r="AA28" s="18"/>
      <c r="AB28" s="27"/>
      <c r="AC28" s="28"/>
      <c r="AD28" s="26" t="s">
        <v>49</v>
      </c>
      <c r="AE28" s="27"/>
      <c r="AF28" s="27"/>
      <c r="AG28" s="29"/>
      <c r="AH28" s="31"/>
      <c r="AI28" s="30"/>
      <c r="AJ28" s="30"/>
      <c r="AK28" s="31"/>
      <c r="AL28" s="126">
        <f>AL$4+SUMIF($C$5:AK$5,"Нараст. баланс",$C30:AK30)+SUMIF($C$7:AI$7,"Итого (с ВНР)",$C30:AI30)-SUMIF($C$5:AK$5,"Геол. снижение,  т/сут",$C30:AK30)-SUMIF(AJ$7:AK$7,"Итого",AJ30:AK30)-SUMIF($C$7:AK$7,"Итого (с ВСП)",$C30:AK30)</f>
        <v>28429.468055555499</v>
      </c>
      <c r="AM28" s="32"/>
      <c r="AN28" s="16"/>
    </row>
    <row r="29" spans="1:40" ht="11.25" customHeight="1" x14ac:dyDescent="0.25">
      <c r="A29" s="107" t="s">
        <v>2</v>
      </c>
      <c r="B29" s="33" t="s">
        <v>43</v>
      </c>
      <c r="C29" s="34"/>
      <c r="D29" s="35">
        <v>0</v>
      </c>
      <c r="E29" s="34"/>
      <c r="F29" s="35">
        <v>0</v>
      </c>
      <c r="G29" s="35">
        <v>0</v>
      </c>
      <c r="H29" s="36"/>
      <c r="I29" s="34"/>
      <c r="J29" s="37">
        <f>SUBTOTAL(9,I31:I31)</f>
        <v>0</v>
      </c>
      <c r="K29" s="38"/>
      <c r="L29" s="34"/>
      <c r="M29" s="39">
        <f>SUBTOTAL(9,L31:L31)</f>
        <v>0</v>
      </c>
      <c r="N29" s="40" t="s">
        <v>52</v>
      </c>
      <c r="O29" s="40" t="s">
        <v>53</v>
      </c>
      <c r="P29" s="40" t="s">
        <v>54</v>
      </c>
      <c r="Q29" s="40"/>
      <c r="R29" s="39">
        <f>SUBTOTAL(9,N31:Q31)</f>
        <v>3</v>
      </c>
      <c r="S29" s="35">
        <f>SUBTOTAL(9,L31:Q31)</f>
        <v>3</v>
      </c>
      <c r="T29" s="36"/>
      <c r="U29" s="41"/>
      <c r="V29" s="42" t="s">
        <v>52</v>
      </c>
      <c r="W29" s="42"/>
      <c r="X29" s="34"/>
      <c r="Y29" s="35">
        <f>SUBTOTAL(9,V31:X31)</f>
        <v>1</v>
      </c>
      <c r="Z29" s="43"/>
      <c r="AA29" s="34"/>
      <c r="AB29" s="35">
        <f>SUBTOTAL(3,AA29:AA29)</f>
        <v>0</v>
      </c>
      <c r="AC29" s="43"/>
      <c r="AD29" s="42" t="s">
        <v>52</v>
      </c>
      <c r="AE29" s="35">
        <f>SUBTOTAL(9,AD31:AD31)</f>
        <v>1</v>
      </c>
      <c r="AF29" s="44"/>
      <c r="AG29" s="45"/>
      <c r="AH29" s="47"/>
      <c r="AI29" s="46"/>
      <c r="AJ29" s="46"/>
      <c r="AK29" s="47"/>
      <c r="AL29" s="107" t="s">
        <v>2</v>
      </c>
      <c r="AM29" s="48"/>
      <c r="AN29" s="16"/>
    </row>
    <row r="30" spans="1:40" ht="11.25" customHeight="1" x14ac:dyDescent="0.25">
      <c r="A30" s="107" t="s">
        <v>2</v>
      </c>
      <c r="B30" s="49" t="s">
        <v>38</v>
      </c>
      <c r="C30" s="50"/>
      <c r="D30" s="51">
        <f>SUBTOTAL(9,C30:C30)</f>
        <v>0</v>
      </c>
      <c r="E30" s="50"/>
      <c r="F30" s="51">
        <f>SUBTOTAL(9,E30:E30)</f>
        <v>0</v>
      </c>
      <c r="G30" s="51">
        <f>SUBTOTAL(9,C30:E30)</f>
        <v>0</v>
      </c>
      <c r="H30" s="52">
        <v>0</v>
      </c>
      <c r="I30" s="50"/>
      <c r="J30" s="53">
        <f>SUBTOTAL(9,I30:I30)</f>
        <v>0</v>
      </c>
      <c r="K30" s="54">
        <f>J30+IF($B26=2,0,K26)</f>
        <v>0</v>
      </c>
      <c r="L30" s="50"/>
      <c r="M30" s="55">
        <f>SUBTOTAL(9,L30:L30)</f>
        <v>0</v>
      </c>
      <c r="N30" s="56">
        <v>33.4</v>
      </c>
      <c r="O30" s="56">
        <v>9.2919999999999998</v>
      </c>
      <c r="P30" s="56">
        <v>4.6500000000000004</v>
      </c>
      <c r="Q30" s="56">
        <v>18.7210444444</v>
      </c>
      <c r="R30" s="55">
        <f>SUBTOTAL(9,N30:Q30)</f>
        <v>66.063044444399992</v>
      </c>
      <c r="S30" s="51">
        <f>SUBTOTAL(9,L30:Q30)</f>
        <v>66.063044444399992</v>
      </c>
      <c r="T30" s="52">
        <f>S30+IF($B26=2,0,T26)</f>
        <v>444.27922222220002</v>
      </c>
      <c r="U30" s="57">
        <v>240</v>
      </c>
      <c r="V30" s="58">
        <v>33.4</v>
      </c>
      <c r="W30" s="58">
        <v>5.3574999999999999</v>
      </c>
      <c r="X30" s="50"/>
      <c r="Y30" s="51">
        <f>SUBTOTAL(9,V30:X30)</f>
        <v>38.7575</v>
      </c>
      <c r="Z30" s="55">
        <f>Y30+IF($B26=2,0,Z26)</f>
        <v>93.289166666699998</v>
      </c>
      <c r="AA30" s="50"/>
      <c r="AB30" s="51">
        <f>SUBTOTAL(9,AA30:AA30)</f>
        <v>0</v>
      </c>
      <c r="AC30" s="55">
        <f>AB30+IF($B26=2,0,AC26)</f>
        <v>0</v>
      </c>
      <c r="AD30" s="58">
        <v>33.4</v>
      </c>
      <c r="AE30" s="51">
        <f>SUBTOTAL(9,AD30:AD30)</f>
        <v>33.4</v>
      </c>
      <c r="AF30" s="51">
        <f>AE30+IF($B26=2,0,AF26)</f>
        <v>33.4</v>
      </c>
      <c r="AG30" s="59">
        <f>SUMIF($C$5:AF$5,"Накопленный эффект, т/сут",$C30:AF30)+SUMIF($C$5:AF$5,"Нараст.  по потенциалу",$C30:AF30)-SUMIF($C$5:AF$5,"Нараст. по остановкам",$C30:AF30)-SUMIF($C$5:AF$5,"ИТОГО перевод в ППД",$C30:AF30)-SUMIF($C$5:AF$5,"ИТОГО  нерент, по распоряж.",$C30:AF30)-SUMIF($C$5:AF$5,"ИТОГО ост. дебит от ЗБС, Углуб., ПВЛГ/ПНЛГ",$C30:AF30)</f>
        <v>317.59005555550004</v>
      </c>
      <c r="AH30" s="51">
        <v>5.8470000000000004</v>
      </c>
      <c r="AI30" s="60"/>
      <c r="AJ30" s="60"/>
      <c r="AK30" s="51">
        <f>SUBTOTAL(9,AH30:AJ30)</f>
        <v>5.8470000000000004</v>
      </c>
      <c r="AL30" s="107" t="s">
        <v>2</v>
      </c>
      <c r="AM30" s="61">
        <f>AM$4+SUMIF($C$5:AK$5,"Нараст. по остановкам",$C30:AK30)-SUMIF($C$5:AK$5,"Нараст.  по потенциалу",$C30:AK30)</f>
        <v>775.6150762049898</v>
      </c>
      <c r="AN30" s="16"/>
    </row>
    <row r="31" spans="1:40" ht="1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1</v>
      </c>
      <c r="O31" s="2">
        <v>1</v>
      </c>
      <c r="P31" s="2">
        <v>1</v>
      </c>
      <c r="Q31" s="2"/>
      <c r="R31" s="2"/>
      <c r="S31" s="2"/>
      <c r="T31" s="2"/>
      <c r="U31" s="2"/>
      <c r="V31" s="2">
        <v>1</v>
      </c>
      <c r="W31" s="2"/>
      <c r="X31" s="2"/>
      <c r="Y31" s="2"/>
      <c r="Z31" s="2"/>
      <c r="AA31" s="2"/>
      <c r="AB31" s="2"/>
      <c r="AC31" s="2"/>
      <c r="AD31" s="2">
        <v>1</v>
      </c>
      <c r="AE31" s="2"/>
      <c r="AF31" s="2"/>
      <c r="AG31" s="2"/>
      <c r="AH31" s="2"/>
      <c r="AI31" s="2"/>
      <c r="AJ31" s="2"/>
      <c r="AK31" s="2"/>
      <c r="AL31" s="2"/>
      <c r="AM31" s="2"/>
      <c r="AN31" s="16"/>
    </row>
    <row r="32" spans="1:40" ht="11.25" customHeight="1" x14ac:dyDescent="0.25">
      <c r="A32" s="125">
        <v>45418</v>
      </c>
      <c r="B32" s="17" t="s">
        <v>40</v>
      </c>
      <c r="C32" s="18"/>
      <c r="D32" s="19">
        <v>0</v>
      </c>
      <c r="E32" s="24" t="s">
        <v>42</v>
      </c>
      <c r="F32" s="19">
        <v>10</v>
      </c>
      <c r="G32" s="19">
        <v>10</v>
      </c>
      <c r="H32" s="20"/>
      <c r="I32" s="18"/>
      <c r="J32" s="21"/>
      <c r="K32" s="22"/>
      <c r="L32" s="24" t="s">
        <v>42</v>
      </c>
      <c r="M32" s="23">
        <v>1.3</v>
      </c>
      <c r="N32" s="24"/>
      <c r="O32" s="18"/>
      <c r="P32" s="18"/>
      <c r="Q32" s="18"/>
      <c r="R32" s="23">
        <v>463.00026666669999</v>
      </c>
      <c r="S32" s="19">
        <v>464.3002666667</v>
      </c>
      <c r="T32" s="20"/>
      <c r="U32" s="25"/>
      <c r="V32" s="26"/>
      <c r="W32" s="18"/>
      <c r="X32" s="18"/>
      <c r="Y32" s="27"/>
      <c r="Z32" s="28"/>
      <c r="AA32" s="26" t="s">
        <v>42</v>
      </c>
      <c r="AB32" s="27"/>
      <c r="AC32" s="28"/>
      <c r="AD32" s="18"/>
      <c r="AE32" s="27"/>
      <c r="AF32" s="27"/>
      <c r="AG32" s="29"/>
      <c r="AH32" s="31"/>
      <c r="AI32" s="30"/>
      <c r="AJ32" s="31"/>
      <c r="AK32" s="31"/>
      <c r="AL32" s="126">
        <f>AL$4+SUMIF($C$5:AK$5,"Нараст. баланс",$C34:AK34)+SUMIF($C$7:AI$7,"Итого (с ВНР)",$C34:AI34)-SUMIF($C$5:AK$5,"Геол. снижение,  т/сут",$C34:AK34)-SUMIF(AJ$7:AK$7,"Итого",AJ34:AK34)-SUMIF($C$7:AK$7,"Итого (с ВСП)",$C34:AK34)</f>
        <v>28385.330750537698</v>
      </c>
      <c r="AM32" s="32"/>
      <c r="AN32" s="16"/>
    </row>
    <row r="33" spans="1:40" ht="11.25" customHeight="1" x14ac:dyDescent="0.25">
      <c r="A33" s="107" t="s">
        <v>2</v>
      </c>
      <c r="B33" s="33" t="s">
        <v>43</v>
      </c>
      <c r="C33" s="34"/>
      <c r="D33" s="35">
        <v>0</v>
      </c>
      <c r="E33" s="40" t="s">
        <v>48</v>
      </c>
      <c r="F33" s="35">
        <v>1</v>
      </c>
      <c r="G33" s="35">
        <v>1</v>
      </c>
      <c r="H33" s="36"/>
      <c r="I33" s="34"/>
      <c r="J33" s="37">
        <f>SUBTOTAL(9,I35:I35)</f>
        <v>0</v>
      </c>
      <c r="K33" s="38"/>
      <c r="L33" s="40" t="s">
        <v>48</v>
      </c>
      <c r="M33" s="39">
        <f>SUBTOTAL(9,L35:L35)</f>
        <v>1</v>
      </c>
      <c r="N33" s="40"/>
      <c r="O33" s="34"/>
      <c r="P33" s="34"/>
      <c r="Q33" s="34"/>
      <c r="R33" s="39">
        <f>SUBTOTAL(9,N35:Q35)</f>
        <v>0</v>
      </c>
      <c r="S33" s="35">
        <f>SUBTOTAL(9,L35:Q35)</f>
        <v>1</v>
      </c>
      <c r="T33" s="36"/>
      <c r="U33" s="41"/>
      <c r="V33" s="42"/>
      <c r="W33" s="34"/>
      <c r="X33" s="34"/>
      <c r="Y33" s="35">
        <f>SUBTOTAL(9,V35:X35)</f>
        <v>0</v>
      </c>
      <c r="Z33" s="43"/>
      <c r="AA33" s="42" t="s">
        <v>48</v>
      </c>
      <c r="AB33" s="35">
        <f>SUBTOTAL(3,AA33:AA33)</f>
        <v>1</v>
      </c>
      <c r="AC33" s="43"/>
      <c r="AD33" s="34"/>
      <c r="AE33" s="35">
        <f>SUBTOTAL(9,AD35:AD35)</f>
        <v>0</v>
      </c>
      <c r="AF33" s="44"/>
      <c r="AG33" s="45"/>
      <c r="AH33" s="47"/>
      <c r="AI33" s="46"/>
      <c r="AJ33" s="47"/>
      <c r="AK33" s="47"/>
      <c r="AL33" s="107" t="s">
        <v>2</v>
      </c>
      <c r="AM33" s="48"/>
      <c r="AN33" s="16"/>
    </row>
    <row r="34" spans="1:40" ht="11.25" customHeight="1" x14ac:dyDescent="0.25">
      <c r="A34" s="107" t="s">
        <v>2</v>
      </c>
      <c r="B34" s="49" t="s">
        <v>38</v>
      </c>
      <c r="C34" s="50"/>
      <c r="D34" s="51">
        <f>SUBTOTAL(9,C34:C34)</f>
        <v>0</v>
      </c>
      <c r="E34" s="56">
        <v>10</v>
      </c>
      <c r="F34" s="51">
        <f>SUBTOTAL(9,E34:E34)</f>
        <v>10</v>
      </c>
      <c r="G34" s="51">
        <f>SUBTOTAL(9,C34:E34)</f>
        <v>10</v>
      </c>
      <c r="H34" s="52">
        <v>10</v>
      </c>
      <c r="I34" s="50"/>
      <c r="J34" s="53">
        <f>SUBTOTAL(9,I34:I34)</f>
        <v>0</v>
      </c>
      <c r="K34" s="54">
        <f>J34+IF($B30=2,0,K30)</f>
        <v>0</v>
      </c>
      <c r="L34" s="56">
        <v>1.3</v>
      </c>
      <c r="M34" s="55">
        <f>SUBTOTAL(9,L34:L34)</f>
        <v>1.3</v>
      </c>
      <c r="N34" s="56">
        <v>18.721044444499999</v>
      </c>
      <c r="O34" s="50"/>
      <c r="P34" s="50"/>
      <c r="Q34" s="50"/>
      <c r="R34" s="55">
        <f>SUBTOTAL(9,N34:Q34)</f>
        <v>18.721044444499999</v>
      </c>
      <c r="S34" s="51">
        <f>SUBTOTAL(9,L34:Q34)</f>
        <v>20.021044444499999</v>
      </c>
      <c r="T34" s="52">
        <f>S34+IF($B30=2,0,T30)</f>
        <v>464.3002666667</v>
      </c>
      <c r="U34" s="57">
        <v>288</v>
      </c>
      <c r="V34" s="58">
        <v>24.270166666600002</v>
      </c>
      <c r="W34" s="50"/>
      <c r="X34" s="50"/>
      <c r="Y34" s="51">
        <f>SUBTOTAL(9,V34:X34)</f>
        <v>24.270166666600002</v>
      </c>
      <c r="Z34" s="55">
        <f>Y34+IF($B30=2,0,Z30)</f>
        <v>117.5593333333</v>
      </c>
      <c r="AA34" s="58">
        <v>1.3</v>
      </c>
      <c r="AB34" s="51">
        <f>SUBTOTAL(9,AA34:AA34)</f>
        <v>1.3</v>
      </c>
      <c r="AC34" s="55">
        <f>AB34+IF($B30=2,0,AC30)</f>
        <v>1.3</v>
      </c>
      <c r="AD34" s="50"/>
      <c r="AE34" s="51">
        <f>SUBTOTAL(9,AD34:AD34)</f>
        <v>0</v>
      </c>
      <c r="AF34" s="51">
        <f>AE34+IF($B30=2,0,AF30)</f>
        <v>33.4</v>
      </c>
      <c r="AG34" s="59">
        <f>SUMIF($C$5:AF$5,"Накопленный эффект, т/сут",$C34:AF34)+SUMIF($C$5:AF$5,"Нараст.  по потенциалу",$C34:AF34)-SUMIF($C$5:AF$5,"Нараст. по остановкам",$C34:AF34)-SUMIF($C$5:AF$5,"ИТОГО перевод в ППД",$C34:AF34)-SUMIF($C$5:AF$5,"ИТОГО  нерент, по распоряж.",$C34:AF34)-SUMIF($C$5:AF$5,"ИТОГО ост. дебит от ЗБС, Углуб., ПВЛГ/ПНЛГ",$C34:AF34)</f>
        <v>322.04093333340001</v>
      </c>
      <c r="AH34" s="51">
        <v>5.8470000000000004</v>
      </c>
      <c r="AI34" s="60"/>
      <c r="AJ34" s="51">
        <v>0.58818279569892495</v>
      </c>
      <c r="AK34" s="51">
        <f>SUBTOTAL(9,AH34:AJ34)</f>
        <v>6.4351827956989256</v>
      </c>
      <c r="AL34" s="107" t="s">
        <v>2</v>
      </c>
      <c r="AM34" s="61">
        <f>AM$4+SUMIF($C$5:AK$5,"Нараст. по остановкам",$C34:AK34)-SUMIF($C$5:AK$5,"Нараст.  по потенциалу",$C34:AK34)</f>
        <v>779.86419842708983</v>
      </c>
      <c r="AN34" s="16"/>
    </row>
    <row r="35" spans="1:40" ht="1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6"/>
    </row>
    <row r="36" spans="1:40" ht="11.25" customHeight="1" x14ac:dyDescent="0.25">
      <c r="A36" s="125">
        <v>45419</v>
      </c>
      <c r="B36" s="17" t="s">
        <v>40</v>
      </c>
      <c r="C36" s="18"/>
      <c r="D36" s="19">
        <v>0</v>
      </c>
      <c r="E36" s="18"/>
      <c r="F36" s="19">
        <v>10</v>
      </c>
      <c r="G36" s="19">
        <v>10</v>
      </c>
      <c r="H36" s="20"/>
      <c r="I36" s="18"/>
      <c r="J36" s="21"/>
      <c r="K36" s="22"/>
      <c r="L36" s="18"/>
      <c r="M36" s="23">
        <v>1.3</v>
      </c>
      <c r="N36" s="24"/>
      <c r="O36" s="18"/>
      <c r="P36" s="18"/>
      <c r="Q36" s="18"/>
      <c r="R36" s="23">
        <v>476.5547111111</v>
      </c>
      <c r="S36" s="19">
        <v>477.85471111110002</v>
      </c>
      <c r="T36" s="20"/>
      <c r="U36" s="25"/>
      <c r="V36" s="18"/>
      <c r="W36" s="18"/>
      <c r="X36" s="18"/>
      <c r="Y36" s="27"/>
      <c r="Z36" s="28"/>
      <c r="AA36" s="18"/>
      <c r="AB36" s="27"/>
      <c r="AC36" s="28"/>
      <c r="AD36" s="18"/>
      <c r="AE36" s="27"/>
      <c r="AF36" s="27"/>
      <c r="AG36" s="29"/>
      <c r="AH36" s="30"/>
      <c r="AI36" s="30"/>
      <c r="AJ36" s="31"/>
      <c r="AK36" s="31"/>
      <c r="AL36" s="126">
        <f>AL$4+SUMIF($C$5:AK$5,"Нараст. баланс",$C38:AK38)+SUMIF($C$7:AI$7,"Итого (с ВНР)",$C38:AI38)-SUMIF($C$5:AK$5,"Геол. снижение,  т/сут",$C38:AK38)-SUMIF(AJ$7:AK$7,"Итого",AJ38:AK38)-SUMIF($C$7:AK$7,"Итого (с ВСП)",$C38:AK38)</f>
        <v>28352.69885358425</v>
      </c>
      <c r="AM36" s="32"/>
      <c r="AN36" s="16"/>
    </row>
    <row r="37" spans="1:40" ht="11.25" customHeight="1" x14ac:dyDescent="0.25">
      <c r="A37" s="107" t="s">
        <v>2</v>
      </c>
      <c r="B37" s="33" t="s">
        <v>43</v>
      </c>
      <c r="C37" s="34"/>
      <c r="D37" s="35">
        <v>0</v>
      </c>
      <c r="E37" s="34"/>
      <c r="F37" s="35">
        <v>0</v>
      </c>
      <c r="G37" s="35">
        <v>0</v>
      </c>
      <c r="H37" s="36"/>
      <c r="I37" s="34"/>
      <c r="J37" s="37">
        <f>SUBTOTAL(9,I39:I39)</f>
        <v>0</v>
      </c>
      <c r="K37" s="38"/>
      <c r="L37" s="34"/>
      <c r="M37" s="39">
        <f>SUBTOTAL(9,L39:L39)</f>
        <v>0</v>
      </c>
      <c r="N37" s="40"/>
      <c r="O37" s="34"/>
      <c r="P37" s="34"/>
      <c r="Q37" s="34"/>
      <c r="R37" s="39">
        <f>SUBTOTAL(9,N39:Q39)</f>
        <v>0</v>
      </c>
      <c r="S37" s="35">
        <f>SUBTOTAL(9,L39:Q39)</f>
        <v>0</v>
      </c>
      <c r="T37" s="36"/>
      <c r="U37" s="41"/>
      <c r="V37" s="34"/>
      <c r="W37" s="34"/>
      <c r="X37" s="34"/>
      <c r="Y37" s="35">
        <f>SUBTOTAL(9,V39:X39)</f>
        <v>0</v>
      </c>
      <c r="Z37" s="43"/>
      <c r="AA37" s="34"/>
      <c r="AB37" s="35">
        <f>SUBTOTAL(3,AA37:AA37)</f>
        <v>0</v>
      </c>
      <c r="AC37" s="43"/>
      <c r="AD37" s="34"/>
      <c r="AE37" s="35">
        <f>SUBTOTAL(9,AD39:AD39)</f>
        <v>0</v>
      </c>
      <c r="AF37" s="44"/>
      <c r="AG37" s="45"/>
      <c r="AH37" s="46"/>
      <c r="AI37" s="46"/>
      <c r="AJ37" s="47"/>
      <c r="AK37" s="47"/>
      <c r="AL37" s="107" t="s">
        <v>2</v>
      </c>
      <c r="AM37" s="48"/>
      <c r="AN37" s="16"/>
    </row>
    <row r="38" spans="1:40" ht="11.25" customHeight="1" x14ac:dyDescent="0.25">
      <c r="A38" s="107" t="s">
        <v>2</v>
      </c>
      <c r="B38" s="49" t="s">
        <v>38</v>
      </c>
      <c r="C38" s="50"/>
      <c r="D38" s="51">
        <f>SUBTOTAL(9,C38:C38)</f>
        <v>0</v>
      </c>
      <c r="E38" s="50"/>
      <c r="F38" s="51">
        <f>SUBTOTAL(9,E38:E38)</f>
        <v>0</v>
      </c>
      <c r="G38" s="51">
        <f>SUBTOTAL(9,C38:E38)</f>
        <v>0</v>
      </c>
      <c r="H38" s="52">
        <v>10</v>
      </c>
      <c r="I38" s="50"/>
      <c r="J38" s="53">
        <f>SUBTOTAL(9,I38:I38)</f>
        <v>0</v>
      </c>
      <c r="K38" s="54">
        <f>J38+IF($B34=2,0,K34)</f>
        <v>0</v>
      </c>
      <c r="L38" s="50"/>
      <c r="M38" s="55">
        <f>SUBTOTAL(9,L38:L38)</f>
        <v>0</v>
      </c>
      <c r="N38" s="56">
        <v>13.5544444444</v>
      </c>
      <c r="O38" s="50"/>
      <c r="P38" s="50"/>
      <c r="Q38" s="50"/>
      <c r="R38" s="55">
        <f>SUBTOTAL(9,N38:Q38)</f>
        <v>13.5544444444</v>
      </c>
      <c r="S38" s="51">
        <f>SUBTOTAL(9,L38:Q38)</f>
        <v>13.5544444444</v>
      </c>
      <c r="T38" s="52">
        <f>S38+IF($B34=2,0,T34)</f>
        <v>477.85471111110002</v>
      </c>
      <c r="U38" s="57">
        <v>336</v>
      </c>
      <c r="V38" s="50"/>
      <c r="W38" s="50"/>
      <c r="X38" s="50"/>
      <c r="Y38" s="51">
        <f>SUBTOTAL(9,V38:X38)</f>
        <v>0</v>
      </c>
      <c r="Z38" s="55">
        <f>Y38+IF($B34=2,0,Z34)</f>
        <v>117.5593333333</v>
      </c>
      <c r="AA38" s="50"/>
      <c r="AB38" s="51">
        <f>SUBTOTAL(9,AA38:AA38)</f>
        <v>0</v>
      </c>
      <c r="AC38" s="55">
        <f>AB38+IF($B34=2,0,AC34)</f>
        <v>1.3</v>
      </c>
      <c r="AD38" s="50"/>
      <c r="AE38" s="51">
        <f>SUBTOTAL(9,AD38:AD38)</f>
        <v>0</v>
      </c>
      <c r="AF38" s="51">
        <f>AE38+IF($B34=2,0,AF34)</f>
        <v>33.4</v>
      </c>
      <c r="AG38" s="59">
        <f>SUMIF($C$5:AF$5,"Накопленный эффект, т/сут",$C38:AF38)+SUMIF($C$5:AF$5,"Нараст.  по потенциалу",$C38:AF38)-SUMIF($C$5:AF$5,"Нараст. по остановкам",$C38:AF38)-SUMIF($C$5:AF$5,"ИТОГО перевод в ППД",$C38:AF38)-SUMIF($C$5:AF$5,"ИТОГО  нерент, по распоряж.",$C38:AF38)-SUMIF($C$5:AF$5,"ИТОГО ост. дебит от ЗБС, Углуб., ПВЛГ/ПНЛГ",$C38:AF38)</f>
        <v>335.59537777780002</v>
      </c>
      <c r="AH38" s="60"/>
      <c r="AI38" s="60"/>
      <c r="AJ38" s="51">
        <v>4.6215241935483702</v>
      </c>
      <c r="AK38" s="51">
        <f>SUBTOTAL(9,AH38:AJ38)</f>
        <v>4.6215241935483702</v>
      </c>
      <c r="AL38" s="107" t="s">
        <v>2</v>
      </c>
      <c r="AM38" s="61">
        <f>AM$4+SUMIF($C$5:AK$5,"Нараст. по остановкам",$C38:AK38)-SUMIF($C$5:AK$5,"Нараст.  по потенциалу",$C38:AK38)</f>
        <v>766.30975398268993</v>
      </c>
      <c r="AN38" s="16"/>
    </row>
    <row r="39" spans="1:40" ht="1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6"/>
    </row>
    <row r="40" spans="1:40" ht="11.25" customHeight="1" x14ac:dyDescent="0.25">
      <c r="A40" s="125">
        <v>45420</v>
      </c>
      <c r="B40" s="17" t="s">
        <v>40</v>
      </c>
      <c r="C40" s="18"/>
      <c r="D40" s="19">
        <v>0</v>
      </c>
      <c r="E40" s="18"/>
      <c r="F40" s="19">
        <v>10</v>
      </c>
      <c r="G40" s="19">
        <v>10</v>
      </c>
      <c r="H40" s="20"/>
      <c r="I40" s="18"/>
      <c r="J40" s="21"/>
      <c r="K40" s="22"/>
      <c r="L40" s="18"/>
      <c r="M40" s="23">
        <v>1.3</v>
      </c>
      <c r="N40" s="24"/>
      <c r="O40" s="18"/>
      <c r="P40" s="18"/>
      <c r="Q40" s="18"/>
      <c r="R40" s="23">
        <v>490.10915555560001</v>
      </c>
      <c r="S40" s="19">
        <v>491.40915555560002</v>
      </c>
      <c r="T40" s="20"/>
      <c r="U40" s="25"/>
      <c r="V40" s="18"/>
      <c r="W40" s="18"/>
      <c r="X40" s="18"/>
      <c r="Y40" s="27"/>
      <c r="Z40" s="28"/>
      <c r="AA40" s="18"/>
      <c r="AB40" s="27"/>
      <c r="AC40" s="28"/>
      <c r="AD40" s="18"/>
      <c r="AE40" s="27"/>
      <c r="AF40" s="27"/>
      <c r="AG40" s="29"/>
      <c r="AH40" s="30"/>
      <c r="AI40" s="30"/>
      <c r="AJ40" s="31"/>
      <c r="AK40" s="31"/>
      <c r="AL40" s="126">
        <f>AL$4+SUMIF($C$5:AK$5,"Нараст. баланс",$C42:AK42)+SUMIF($C$7:AI$7,"Итого (с ВНР)",$C42:AI42)-SUMIF($C$5:AK$5,"Геол. снижение,  т/сут",$C42:AK42)-SUMIF(AJ$7:AK$7,"Итого",AJ42:AK42)-SUMIF($C$7:AK$7,"Итого (с ВСП)",$C42:AK42)</f>
        <v>28322.617935125527</v>
      </c>
      <c r="AM40" s="32"/>
      <c r="AN40" s="16"/>
    </row>
    <row r="41" spans="1:40" ht="11.25" customHeight="1" x14ac:dyDescent="0.25">
      <c r="A41" s="107" t="s">
        <v>2</v>
      </c>
      <c r="B41" s="33" t="s">
        <v>43</v>
      </c>
      <c r="C41" s="34"/>
      <c r="D41" s="35">
        <v>0</v>
      </c>
      <c r="E41" s="34"/>
      <c r="F41" s="35">
        <v>0</v>
      </c>
      <c r="G41" s="35">
        <v>0</v>
      </c>
      <c r="H41" s="36"/>
      <c r="I41" s="34"/>
      <c r="J41" s="37">
        <f>SUBTOTAL(9,I43:I43)</f>
        <v>0</v>
      </c>
      <c r="K41" s="38"/>
      <c r="L41" s="34"/>
      <c r="M41" s="39">
        <f>SUBTOTAL(9,L43:L43)</f>
        <v>0</v>
      </c>
      <c r="N41" s="40"/>
      <c r="O41" s="34"/>
      <c r="P41" s="34"/>
      <c r="Q41" s="34"/>
      <c r="R41" s="39">
        <f>SUBTOTAL(9,N43:Q43)</f>
        <v>0</v>
      </c>
      <c r="S41" s="35">
        <f>SUBTOTAL(9,L43:Q43)</f>
        <v>0</v>
      </c>
      <c r="T41" s="36"/>
      <c r="U41" s="41"/>
      <c r="V41" s="34"/>
      <c r="W41" s="34"/>
      <c r="X41" s="34"/>
      <c r="Y41" s="35">
        <f>SUBTOTAL(9,V43:X43)</f>
        <v>0</v>
      </c>
      <c r="Z41" s="43"/>
      <c r="AA41" s="34"/>
      <c r="AB41" s="35">
        <f>SUBTOTAL(3,AA41:AA41)</f>
        <v>0</v>
      </c>
      <c r="AC41" s="43"/>
      <c r="AD41" s="34"/>
      <c r="AE41" s="35">
        <f>SUBTOTAL(9,AD43:AD43)</f>
        <v>0</v>
      </c>
      <c r="AF41" s="44"/>
      <c r="AG41" s="45"/>
      <c r="AH41" s="46"/>
      <c r="AI41" s="46"/>
      <c r="AJ41" s="47"/>
      <c r="AK41" s="47"/>
      <c r="AL41" s="107" t="s">
        <v>2</v>
      </c>
      <c r="AM41" s="48"/>
      <c r="AN41" s="16"/>
    </row>
    <row r="42" spans="1:40" ht="11.25" customHeight="1" x14ac:dyDescent="0.25">
      <c r="A42" s="107" t="s">
        <v>2</v>
      </c>
      <c r="B42" s="49" t="s">
        <v>38</v>
      </c>
      <c r="C42" s="50"/>
      <c r="D42" s="51">
        <f>SUBTOTAL(9,C42:C42)</f>
        <v>0</v>
      </c>
      <c r="E42" s="50"/>
      <c r="F42" s="51">
        <f>SUBTOTAL(9,E42:E42)</f>
        <v>0</v>
      </c>
      <c r="G42" s="51">
        <f>SUBTOTAL(9,C42:E42)</f>
        <v>0</v>
      </c>
      <c r="H42" s="52">
        <v>10</v>
      </c>
      <c r="I42" s="50"/>
      <c r="J42" s="53">
        <f>SUBTOTAL(9,I42:I42)</f>
        <v>0</v>
      </c>
      <c r="K42" s="54">
        <f>J42+IF($B38=2,0,K38)</f>
        <v>0</v>
      </c>
      <c r="L42" s="50"/>
      <c r="M42" s="55">
        <f>SUBTOTAL(9,L42:L42)</f>
        <v>0</v>
      </c>
      <c r="N42" s="56">
        <v>13.5544444445</v>
      </c>
      <c r="O42" s="50"/>
      <c r="P42" s="50"/>
      <c r="Q42" s="50"/>
      <c r="R42" s="55">
        <f>SUBTOTAL(9,N42:Q42)</f>
        <v>13.5544444445</v>
      </c>
      <c r="S42" s="51">
        <f>SUBTOTAL(9,L42:Q42)</f>
        <v>13.5544444445</v>
      </c>
      <c r="T42" s="52">
        <f>S42+IF($B38=2,0,T38)</f>
        <v>491.40915555560002</v>
      </c>
      <c r="U42" s="57">
        <v>384</v>
      </c>
      <c r="V42" s="50"/>
      <c r="W42" s="50"/>
      <c r="X42" s="50"/>
      <c r="Y42" s="51">
        <f>SUBTOTAL(9,V42:X42)</f>
        <v>0</v>
      </c>
      <c r="Z42" s="55">
        <f>Y42+IF($B38=2,0,Z38)</f>
        <v>117.5593333333</v>
      </c>
      <c r="AA42" s="50"/>
      <c r="AB42" s="51">
        <f>SUBTOTAL(9,AA42:AA42)</f>
        <v>0</v>
      </c>
      <c r="AC42" s="55">
        <f>AB42+IF($B38=2,0,AC38)</f>
        <v>1.3</v>
      </c>
      <c r="AD42" s="50"/>
      <c r="AE42" s="51">
        <f>SUBTOTAL(9,AD42:AD42)</f>
        <v>0</v>
      </c>
      <c r="AF42" s="51">
        <f>AE42+IF($B38=2,0,AF38)</f>
        <v>33.4</v>
      </c>
      <c r="AG42" s="59">
        <f>SUMIF($C$5:AF$5,"Накопленный эффект, т/сут",$C42:AF42)+SUMIF($C$5:AF$5,"Нараст.  по потенциалу",$C42:AF42)-SUMIF($C$5:AF$5,"Нараст. по остановкам",$C42:AF42)-SUMIF($C$5:AF$5,"ИТОГО перевод в ППД",$C42:AF42)-SUMIF($C$5:AF$5,"ИТОГО  нерент, по распоряж.",$C42:AF42)-SUMIF($C$5:AF$5,"ИТОГО ост. дебит от ЗБС, Углуб., ПВЛГ/ПНЛГ",$C42:AF42)</f>
        <v>349.14982222230003</v>
      </c>
      <c r="AH42" s="60"/>
      <c r="AI42" s="60"/>
      <c r="AJ42" s="51">
        <v>0.25688709677419302</v>
      </c>
      <c r="AK42" s="51">
        <f>SUBTOTAL(9,AH42:AJ42)</f>
        <v>0.25688709677419302</v>
      </c>
      <c r="AL42" s="107" t="s">
        <v>2</v>
      </c>
      <c r="AM42" s="61">
        <f>AM$4+SUMIF($C$5:AK$5,"Нараст. по остановкам",$C42:AK42)-SUMIF($C$5:AK$5,"Нараст.  по потенциалу",$C42:AK42)</f>
        <v>752.75530953818986</v>
      </c>
      <c r="AN42" s="16"/>
    </row>
    <row r="43" spans="1:40" ht="1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6"/>
    </row>
    <row r="44" spans="1:40" ht="11.25" customHeight="1" x14ac:dyDescent="0.25">
      <c r="A44" s="125">
        <v>45421</v>
      </c>
      <c r="B44" s="17" t="s">
        <v>40</v>
      </c>
      <c r="C44" s="18"/>
      <c r="D44" s="19">
        <v>0</v>
      </c>
      <c r="E44" s="18"/>
      <c r="F44" s="19">
        <v>10</v>
      </c>
      <c r="G44" s="19">
        <v>10</v>
      </c>
      <c r="H44" s="20"/>
      <c r="I44" s="18"/>
      <c r="J44" s="21"/>
      <c r="K44" s="22"/>
      <c r="L44" s="18"/>
      <c r="M44" s="23">
        <v>1.3</v>
      </c>
      <c r="N44" s="24"/>
      <c r="O44" s="18"/>
      <c r="P44" s="18"/>
      <c r="Q44" s="18"/>
      <c r="R44" s="23">
        <v>503.66359999999997</v>
      </c>
      <c r="S44" s="19">
        <v>504.96359999999999</v>
      </c>
      <c r="T44" s="20"/>
      <c r="U44" s="25"/>
      <c r="V44" s="26"/>
      <c r="W44" s="18"/>
      <c r="X44" s="18"/>
      <c r="Y44" s="27"/>
      <c r="Z44" s="28"/>
      <c r="AA44" s="18"/>
      <c r="AB44" s="27"/>
      <c r="AC44" s="28"/>
      <c r="AD44" s="18"/>
      <c r="AE44" s="27"/>
      <c r="AF44" s="27"/>
      <c r="AG44" s="29"/>
      <c r="AH44" s="30"/>
      <c r="AI44" s="30"/>
      <c r="AJ44" s="30"/>
      <c r="AK44" s="31"/>
      <c r="AL44" s="126">
        <f>AL$4+SUMIF($C$5:AK$5,"Нараст. баланс",$C46:AK46)+SUMIF($C$7:AI$7,"Итого (с ВНР)",$C46:AI46)-SUMIF($C$5:AK$5,"Геол. снижение,  т/сут",$C46:AK46)-SUMIF(AJ$7:AK$7,"Итого",AJ46:AK46)-SUMIF($C$7:AK$7,"Итого (с ВСП)",$C46:AK46)</f>
        <v>28274.1512666667</v>
      </c>
      <c r="AM44" s="32"/>
      <c r="AN44" s="16"/>
    </row>
    <row r="45" spans="1:40" ht="11.25" customHeight="1" x14ac:dyDescent="0.25">
      <c r="A45" s="107" t="s">
        <v>2</v>
      </c>
      <c r="B45" s="33" t="s">
        <v>43</v>
      </c>
      <c r="C45" s="34"/>
      <c r="D45" s="35">
        <v>0</v>
      </c>
      <c r="E45" s="34"/>
      <c r="F45" s="35">
        <v>0</v>
      </c>
      <c r="G45" s="35">
        <v>0</v>
      </c>
      <c r="H45" s="36"/>
      <c r="I45" s="34"/>
      <c r="J45" s="37">
        <f>SUBTOTAL(9,I47:I47)</f>
        <v>0</v>
      </c>
      <c r="K45" s="38"/>
      <c r="L45" s="34"/>
      <c r="M45" s="39">
        <f>SUBTOTAL(9,L47:L47)</f>
        <v>0</v>
      </c>
      <c r="N45" s="40"/>
      <c r="O45" s="34"/>
      <c r="P45" s="34"/>
      <c r="Q45" s="34"/>
      <c r="R45" s="39">
        <f>SUBTOTAL(9,N47:Q47)</f>
        <v>0</v>
      </c>
      <c r="S45" s="35">
        <f>SUBTOTAL(9,L47:Q47)</f>
        <v>0</v>
      </c>
      <c r="T45" s="36"/>
      <c r="U45" s="41"/>
      <c r="V45" s="42"/>
      <c r="W45" s="34"/>
      <c r="X45" s="34"/>
      <c r="Y45" s="35">
        <f>SUBTOTAL(9,V47:X47)</f>
        <v>0</v>
      </c>
      <c r="Z45" s="43"/>
      <c r="AA45" s="34"/>
      <c r="AB45" s="35">
        <f>SUBTOTAL(3,AA45:AA45)</f>
        <v>0</v>
      </c>
      <c r="AC45" s="43"/>
      <c r="AD45" s="34"/>
      <c r="AE45" s="35">
        <f>SUBTOTAL(9,AD47:AD47)</f>
        <v>0</v>
      </c>
      <c r="AF45" s="44"/>
      <c r="AG45" s="45"/>
      <c r="AH45" s="46"/>
      <c r="AI45" s="46"/>
      <c r="AJ45" s="46"/>
      <c r="AK45" s="47"/>
      <c r="AL45" s="107" t="s">
        <v>2</v>
      </c>
      <c r="AM45" s="48"/>
      <c r="AN45" s="16"/>
    </row>
    <row r="46" spans="1:40" ht="11.25" customHeight="1" x14ac:dyDescent="0.25">
      <c r="A46" s="107" t="s">
        <v>2</v>
      </c>
      <c r="B46" s="49" t="s">
        <v>38</v>
      </c>
      <c r="C46" s="50"/>
      <c r="D46" s="51">
        <f>SUBTOTAL(9,C46:C46)</f>
        <v>0</v>
      </c>
      <c r="E46" s="50"/>
      <c r="F46" s="51">
        <f>SUBTOTAL(9,E46:E46)</f>
        <v>0</v>
      </c>
      <c r="G46" s="51">
        <f>SUBTOTAL(9,C46:E46)</f>
        <v>0</v>
      </c>
      <c r="H46" s="52">
        <v>10</v>
      </c>
      <c r="I46" s="50"/>
      <c r="J46" s="53">
        <f>SUBTOTAL(9,I46:I46)</f>
        <v>0</v>
      </c>
      <c r="K46" s="54">
        <f>J46+IF($B42=2,0,K42)</f>
        <v>0</v>
      </c>
      <c r="L46" s="50"/>
      <c r="M46" s="55">
        <f>SUBTOTAL(9,L46:L46)</f>
        <v>0</v>
      </c>
      <c r="N46" s="56">
        <v>13.5544444444</v>
      </c>
      <c r="O46" s="50"/>
      <c r="P46" s="50"/>
      <c r="Q46" s="50"/>
      <c r="R46" s="55">
        <f>SUBTOTAL(9,N46:Q46)</f>
        <v>13.5544444444</v>
      </c>
      <c r="S46" s="51">
        <f>SUBTOTAL(9,L46:Q46)</f>
        <v>13.5544444444</v>
      </c>
      <c r="T46" s="52">
        <f>S46+IF($B42=2,0,T42)</f>
        <v>504.96360000000004</v>
      </c>
      <c r="U46" s="57">
        <v>432</v>
      </c>
      <c r="V46" s="58">
        <v>14.278</v>
      </c>
      <c r="W46" s="50"/>
      <c r="X46" s="50"/>
      <c r="Y46" s="51">
        <f>SUBTOTAL(9,V46:X46)</f>
        <v>14.278</v>
      </c>
      <c r="Z46" s="55">
        <f>Y46+IF($B42=2,0,Z42)</f>
        <v>131.83733333329999</v>
      </c>
      <c r="AA46" s="50"/>
      <c r="AB46" s="51">
        <f>SUBTOTAL(9,AA46:AA46)</f>
        <v>0</v>
      </c>
      <c r="AC46" s="55">
        <f>AB46+IF($B42=2,0,AC42)</f>
        <v>1.3</v>
      </c>
      <c r="AD46" s="50"/>
      <c r="AE46" s="51">
        <f>SUBTOTAL(9,AD46:AD46)</f>
        <v>0</v>
      </c>
      <c r="AF46" s="51">
        <f>AE46+IF($B42=2,0,AF42)</f>
        <v>33.4</v>
      </c>
      <c r="AG46" s="59">
        <f>SUMIF($C$5:AF$5,"Накопленный эффект, т/сут",$C46:AF46)+SUMIF($C$5:AF$5,"Нараст.  по потенциалу",$C46:AF46)-SUMIF($C$5:AF$5,"Нараст. по остановкам",$C46:AF46)-SUMIF($C$5:AF$5,"ИТОГО перевод в ППД",$C46:AF46)-SUMIF($C$5:AF$5,"ИТОГО  нерент, по распоряж.",$C46:AF46)-SUMIF($C$5:AF$5,"ИТОГО ост. дебит от ЗБС, Углуб., ПВЛГ/ПНЛГ",$C46:AF46)</f>
        <v>348.42626666670009</v>
      </c>
      <c r="AH46" s="60"/>
      <c r="AI46" s="60"/>
      <c r="AJ46" s="60"/>
      <c r="AK46" s="51">
        <f>SUBTOTAL(9,AH46:AJ46)</f>
        <v>0</v>
      </c>
      <c r="AL46" s="107" t="s">
        <v>2</v>
      </c>
      <c r="AM46" s="61">
        <f>AM$4+SUMIF($C$5:AK$5,"Нараст. по остановкам",$C46:AK46)-SUMIF($C$5:AK$5,"Нараст.  по потенциалу",$C46:AK46)</f>
        <v>753.47886509378986</v>
      </c>
      <c r="AN46" s="16"/>
    </row>
    <row r="47" spans="1:40" ht="1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6"/>
    </row>
    <row r="48" spans="1:40" ht="11.25" customHeight="1" x14ac:dyDescent="0.25">
      <c r="A48" s="125">
        <v>45422</v>
      </c>
      <c r="B48" s="17" t="s">
        <v>40</v>
      </c>
      <c r="C48" s="18"/>
      <c r="D48" s="19">
        <v>0</v>
      </c>
      <c r="E48" s="18"/>
      <c r="F48" s="19">
        <v>10</v>
      </c>
      <c r="G48" s="19">
        <v>10</v>
      </c>
      <c r="H48" s="20"/>
      <c r="I48" s="24" t="s">
        <v>49</v>
      </c>
      <c r="J48" s="21"/>
      <c r="K48" s="22"/>
      <c r="L48" s="18"/>
      <c r="M48" s="23">
        <v>1.3</v>
      </c>
      <c r="N48" s="24" t="s">
        <v>49</v>
      </c>
      <c r="O48" s="24"/>
      <c r="P48" s="18"/>
      <c r="Q48" s="18"/>
      <c r="R48" s="23">
        <v>537.21804444439999</v>
      </c>
      <c r="S48" s="19">
        <v>538.51804444439995</v>
      </c>
      <c r="T48" s="20"/>
      <c r="U48" s="25"/>
      <c r="V48" s="26"/>
      <c r="W48" s="18"/>
      <c r="X48" s="18"/>
      <c r="Y48" s="27"/>
      <c r="Z48" s="28"/>
      <c r="AA48" s="18"/>
      <c r="AB48" s="27"/>
      <c r="AC48" s="28"/>
      <c r="AD48" s="18"/>
      <c r="AE48" s="27"/>
      <c r="AF48" s="27"/>
      <c r="AG48" s="29"/>
      <c r="AH48" s="30"/>
      <c r="AI48" s="30"/>
      <c r="AJ48" s="30"/>
      <c r="AK48" s="31"/>
      <c r="AL48" s="126">
        <f>AL$4+SUMIF($C$5:AK$5,"Нараст. баланс",$C50:AK50)+SUMIF($C$7:AI$7,"Итого (с ВНР)",$C50:AI50)-SUMIF($C$5:AK$5,"Геол. снижение,  т/сут",$C50:AK50)-SUMIF(AJ$7:AK$7,"Итого",AJ50:AK50)-SUMIF($C$7:AK$7,"Итого (с ВСП)",$C50:AK50)</f>
        <v>28253.1360444444</v>
      </c>
      <c r="AM48" s="32"/>
      <c r="AN48" s="16"/>
    </row>
    <row r="49" spans="1:40" ht="11.25" customHeight="1" x14ac:dyDescent="0.25">
      <c r="A49" s="107" t="s">
        <v>2</v>
      </c>
      <c r="B49" s="33" t="s">
        <v>43</v>
      </c>
      <c r="C49" s="34"/>
      <c r="D49" s="35">
        <v>0</v>
      </c>
      <c r="E49" s="34"/>
      <c r="F49" s="35">
        <v>0</v>
      </c>
      <c r="G49" s="35">
        <v>0</v>
      </c>
      <c r="H49" s="36"/>
      <c r="I49" s="40" t="s">
        <v>50</v>
      </c>
      <c r="J49" s="37">
        <f>SUBTOTAL(9,I51:I51)</f>
        <v>1</v>
      </c>
      <c r="K49" s="38"/>
      <c r="L49" s="34"/>
      <c r="M49" s="39">
        <f>SUBTOTAL(9,L51:L51)</f>
        <v>0</v>
      </c>
      <c r="N49" s="40" t="s">
        <v>50</v>
      </c>
      <c r="O49" s="40"/>
      <c r="P49" s="34"/>
      <c r="Q49" s="34"/>
      <c r="R49" s="39">
        <f>SUBTOTAL(9,N51:Q51)</f>
        <v>1</v>
      </c>
      <c r="S49" s="35">
        <f>SUBTOTAL(9,L51:Q51)</f>
        <v>1</v>
      </c>
      <c r="T49" s="36"/>
      <c r="U49" s="41"/>
      <c r="V49" s="42"/>
      <c r="W49" s="34"/>
      <c r="X49" s="34"/>
      <c r="Y49" s="35">
        <f>SUBTOTAL(9,V51:X51)</f>
        <v>0</v>
      </c>
      <c r="Z49" s="43"/>
      <c r="AA49" s="34"/>
      <c r="AB49" s="35">
        <f>SUBTOTAL(3,AA49:AA49)</f>
        <v>0</v>
      </c>
      <c r="AC49" s="43"/>
      <c r="AD49" s="34"/>
      <c r="AE49" s="35">
        <f>SUBTOTAL(9,AD51:AD51)</f>
        <v>0</v>
      </c>
      <c r="AF49" s="44"/>
      <c r="AG49" s="45"/>
      <c r="AH49" s="46"/>
      <c r="AI49" s="46"/>
      <c r="AJ49" s="46"/>
      <c r="AK49" s="47"/>
      <c r="AL49" s="107" t="s">
        <v>2</v>
      </c>
      <c r="AM49" s="48"/>
      <c r="AN49" s="16"/>
    </row>
    <row r="50" spans="1:40" ht="11.25" customHeight="1" x14ac:dyDescent="0.25">
      <c r="A50" s="107" t="s">
        <v>2</v>
      </c>
      <c r="B50" s="49" t="s">
        <v>38</v>
      </c>
      <c r="C50" s="50"/>
      <c r="D50" s="51">
        <f>SUBTOTAL(9,C50:C50)</f>
        <v>0</v>
      </c>
      <c r="E50" s="50"/>
      <c r="F50" s="51">
        <f>SUBTOTAL(9,E50:E50)</f>
        <v>0</v>
      </c>
      <c r="G50" s="51">
        <f>SUBTOTAL(9,C50:E50)</f>
        <v>0</v>
      </c>
      <c r="H50" s="52">
        <v>10</v>
      </c>
      <c r="I50" s="56">
        <v>5</v>
      </c>
      <c r="J50" s="53">
        <f>SUBTOTAL(9,I50:I50)</f>
        <v>5</v>
      </c>
      <c r="K50" s="54">
        <f>J50+IF($B46=2,0,K46)</f>
        <v>5</v>
      </c>
      <c r="L50" s="50"/>
      <c r="M50" s="55">
        <f>SUBTOTAL(9,L50:L50)</f>
        <v>0</v>
      </c>
      <c r="N50" s="56">
        <v>20</v>
      </c>
      <c r="O50" s="56">
        <v>13.5544444444</v>
      </c>
      <c r="P50" s="50"/>
      <c r="Q50" s="50"/>
      <c r="R50" s="55">
        <f>SUBTOTAL(9,N50:Q50)</f>
        <v>33.554444444399998</v>
      </c>
      <c r="S50" s="51">
        <f>SUBTOTAL(9,L50:Q50)</f>
        <v>33.554444444399998</v>
      </c>
      <c r="T50" s="52">
        <f>S50+IF($B46=2,0,T46)</f>
        <v>538.51804444440006</v>
      </c>
      <c r="U50" s="57">
        <v>480</v>
      </c>
      <c r="V50" s="58">
        <v>11.5696666667</v>
      </c>
      <c r="W50" s="50"/>
      <c r="X50" s="50"/>
      <c r="Y50" s="51">
        <f>SUBTOTAL(9,V50:X50)</f>
        <v>11.5696666667</v>
      </c>
      <c r="Z50" s="55">
        <f>Y50+IF($B46=2,0,Z46)</f>
        <v>143.40699999999998</v>
      </c>
      <c r="AA50" s="50"/>
      <c r="AB50" s="51">
        <f>SUBTOTAL(9,AA50:AA50)</f>
        <v>0</v>
      </c>
      <c r="AC50" s="55">
        <f>AB50+IF($B46=2,0,AC46)</f>
        <v>1.3</v>
      </c>
      <c r="AD50" s="50"/>
      <c r="AE50" s="51">
        <f>SUBTOTAL(9,AD50:AD50)</f>
        <v>0</v>
      </c>
      <c r="AF50" s="51">
        <f>AE50+IF($B46=2,0,AF46)</f>
        <v>33.4</v>
      </c>
      <c r="AG50" s="59">
        <f>SUMIF($C$5:AF$5,"Накопленный эффект, т/сут",$C50:AF50)+SUMIF($C$5:AF$5,"Нараст.  по потенциалу",$C50:AF50)-SUMIF($C$5:AF$5,"Нараст. по остановкам",$C50:AF50)-SUMIF($C$5:AF$5,"ИТОГО перевод в ППД",$C50:AF50)-SUMIF($C$5:AF$5,"ИТОГО  нерент, по распоряж.",$C50:AF50)-SUMIF($C$5:AF$5,"ИТОГО ост. дебит от ЗБС, Углуб., ПВЛГ/ПНЛГ",$C50:AF50)</f>
        <v>375.41104444440009</v>
      </c>
      <c r="AH50" s="60"/>
      <c r="AI50" s="60"/>
      <c r="AJ50" s="60"/>
      <c r="AK50" s="51">
        <f>SUBTOTAL(9,AH50:AJ50)</f>
        <v>0</v>
      </c>
      <c r="AL50" s="107" t="s">
        <v>2</v>
      </c>
      <c r="AM50" s="61">
        <f>AM$4+SUMIF($C$5:AK$5,"Нараст. по остановкам",$C50:AK50)-SUMIF($C$5:AK$5,"Нараст.  по потенциалу",$C50:AK50)</f>
        <v>731.4940873160898</v>
      </c>
      <c r="AN50" s="16"/>
    </row>
    <row r="51" spans="1:40" ht="1.5" customHeight="1" x14ac:dyDescent="0.25">
      <c r="A51" s="2"/>
      <c r="B51" s="2"/>
      <c r="C51" s="2"/>
      <c r="D51" s="2"/>
      <c r="E51" s="2"/>
      <c r="F51" s="2"/>
      <c r="G51" s="2"/>
      <c r="H51" s="2"/>
      <c r="I51" s="2">
        <v>1</v>
      </c>
      <c r="J51" s="2"/>
      <c r="K51" s="2"/>
      <c r="L51" s="2"/>
      <c r="M51" s="2"/>
      <c r="N51" s="2">
        <v>1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6"/>
    </row>
    <row r="52" spans="1:40" ht="11.25" customHeight="1" x14ac:dyDescent="0.25">
      <c r="A52" s="125">
        <v>45423</v>
      </c>
      <c r="B52" s="17" t="s">
        <v>40</v>
      </c>
      <c r="C52" s="18"/>
      <c r="D52" s="19">
        <v>0</v>
      </c>
      <c r="E52" s="18"/>
      <c r="F52" s="19">
        <v>10</v>
      </c>
      <c r="G52" s="19">
        <v>10</v>
      </c>
      <c r="H52" s="20"/>
      <c r="I52" s="18"/>
      <c r="J52" s="21"/>
      <c r="K52" s="22"/>
      <c r="L52" s="18"/>
      <c r="M52" s="23">
        <v>1.3</v>
      </c>
      <c r="N52" s="24"/>
      <c r="O52" s="18"/>
      <c r="P52" s="18"/>
      <c r="Q52" s="18"/>
      <c r="R52" s="23">
        <v>550.77248888890006</v>
      </c>
      <c r="S52" s="19">
        <v>552.07248888890001</v>
      </c>
      <c r="T52" s="20"/>
      <c r="U52" s="25"/>
      <c r="V52" s="18"/>
      <c r="W52" s="18"/>
      <c r="X52" s="18"/>
      <c r="Y52" s="27"/>
      <c r="Z52" s="28"/>
      <c r="AA52" s="18"/>
      <c r="AB52" s="27"/>
      <c r="AC52" s="28"/>
      <c r="AD52" s="18"/>
      <c r="AE52" s="27"/>
      <c r="AF52" s="27"/>
      <c r="AG52" s="29"/>
      <c r="AH52" s="30"/>
      <c r="AI52" s="30"/>
      <c r="AJ52" s="30"/>
      <c r="AK52" s="31"/>
      <c r="AL52" s="126">
        <f>AL$4+SUMIF($C$5:AK$5,"Нараст. баланс",$C54:AK54)+SUMIF($C$7:AI$7,"Итого (с ВНР)",$C54:AI54)-SUMIF($C$5:AK$5,"Геол. снижение,  т/сут",$C54:AK54)-SUMIF(AJ$7:AK$7,"Итого",AJ54:AK54)-SUMIF($C$7:AK$7,"Итого (с ВСП)",$C54:AK54)</f>
        <v>28218.6904888889</v>
      </c>
      <c r="AM52" s="32"/>
      <c r="AN52" s="16"/>
    </row>
    <row r="53" spans="1:40" ht="11.25" customHeight="1" x14ac:dyDescent="0.25">
      <c r="A53" s="107" t="s">
        <v>2</v>
      </c>
      <c r="B53" s="33" t="s">
        <v>43</v>
      </c>
      <c r="C53" s="34"/>
      <c r="D53" s="35">
        <v>0</v>
      </c>
      <c r="E53" s="34"/>
      <c r="F53" s="35">
        <v>0</v>
      </c>
      <c r="G53" s="35">
        <v>0</v>
      </c>
      <c r="H53" s="36"/>
      <c r="I53" s="34"/>
      <c r="J53" s="37">
        <f>SUBTOTAL(9,I55:I55)</f>
        <v>0</v>
      </c>
      <c r="K53" s="38"/>
      <c r="L53" s="34"/>
      <c r="M53" s="39">
        <f>SUBTOTAL(9,L55:L55)</f>
        <v>0</v>
      </c>
      <c r="N53" s="40"/>
      <c r="O53" s="34"/>
      <c r="P53" s="34"/>
      <c r="Q53" s="34"/>
      <c r="R53" s="39">
        <f>SUBTOTAL(9,N55:Q55)</f>
        <v>0</v>
      </c>
      <c r="S53" s="35">
        <f>SUBTOTAL(9,L55:Q55)</f>
        <v>0</v>
      </c>
      <c r="T53" s="36"/>
      <c r="U53" s="41"/>
      <c r="V53" s="34"/>
      <c r="W53" s="34"/>
      <c r="X53" s="34"/>
      <c r="Y53" s="35">
        <f>SUBTOTAL(9,V55:X55)</f>
        <v>0</v>
      </c>
      <c r="Z53" s="43"/>
      <c r="AA53" s="34"/>
      <c r="AB53" s="35">
        <f>SUBTOTAL(3,AA53:AA53)</f>
        <v>0</v>
      </c>
      <c r="AC53" s="43"/>
      <c r="AD53" s="34"/>
      <c r="AE53" s="35">
        <f>SUBTOTAL(9,AD55:AD55)</f>
        <v>0</v>
      </c>
      <c r="AF53" s="44"/>
      <c r="AG53" s="45"/>
      <c r="AH53" s="46"/>
      <c r="AI53" s="46"/>
      <c r="AJ53" s="46"/>
      <c r="AK53" s="47"/>
      <c r="AL53" s="107" t="s">
        <v>2</v>
      </c>
      <c r="AM53" s="48"/>
      <c r="AN53" s="16"/>
    </row>
    <row r="54" spans="1:40" ht="11.25" customHeight="1" x14ac:dyDescent="0.25">
      <c r="A54" s="107" t="s">
        <v>2</v>
      </c>
      <c r="B54" s="49" t="s">
        <v>38</v>
      </c>
      <c r="C54" s="50"/>
      <c r="D54" s="51">
        <f>SUBTOTAL(9,C54:C54)</f>
        <v>0</v>
      </c>
      <c r="E54" s="50"/>
      <c r="F54" s="51">
        <f>SUBTOTAL(9,E54:E54)</f>
        <v>0</v>
      </c>
      <c r="G54" s="51">
        <f>SUBTOTAL(9,C54:E54)</f>
        <v>0</v>
      </c>
      <c r="H54" s="52">
        <v>10</v>
      </c>
      <c r="I54" s="50"/>
      <c r="J54" s="53">
        <f>SUBTOTAL(9,I54:I54)</f>
        <v>0</v>
      </c>
      <c r="K54" s="54">
        <f>J54+IF($B50=2,0,K50)</f>
        <v>5</v>
      </c>
      <c r="L54" s="50"/>
      <c r="M54" s="55">
        <f>SUBTOTAL(9,L54:L54)</f>
        <v>0</v>
      </c>
      <c r="N54" s="56">
        <v>13.5544444445</v>
      </c>
      <c r="O54" s="50"/>
      <c r="P54" s="50"/>
      <c r="Q54" s="50"/>
      <c r="R54" s="55">
        <f>SUBTOTAL(9,N54:Q54)</f>
        <v>13.5544444445</v>
      </c>
      <c r="S54" s="51">
        <f>SUBTOTAL(9,L54:Q54)</f>
        <v>13.5544444445</v>
      </c>
      <c r="T54" s="52">
        <f>S54+IF($B50=2,0,T50)</f>
        <v>552.07248888890001</v>
      </c>
      <c r="U54" s="57">
        <v>528</v>
      </c>
      <c r="V54" s="50"/>
      <c r="W54" s="50"/>
      <c r="X54" s="50"/>
      <c r="Y54" s="51">
        <f>SUBTOTAL(9,V54:X54)</f>
        <v>0</v>
      </c>
      <c r="Z54" s="55">
        <f>Y54+IF($B50=2,0,Z50)</f>
        <v>143.40699999999998</v>
      </c>
      <c r="AA54" s="50"/>
      <c r="AB54" s="51">
        <f>SUBTOTAL(9,AA54:AA54)</f>
        <v>0</v>
      </c>
      <c r="AC54" s="55">
        <f>AB54+IF($B50=2,0,AC50)</f>
        <v>1.3</v>
      </c>
      <c r="AD54" s="50"/>
      <c r="AE54" s="51">
        <f>SUBTOTAL(9,AD54:AD54)</f>
        <v>0</v>
      </c>
      <c r="AF54" s="51">
        <f>AE54+IF($B50=2,0,AF50)</f>
        <v>33.4</v>
      </c>
      <c r="AG54" s="59">
        <f>SUMIF($C$5:AF$5,"Накопленный эффект, т/сут",$C54:AF54)+SUMIF($C$5:AF$5,"Нараст.  по потенциалу",$C54:AF54)-SUMIF($C$5:AF$5,"Нараст. по остановкам",$C54:AF54)-SUMIF($C$5:AF$5,"ИТОГО перевод в ППД",$C54:AF54)-SUMIF($C$5:AF$5,"ИТОГО  нерент, по распоряж.",$C54:AF54)-SUMIF($C$5:AF$5,"ИТОГО ост. дебит от ЗБС, Углуб., ПВЛГ/ПНЛГ",$C54:AF54)</f>
        <v>388.96548888890004</v>
      </c>
      <c r="AH54" s="60"/>
      <c r="AI54" s="60"/>
      <c r="AJ54" s="60"/>
      <c r="AK54" s="51">
        <f>SUBTOTAL(9,AH54:AJ54)</f>
        <v>0</v>
      </c>
      <c r="AL54" s="107" t="s">
        <v>2</v>
      </c>
      <c r="AM54" s="61">
        <f>AM$4+SUMIF($C$5:AK$5,"Нараст. по остановкам",$C54:AK54)-SUMIF($C$5:AK$5,"Нараст.  по потенциалу",$C54:AK54)</f>
        <v>717.93964287158985</v>
      </c>
      <c r="AN54" s="16"/>
    </row>
    <row r="55" spans="1:40" ht="1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6"/>
    </row>
    <row r="56" spans="1:40" ht="11.25" customHeight="1" x14ac:dyDescent="0.25">
      <c r="A56" s="125">
        <v>45424</v>
      </c>
      <c r="B56" s="17" t="s">
        <v>40</v>
      </c>
      <c r="C56" s="18"/>
      <c r="D56" s="19">
        <v>0</v>
      </c>
      <c r="E56" s="18"/>
      <c r="F56" s="19">
        <v>10</v>
      </c>
      <c r="G56" s="19">
        <v>10</v>
      </c>
      <c r="H56" s="20"/>
      <c r="I56" s="18"/>
      <c r="J56" s="21"/>
      <c r="K56" s="22"/>
      <c r="L56" s="18"/>
      <c r="M56" s="23">
        <v>1.3</v>
      </c>
      <c r="N56" s="24"/>
      <c r="O56" s="18"/>
      <c r="P56" s="18"/>
      <c r="Q56" s="18"/>
      <c r="R56" s="23">
        <v>564.32693333329996</v>
      </c>
      <c r="S56" s="19">
        <v>565.62693333330003</v>
      </c>
      <c r="T56" s="20"/>
      <c r="U56" s="25"/>
      <c r="V56" s="18"/>
      <c r="W56" s="18"/>
      <c r="X56" s="18"/>
      <c r="Y56" s="27"/>
      <c r="Z56" s="28"/>
      <c r="AA56" s="18"/>
      <c r="AB56" s="27"/>
      <c r="AC56" s="28"/>
      <c r="AD56" s="18"/>
      <c r="AE56" s="27"/>
      <c r="AF56" s="27"/>
      <c r="AG56" s="29"/>
      <c r="AH56" s="30"/>
      <c r="AI56" s="30"/>
      <c r="AJ56" s="30"/>
      <c r="AK56" s="31"/>
      <c r="AL56" s="126">
        <f>AL$4+SUMIF($C$5:AK$5,"Нараст. баланс",$C58:AK58)+SUMIF($C$7:AI$7,"Итого (с ВНР)",$C58:AI58)-SUMIF($C$5:AK$5,"Геол. снижение,  т/сут",$C58:AK58)-SUMIF(AJ$7:AK$7,"Итого",AJ58:AK58)-SUMIF($C$7:AK$7,"Итого (с ВСП)",$C58:AK58)</f>
        <v>28184.244933333299</v>
      </c>
      <c r="AM56" s="32"/>
      <c r="AN56" s="16"/>
    </row>
    <row r="57" spans="1:40" ht="11.25" customHeight="1" x14ac:dyDescent="0.25">
      <c r="A57" s="107" t="s">
        <v>2</v>
      </c>
      <c r="B57" s="33" t="s">
        <v>43</v>
      </c>
      <c r="C57" s="34"/>
      <c r="D57" s="35">
        <v>0</v>
      </c>
      <c r="E57" s="34"/>
      <c r="F57" s="35">
        <v>0</v>
      </c>
      <c r="G57" s="35">
        <v>0</v>
      </c>
      <c r="H57" s="36"/>
      <c r="I57" s="34"/>
      <c r="J57" s="37">
        <f>SUBTOTAL(9,I59:I59)</f>
        <v>0</v>
      </c>
      <c r="K57" s="38"/>
      <c r="L57" s="34"/>
      <c r="M57" s="39">
        <f>SUBTOTAL(9,L59:L59)</f>
        <v>0</v>
      </c>
      <c r="N57" s="40"/>
      <c r="O57" s="34"/>
      <c r="P57" s="34"/>
      <c r="Q57" s="34"/>
      <c r="R57" s="39">
        <f>SUBTOTAL(9,N59:Q59)</f>
        <v>0</v>
      </c>
      <c r="S57" s="35">
        <f>SUBTOTAL(9,L59:Q59)</f>
        <v>0</v>
      </c>
      <c r="T57" s="36"/>
      <c r="U57" s="41"/>
      <c r="V57" s="34"/>
      <c r="W57" s="34"/>
      <c r="X57" s="34"/>
      <c r="Y57" s="35">
        <f>SUBTOTAL(9,V59:X59)</f>
        <v>0</v>
      </c>
      <c r="Z57" s="43"/>
      <c r="AA57" s="34"/>
      <c r="AB57" s="35">
        <f>SUBTOTAL(3,AA57:AA57)</f>
        <v>0</v>
      </c>
      <c r="AC57" s="43"/>
      <c r="AD57" s="34"/>
      <c r="AE57" s="35">
        <f>SUBTOTAL(9,AD59:AD59)</f>
        <v>0</v>
      </c>
      <c r="AF57" s="44"/>
      <c r="AG57" s="45"/>
      <c r="AH57" s="46"/>
      <c r="AI57" s="46"/>
      <c r="AJ57" s="46"/>
      <c r="AK57" s="47"/>
      <c r="AL57" s="107" t="s">
        <v>2</v>
      </c>
      <c r="AM57" s="48"/>
      <c r="AN57" s="16"/>
    </row>
    <row r="58" spans="1:40" ht="11.25" customHeight="1" x14ac:dyDescent="0.25">
      <c r="A58" s="107" t="s">
        <v>2</v>
      </c>
      <c r="B58" s="49" t="s">
        <v>38</v>
      </c>
      <c r="C58" s="50"/>
      <c r="D58" s="51">
        <f>SUBTOTAL(9,C58:C58)</f>
        <v>0</v>
      </c>
      <c r="E58" s="50"/>
      <c r="F58" s="51">
        <f>SUBTOTAL(9,E58:E58)</f>
        <v>0</v>
      </c>
      <c r="G58" s="51">
        <f>SUBTOTAL(9,C58:E58)</f>
        <v>0</v>
      </c>
      <c r="H58" s="52">
        <v>10</v>
      </c>
      <c r="I58" s="50"/>
      <c r="J58" s="53">
        <f>SUBTOTAL(9,I58:I58)</f>
        <v>0</v>
      </c>
      <c r="K58" s="54">
        <f>J58+IF($B54=2,0,K54)</f>
        <v>5</v>
      </c>
      <c r="L58" s="50"/>
      <c r="M58" s="55">
        <f>SUBTOTAL(9,L58:L58)</f>
        <v>0</v>
      </c>
      <c r="N58" s="56">
        <v>13.5544444444</v>
      </c>
      <c r="O58" s="50"/>
      <c r="P58" s="50"/>
      <c r="Q58" s="50"/>
      <c r="R58" s="55">
        <f>SUBTOTAL(9,N58:Q58)</f>
        <v>13.5544444444</v>
      </c>
      <c r="S58" s="51">
        <f>SUBTOTAL(9,L58:Q58)</f>
        <v>13.5544444444</v>
      </c>
      <c r="T58" s="52">
        <f>S58+IF($B54=2,0,T54)</f>
        <v>565.62693333330003</v>
      </c>
      <c r="U58" s="57">
        <v>576</v>
      </c>
      <c r="V58" s="50"/>
      <c r="W58" s="50"/>
      <c r="X58" s="50"/>
      <c r="Y58" s="51">
        <f>SUBTOTAL(9,V58:X58)</f>
        <v>0</v>
      </c>
      <c r="Z58" s="55">
        <f>Y58+IF($B54=2,0,Z54)</f>
        <v>143.40699999999998</v>
      </c>
      <c r="AA58" s="50"/>
      <c r="AB58" s="51">
        <f>SUBTOTAL(9,AA58:AA58)</f>
        <v>0</v>
      </c>
      <c r="AC58" s="55">
        <f>AB58+IF($B54=2,0,AC54)</f>
        <v>1.3</v>
      </c>
      <c r="AD58" s="50"/>
      <c r="AE58" s="51">
        <f>SUBTOTAL(9,AD58:AD58)</f>
        <v>0</v>
      </c>
      <c r="AF58" s="51">
        <f>AE58+IF($B54=2,0,AF54)</f>
        <v>33.4</v>
      </c>
      <c r="AG58" s="59">
        <f>SUMIF($C$5:AF$5,"Накопленный эффект, т/сут",$C58:AF58)+SUMIF($C$5:AF$5,"Нараст.  по потенциалу",$C58:AF58)-SUMIF($C$5:AF$5,"Нараст. по остановкам",$C58:AF58)-SUMIF($C$5:AF$5,"ИТОГО перевод в ППД",$C58:AF58)-SUMIF($C$5:AF$5,"ИТОГО  нерент, по распоряж.",$C58:AF58)-SUMIF($C$5:AF$5,"ИТОГО ост. дебит от ЗБС, Углуб., ПВЛГ/ПНЛГ",$C58:AF58)</f>
        <v>402.51993333330006</v>
      </c>
      <c r="AH58" s="60"/>
      <c r="AI58" s="60"/>
      <c r="AJ58" s="60"/>
      <c r="AK58" s="51">
        <f>SUBTOTAL(9,AH58:AJ58)</f>
        <v>0</v>
      </c>
      <c r="AL58" s="107" t="s">
        <v>2</v>
      </c>
      <c r="AM58" s="61">
        <f>AM$4+SUMIF($C$5:AK$5,"Нараст. по остановкам",$C58:AK58)-SUMIF($C$5:AK$5,"Нараст.  по потенциалу",$C58:AK58)</f>
        <v>704.38519842718983</v>
      </c>
      <c r="AN58" s="16"/>
    </row>
    <row r="59" spans="1:40" ht="1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6"/>
    </row>
    <row r="60" spans="1:40" ht="11.25" customHeight="1" x14ac:dyDescent="0.25">
      <c r="A60" s="125">
        <v>45425</v>
      </c>
      <c r="B60" s="17" t="s">
        <v>40</v>
      </c>
      <c r="C60" s="18"/>
      <c r="D60" s="19">
        <v>0</v>
      </c>
      <c r="E60" s="18"/>
      <c r="F60" s="19">
        <v>10</v>
      </c>
      <c r="G60" s="19">
        <v>10</v>
      </c>
      <c r="H60" s="20"/>
      <c r="I60" s="18"/>
      <c r="J60" s="21"/>
      <c r="K60" s="22"/>
      <c r="L60" s="18"/>
      <c r="M60" s="23">
        <v>1.3</v>
      </c>
      <c r="N60" s="24"/>
      <c r="O60" s="18"/>
      <c r="P60" s="18"/>
      <c r="Q60" s="18"/>
      <c r="R60" s="23">
        <v>577.88137777780003</v>
      </c>
      <c r="S60" s="19">
        <v>579.18137777779998</v>
      </c>
      <c r="T60" s="20"/>
      <c r="U60" s="25"/>
      <c r="V60" s="26"/>
      <c r="W60" s="18"/>
      <c r="X60" s="18"/>
      <c r="Y60" s="27"/>
      <c r="Z60" s="28"/>
      <c r="AA60" s="18"/>
      <c r="AB60" s="27"/>
      <c r="AC60" s="28"/>
      <c r="AD60" s="18"/>
      <c r="AE60" s="27"/>
      <c r="AF60" s="27"/>
      <c r="AG60" s="29"/>
      <c r="AH60" s="31"/>
      <c r="AI60" s="31"/>
      <c r="AJ60" s="30"/>
      <c r="AK60" s="31"/>
      <c r="AL60" s="126">
        <f>AL$4+SUMIF($C$5:AK$5,"Нараст. баланс",$C62:AK62)+SUMIF($C$7:AI$7,"Итого (с ВНР)",$C62:AI62)-SUMIF($C$5:AK$5,"Геол. снижение,  т/сут",$C62:AK62)-SUMIF(AJ$7:AK$7,"Итого",AJ62:AK62)-SUMIF($C$7:AK$7,"Итого (с ВСП)",$C62:AK62)</f>
        <v>28110.219498365102</v>
      </c>
      <c r="AM60" s="32"/>
      <c r="AN60" s="16"/>
    </row>
    <row r="61" spans="1:40" ht="11.25" customHeight="1" x14ac:dyDescent="0.25">
      <c r="A61" s="107" t="s">
        <v>2</v>
      </c>
      <c r="B61" s="33" t="s">
        <v>43</v>
      </c>
      <c r="C61" s="34"/>
      <c r="D61" s="35">
        <v>0</v>
      </c>
      <c r="E61" s="34"/>
      <c r="F61" s="35">
        <v>0</v>
      </c>
      <c r="G61" s="35">
        <v>0</v>
      </c>
      <c r="H61" s="36"/>
      <c r="I61" s="34"/>
      <c r="J61" s="37">
        <f>SUBTOTAL(9,I63:I63)</f>
        <v>0</v>
      </c>
      <c r="K61" s="38"/>
      <c r="L61" s="34"/>
      <c r="M61" s="39">
        <f>SUBTOTAL(9,L63:L63)</f>
        <v>0</v>
      </c>
      <c r="N61" s="40"/>
      <c r="O61" s="34"/>
      <c r="P61" s="34"/>
      <c r="Q61" s="34"/>
      <c r="R61" s="39">
        <f>SUBTOTAL(9,N63:Q63)</f>
        <v>0</v>
      </c>
      <c r="S61" s="35">
        <f>SUBTOTAL(9,L63:Q63)</f>
        <v>0</v>
      </c>
      <c r="T61" s="36"/>
      <c r="U61" s="41"/>
      <c r="V61" s="42"/>
      <c r="W61" s="34"/>
      <c r="X61" s="34"/>
      <c r="Y61" s="35">
        <f>SUBTOTAL(9,V63:X63)</f>
        <v>0</v>
      </c>
      <c r="Z61" s="43"/>
      <c r="AA61" s="34"/>
      <c r="AB61" s="35">
        <f>SUBTOTAL(3,AA61:AA61)</f>
        <v>0</v>
      </c>
      <c r="AC61" s="43"/>
      <c r="AD61" s="34"/>
      <c r="AE61" s="35">
        <f>SUBTOTAL(9,AD63:AD63)</f>
        <v>0</v>
      </c>
      <c r="AF61" s="44"/>
      <c r="AG61" s="45"/>
      <c r="AH61" s="47"/>
      <c r="AI61" s="47"/>
      <c r="AJ61" s="46"/>
      <c r="AK61" s="47"/>
      <c r="AL61" s="107" t="s">
        <v>2</v>
      </c>
      <c r="AM61" s="48"/>
      <c r="AN61" s="16"/>
    </row>
    <row r="62" spans="1:40" ht="11.25" customHeight="1" x14ac:dyDescent="0.25">
      <c r="A62" s="107" t="s">
        <v>2</v>
      </c>
      <c r="B62" s="49" t="s">
        <v>38</v>
      </c>
      <c r="C62" s="50"/>
      <c r="D62" s="51">
        <f>SUBTOTAL(9,C62:C62)</f>
        <v>0</v>
      </c>
      <c r="E62" s="50"/>
      <c r="F62" s="51">
        <f>SUBTOTAL(9,E62:E62)</f>
        <v>0</v>
      </c>
      <c r="G62" s="51">
        <f>SUBTOTAL(9,C62:E62)</f>
        <v>0</v>
      </c>
      <c r="H62" s="52">
        <v>10</v>
      </c>
      <c r="I62" s="50"/>
      <c r="J62" s="53">
        <f>SUBTOTAL(9,I62:I62)</f>
        <v>0</v>
      </c>
      <c r="K62" s="54">
        <f>J62+IF($B58=2,0,K58)</f>
        <v>5</v>
      </c>
      <c r="L62" s="50"/>
      <c r="M62" s="55">
        <f>SUBTOTAL(9,L62:L62)</f>
        <v>0</v>
      </c>
      <c r="N62" s="56">
        <v>13.5544444445</v>
      </c>
      <c r="O62" s="50"/>
      <c r="P62" s="50"/>
      <c r="Q62" s="50"/>
      <c r="R62" s="55">
        <f>SUBTOTAL(9,N62:Q62)</f>
        <v>13.5544444445</v>
      </c>
      <c r="S62" s="51">
        <f>SUBTOTAL(9,L62:Q62)</f>
        <v>13.5544444445</v>
      </c>
      <c r="T62" s="52">
        <f>S62+IF($B58=2,0,T58)</f>
        <v>579.18137777779998</v>
      </c>
      <c r="U62" s="57">
        <v>624</v>
      </c>
      <c r="V62" s="58">
        <v>2.8666666667</v>
      </c>
      <c r="W62" s="50"/>
      <c r="X62" s="50"/>
      <c r="Y62" s="51">
        <f>SUBTOTAL(9,V62:X62)</f>
        <v>2.8666666667</v>
      </c>
      <c r="Z62" s="55">
        <f>Y62+IF($B58=2,0,Z58)</f>
        <v>146.2736666667</v>
      </c>
      <c r="AA62" s="50"/>
      <c r="AB62" s="51">
        <f>SUBTOTAL(9,AA62:AA62)</f>
        <v>0</v>
      </c>
      <c r="AC62" s="55">
        <f>AB62+IF($B58=2,0,AC58)</f>
        <v>1.3</v>
      </c>
      <c r="AD62" s="50"/>
      <c r="AE62" s="51">
        <f>SUBTOTAL(9,AD62:AD62)</f>
        <v>0</v>
      </c>
      <c r="AF62" s="51">
        <f>AE62+IF($B58=2,0,AF58)</f>
        <v>33.4</v>
      </c>
      <c r="AG62" s="59">
        <f>SUMIF($C$5:AF$5,"Накопленный эффект, т/сут",$C62:AF62)+SUMIF($C$5:AF$5,"Нараст.  по потенциалу",$C62:AF62)-SUMIF($C$5:AF$5,"Нараст. по остановкам",$C62:AF62)-SUMIF($C$5:AF$5,"ИТОГО перевод в ППД",$C62:AF62)-SUMIF($C$5:AF$5,"ИТОГО  нерент, по распоряж.",$C62:AF62)-SUMIF($C$5:AF$5,"ИТОГО ост. дебит от ЗБС, Углуб., ПВЛГ/ПНЛГ",$C62:AF62)</f>
        <v>413.20771111109997</v>
      </c>
      <c r="AH62" s="51">
        <v>28.177</v>
      </c>
      <c r="AI62" s="51">
        <v>8.5362127459965205</v>
      </c>
      <c r="AJ62" s="60"/>
      <c r="AK62" s="51">
        <f>SUBTOTAL(9,AH62:AJ62)</f>
        <v>36.713212745996522</v>
      </c>
      <c r="AL62" s="107" t="s">
        <v>2</v>
      </c>
      <c r="AM62" s="61">
        <f>AM$4+SUMIF($C$5:AK$5,"Нараст. по остановкам",$C62:AK62)-SUMIF($C$5:AK$5,"Нараст.  по потенциалу",$C62:AK62)</f>
        <v>693.69742064938987</v>
      </c>
      <c r="AN62" s="16"/>
    </row>
    <row r="63" spans="1:40" ht="1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6"/>
    </row>
    <row r="64" spans="1:40" ht="11.25" customHeight="1" x14ac:dyDescent="0.25">
      <c r="A64" s="125">
        <v>45426</v>
      </c>
      <c r="B64" s="17" t="s">
        <v>40</v>
      </c>
      <c r="C64" s="18"/>
      <c r="D64" s="19">
        <v>0</v>
      </c>
      <c r="E64" s="18"/>
      <c r="F64" s="19">
        <v>10</v>
      </c>
      <c r="G64" s="19">
        <v>10</v>
      </c>
      <c r="H64" s="20"/>
      <c r="I64" s="18"/>
      <c r="J64" s="21"/>
      <c r="K64" s="22"/>
      <c r="L64" s="18"/>
      <c r="M64" s="23">
        <v>1.3</v>
      </c>
      <c r="N64" s="24"/>
      <c r="O64" s="18"/>
      <c r="P64" s="18"/>
      <c r="Q64" s="18"/>
      <c r="R64" s="23">
        <v>591.43582222220004</v>
      </c>
      <c r="S64" s="19">
        <v>592.7358222222</v>
      </c>
      <c r="T64" s="20"/>
      <c r="U64" s="25"/>
      <c r="V64" s="26"/>
      <c r="W64" s="18"/>
      <c r="X64" s="18"/>
      <c r="Y64" s="27"/>
      <c r="Z64" s="28"/>
      <c r="AA64" s="18"/>
      <c r="AB64" s="27"/>
      <c r="AC64" s="28"/>
      <c r="AD64" s="18"/>
      <c r="AE64" s="27"/>
      <c r="AF64" s="27"/>
      <c r="AG64" s="29"/>
      <c r="AH64" s="31"/>
      <c r="AI64" s="30"/>
      <c r="AJ64" s="30"/>
      <c r="AK64" s="31"/>
      <c r="AL64" s="126">
        <f>AL$4+SUMIF($C$5:AK$5,"Нараст. баланс",$C66:AK66)+SUMIF($C$7:AI$7,"Итого (с ВНР)",$C66:AI66)-SUMIF($C$5:AK$5,"Геол. снижение,  т/сут",$C66:AK66)-SUMIF(AJ$7:AK$7,"Итого",AJ66:AK66)-SUMIF($C$7:AK$7,"Итого (с ВСП)",$C66:AK66)</f>
        <v>28079.135655555499</v>
      </c>
      <c r="AM64" s="32"/>
      <c r="AN64" s="16"/>
    </row>
    <row r="65" spans="1:40" ht="11.25" customHeight="1" x14ac:dyDescent="0.25">
      <c r="A65" s="107" t="s">
        <v>2</v>
      </c>
      <c r="B65" s="33" t="s">
        <v>43</v>
      </c>
      <c r="C65" s="34"/>
      <c r="D65" s="35">
        <v>0</v>
      </c>
      <c r="E65" s="34"/>
      <c r="F65" s="35">
        <v>0</v>
      </c>
      <c r="G65" s="35">
        <v>0</v>
      </c>
      <c r="H65" s="36"/>
      <c r="I65" s="34"/>
      <c r="J65" s="37">
        <f>SUBTOTAL(9,I67:I67)</f>
        <v>0</v>
      </c>
      <c r="K65" s="38"/>
      <c r="L65" s="34"/>
      <c r="M65" s="39">
        <f>SUBTOTAL(9,L67:L67)</f>
        <v>0</v>
      </c>
      <c r="N65" s="40"/>
      <c r="O65" s="34"/>
      <c r="P65" s="34"/>
      <c r="Q65" s="34"/>
      <c r="R65" s="39">
        <f>SUBTOTAL(9,N67:Q67)</f>
        <v>0</v>
      </c>
      <c r="S65" s="35">
        <f>SUBTOTAL(9,L67:Q67)</f>
        <v>0</v>
      </c>
      <c r="T65" s="36"/>
      <c r="U65" s="41"/>
      <c r="V65" s="42"/>
      <c r="W65" s="34"/>
      <c r="X65" s="34"/>
      <c r="Y65" s="35">
        <f>SUBTOTAL(9,V67:X67)</f>
        <v>0</v>
      </c>
      <c r="Z65" s="43"/>
      <c r="AA65" s="34"/>
      <c r="AB65" s="35">
        <f>SUBTOTAL(3,AA65:AA65)</f>
        <v>0</v>
      </c>
      <c r="AC65" s="43"/>
      <c r="AD65" s="34"/>
      <c r="AE65" s="35">
        <f>SUBTOTAL(9,AD67:AD67)</f>
        <v>0</v>
      </c>
      <c r="AF65" s="44"/>
      <c r="AG65" s="45"/>
      <c r="AH65" s="47"/>
      <c r="AI65" s="46"/>
      <c r="AJ65" s="46"/>
      <c r="AK65" s="47"/>
      <c r="AL65" s="107" t="s">
        <v>2</v>
      </c>
      <c r="AM65" s="48"/>
      <c r="AN65" s="16"/>
    </row>
    <row r="66" spans="1:40" ht="11.25" customHeight="1" x14ac:dyDescent="0.25">
      <c r="A66" s="107" t="s">
        <v>2</v>
      </c>
      <c r="B66" s="49" t="s">
        <v>38</v>
      </c>
      <c r="C66" s="50"/>
      <c r="D66" s="51">
        <f>SUBTOTAL(9,C66:C66)</f>
        <v>0</v>
      </c>
      <c r="E66" s="50"/>
      <c r="F66" s="51">
        <f>SUBTOTAL(9,E66:E66)</f>
        <v>0</v>
      </c>
      <c r="G66" s="51">
        <f>SUBTOTAL(9,C66:E66)</f>
        <v>0</v>
      </c>
      <c r="H66" s="52">
        <v>10</v>
      </c>
      <c r="I66" s="50"/>
      <c r="J66" s="53">
        <f>SUBTOTAL(9,I66:I66)</f>
        <v>0</v>
      </c>
      <c r="K66" s="54">
        <f>J66+IF($B62=2,0,K62)</f>
        <v>5</v>
      </c>
      <c r="L66" s="50"/>
      <c r="M66" s="55">
        <f>SUBTOTAL(9,L66:L66)</f>
        <v>0</v>
      </c>
      <c r="N66" s="56">
        <v>13.5544444444</v>
      </c>
      <c r="O66" s="50"/>
      <c r="P66" s="50"/>
      <c r="Q66" s="50"/>
      <c r="R66" s="55">
        <f>SUBTOTAL(9,N66:Q66)</f>
        <v>13.5544444444</v>
      </c>
      <c r="S66" s="51">
        <f>SUBTOTAL(9,L66:Q66)</f>
        <v>13.5544444444</v>
      </c>
      <c r="T66" s="52">
        <f>S66+IF($B62=2,0,T62)</f>
        <v>592.7358222222</v>
      </c>
      <c r="U66" s="57">
        <v>672</v>
      </c>
      <c r="V66" s="58">
        <v>5.1745000000000001</v>
      </c>
      <c r="W66" s="50"/>
      <c r="X66" s="50"/>
      <c r="Y66" s="51">
        <f>SUBTOTAL(9,V66:X66)</f>
        <v>5.1745000000000001</v>
      </c>
      <c r="Z66" s="55">
        <f>Y66+IF($B62=2,0,Z62)</f>
        <v>151.44816666669999</v>
      </c>
      <c r="AA66" s="50"/>
      <c r="AB66" s="51">
        <f>SUBTOTAL(9,AA66:AA66)</f>
        <v>0</v>
      </c>
      <c r="AC66" s="55">
        <f>AB66+IF($B62=2,0,AC62)</f>
        <v>1.3</v>
      </c>
      <c r="AD66" s="50"/>
      <c r="AE66" s="51">
        <f>SUBTOTAL(9,AD66:AD66)</f>
        <v>0</v>
      </c>
      <c r="AF66" s="51">
        <f>AE66+IF($B62=2,0,AF62)</f>
        <v>33.4</v>
      </c>
      <c r="AG66" s="59">
        <f>SUMIF($C$5:AF$5,"Накопленный эффект, т/сут",$C66:AF66)+SUMIF($C$5:AF$5,"Нараст.  по потенциалу",$C66:AF66)-SUMIF($C$5:AF$5,"Нараст. по остановкам",$C66:AF66)-SUMIF($C$5:AF$5,"ИТОГО перевод в ППД",$C66:AF66)-SUMIF($C$5:AF$5,"ИТОГО  нерент, по распоряж.",$C66:AF66)-SUMIF($C$5:AF$5,"ИТОГО ост. дебит от ЗБС, Углуб., ПВЛГ/ПНЛГ",$C66:AF66)</f>
        <v>421.58765555550002</v>
      </c>
      <c r="AH66" s="51">
        <v>28.177</v>
      </c>
      <c r="AI66" s="60"/>
      <c r="AJ66" s="60"/>
      <c r="AK66" s="51">
        <f>SUBTOTAL(9,AH66:AJ66)</f>
        <v>28.177</v>
      </c>
      <c r="AL66" s="107" t="s">
        <v>2</v>
      </c>
      <c r="AM66" s="61">
        <f>AM$4+SUMIF($C$5:AK$5,"Нараст. по остановкам",$C66:AK66)-SUMIF($C$5:AK$5,"Нараст.  по потенциалу",$C66:AK66)</f>
        <v>685.31747620498993</v>
      </c>
      <c r="AN66" s="16"/>
    </row>
    <row r="67" spans="1:40" ht="1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6"/>
    </row>
    <row r="68" spans="1:40" ht="11.25" customHeight="1" x14ac:dyDescent="0.25">
      <c r="A68" s="125">
        <v>45427</v>
      </c>
      <c r="B68" s="17" t="s">
        <v>40</v>
      </c>
      <c r="C68" s="18"/>
      <c r="D68" s="19">
        <v>0</v>
      </c>
      <c r="E68" s="18"/>
      <c r="F68" s="19">
        <v>10</v>
      </c>
      <c r="G68" s="19">
        <v>10</v>
      </c>
      <c r="H68" s="20"/>
      <c r="I68" s="18"/>
      <c r="J68" s="21"/>
      <c r="K68" s="22"/>
      <c r="L68" s="18"/>
      <c r="M68" s="23">
        <v>1.3</v>
      </c>
      <c r="N68" s="24"/>
      <c r="O68" s="18"/>
      <c r="P68" s="18"/>
      <c r="Q68" s="18"/>
      <c r="R68" s="23">
        <v>604.99026666669999</v>
      </c>
      <c r="S68" s="19">
        <v>606.29026666669995</v>
      </c>
      <c r="T68" s="20"/>
      <c r="U68" s="25"/>
      <c r="V68" s="18"/>
      <c r="W68" s="18"/>
      <c r="X68" s="18"/>
      <c r="Y68" s="27"/>
      <c r="Z68" s="28"/>
      <c r="AA68" s="18"/>
      <c r="AB68" s="27"/>
      <c r="AC68" s="28"/>
      <c r="AD68" s="26" t="s">
        <v>49</v>
      </c>
      <c r="AE68" s="27"/>
      <c r="AF68" s="27"/>
      <c r="AG68" s="29"/>
      <c r="AH68" s="31"/>
      <c r="AI68" s="30"/>
      <c r="AJ68" s="30"/>
      <c r="AK68" s="31"/>
      <c r="AL68" s="126">
        <f>AL$4+SUMIF($C$5:AK$5,"Нараст. баланс",$C70:AK70)+SUMIF($C$7:AI$7,"Итого (с ВНР)",$C70:AI70)-SUMIF($C$5:AK$5,"Геол. снижение,  т/сут",$C70:AK70)-SUMIF(AJ$7:AK$7,"Итого",AJ70:AK70)-SUMIF($C$7:AK$7,"Итого (с ВСП)",$C70:AK70)</f>
        <v>28019.6901</v>
      </c>
      <c r="AM68" s="32"/>
      <c r="AN68" s="16"/>
    </row>
    <row r="69" spans="1:40" ht="11.25" customHeight="1" x14ac:dyDescent="0.25">
      <c r="A69" s="107" t="s">
        <v>2</v>
      </c>
      <c r="B69" s="33" t="s">
        <v>43</v>
      </c>
      <c r="C69" s="34"/>
      <c r="D69" s="35">
        <v>0</v>
      </c>
      <c r="E69" s="34"/>
      <c r="F69" s="35">
        <v>0</v>
      </c>
      <c r="G69" s="35">
        <v>0</v>
      </c>
      <c r="H69" s="36"/>
      <c r="I69" s="34"/>
      <c r="J69" s="37">
        <f>SUBTOTAL(9,I71:I71)</f>
        <v>0</v>
      </c>
      <c r="K69" s="38"/>
      <c r="L69" s="34"/>
      <c r="M69" s="39">
        <f>SUBTOTAL(9,L71:L71)</f>
        <v>0</v>
      </c>
      <c r="N69" s="40"/>
      <c r="O69" s="34"/>
      <c r="P69" s="34"/>
      <c r="Q69" s="34"/>
      <c r="R69" s="39">
        <f>SUBTOTAL(9,N71:Q71)</f>
        <v>0</v>
      </c>
      <c r="S69" s="35">
        <f>SUBTOTAL(9,L71:Q71)</f>
        <v>0</v>
      </c>
      <c r="T69" s="36"/>
      <c r="U69" s="41"/>
      <c r="V69" s="34"/>
      <c r="W69" s="34"/>
      <c r="X69" s="34"/>
      <c r="Y69" s="35">
        <f>SUBTOTAL(9,V71:X71)</f>
        <v>0</v>
      </c>
      <c r="Z69" s="43"/>
      <c r="AA69" s="34"/>
      <c r="AB69" s="35">
        <f>SUBTOTAL(3,AA69:AA69)</f>
        <v>0</v>
      </c>
      <c r="AC69" s="43"/>
      <c r="AD69" s="42" t="s">
        <v>50</v>
      </c>
      <c r="AE69" s="35">
        <f>SUBTOTAL(9,AD71:AD71)</f>
        <v>1</v>
      </c>
      <c r="AF69" s="44"/>
      <c r="AG69" s="45"/>
      <c r="AH69" s="47"/>
      <c r="AI69" s="46"/>
      <c r="AJ69" s="46"/>
      <c r="AK69" s="47"/>
      <c r="AL69" s="107" t="s">
        <v>2</v>
      </c>
      <c r="AM69" s="48"/>
      <c r="AN69" s="16"/>
    </row>
    <row r="70" spans="1:40" ht="11.25" customHeight="1" x14ac:dyDescent="0.25">
      <c r="A70" s="107" t="s">
        <v>2</v>
      </c>
      <c r="B70" s="49" t="s">
        <v>38</v>
      </c>
      <c r="C70" s="50"/>
      <c r="D70" s="51">
        <f>SUBTOTAL(9,C70:C70)</f>
        <v>0</v>
      </c>
      <c r="E70" s="50"/>
      <c r="F70" s="51">
        <f>SUBTOTAL(9,E70:E70)</f>
        <v>0</v>
      </c>
      <c r="G70" s="51">
        <f>SUBTOTAL(9,C70:E70)</f>
        <v>0</v>
      </c>
      <c r="H70" s="52">
        <v>10</v>
      </c>
      <c r="I70" s="50"/>
      <c r="J70" s="53">
        <f>SUBTOTAL(9,I70:I70)</f>
        <v>0</v>
      </c>
      <c r="K70" s="54">
        <f>J70+IF($B66=2,0,K66)</f>
        <v>5</v>
      </c>
      <c r="L70" s="50"/>
      <c r="M70" s="55">
        <f>SUBTOTAL(9,L70:L70)</f>
        <v>0</v>
      </c>
      <c r="N70" s="56">
        <v>13.5544444445</v>
      </c>
      <c r="O70" s="50"/>
      <c r="P70" s="50"/>
      <c r="Q70" s="50"/>
      <c r="R70" s="55">
        <f>SUBTOTAL(9,N70:Q70)</f>
        <v>13.5544444445</v>
      </c>
      <c r="S70" s="51">
        <f>SUBTOTAL(9,L70:Q70)</f>
        <v>13.5544444445</v>
      </c>
      <c r="T70" s="52">
        <f>S70+IF($B66=2,0,T66)</f>
        <v>606.29026666669995</v>
      </c>
      <c r="U70" s="57">
        <v>720</v>
      </c>
      <c r="V70" s="50"/>
      <c r="W70" s="50"/>
      <c r="X70" s="50"/>
      <c r="Y70" s="51">
        <f>SUBTOTAL(9,V70:X70)</f>
        <v>0</v>
      </c>
      <c r="Z70" s="55">
        <f>Y70+IF($B66=2,0,Z66)</f>
        <v>151.44816666669999</v>
      </c>
      <c r="AA70" s="50"/>
      <c r="AB70" s="51">
        <f>SUBTOTAL(9,AA70:AA70)</f>
        <v>0</v>
      </c>
      <c r="AC70" s="55">
        <f>AB70+IF($B66=2,0,AC66)</f>
        <v>1.3</v>
      </c>
      <c r="AD70" s="58">
        <v>25</v>
      </c>
      <c r="AE70" s="51">
        <f>SUBTOTAL(9,AD70:AD70)</f>
        <v>25</v>
      </c>
      <c r="AF70" s="51">
        <f>AE70+IF($B66=2,0,AF66)</f>
        <v>58.4</v>
      </c>
      <c r="AG70" s="59">
        <f>SUMIF($C$5:AF$5,"Накопленный эффект, т/сут",$C70:AF70)+SUMIF($C$5:AF$5,"Нараст.  по потенциалу",$C70:AF70)-SUMIF($C$5:AF$5,"Нараст. по остановкам",$C70:AF70)-SUMIF($C$5:AF$5,"ИТОГО перевод в ППД",$C70:AF70)-SUMIF($C$5:AF$5,"ИТОГО  нерент, по распоряж.",$C70:AF70)-SUMIF($C$5:AF$5,"ИТОГО ост. дебит от ЗБС, Углуб., ПВЛГ/ПНЛГ",$C70:AF70)</f>
        <v>410.14209999999997</v>
      </c>
      <c r="AH70" s="51">
        <v>28.177</v>
      </c>
      <c r="AI70" s="60"/>
      <c r="AJ70" s="60"/>
      <c r="AK70" s="51">
        <f>SUBTOTAL(9,AH70:AJ70)</f>
        <v>28.177</v>
      </c>
      <c r="AL70" s="107" t="s">
        <v>2</v>
      </c>
      <c r="AM70" s="61">
        <f>AM$4+SUMIF($C$5:AK$5,"Нараст. по остановкам",$C70:AK70)-SUMIF($C$5:AK$5,"Нараст.  по потенциалу",$C70:AK70)</f>
        <v>671.76303176048998</v>
      </c>
      <c r="AN70" s="16"/>
    </row>
    <row r="71" spans="1:40" ht="1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>
        <v>1</v>
      </c>
      <c r="AE71" s="2"/>
      <c r="AF71" s="2"/>
      <c r="AG71" s="2"/>
      <c r="AH71" s="2"/>
      <c r="AI71" s="2"/>
      <c r="AJ71" s="2"/>
      <c r="AK71" s="2"/>
      <c r="AL71" s="2"/>
      <c r="AM71" s="2"/>
      <c r="AN71" s="16"/>
    </row>
    <row r="72" spans="1:40" ht="11.25" customHeight="1" x14ac:dyDescent="0.25">
      <c r="A72" s="125">
        <v>45428</v>
      </c>
      <c r="B72" s="17" t="s">
        <v>40</v>
      </c>
      <c r="C72" s="18"/>
      <c r="D72" s="19">
        <v>0</v>
      </c>
      <c r="E72" s="18"/>
      <c r="F72" s="19">
        <v>10</v>
      </c>
      <c r="G72" s="19">
        <v>10</v>
      </c>
      <c r="H72" s="20"/>
      <c r="I72" s="18"/>
      <c r="J72" s="21"/>
      <c r="K72" s="22"/>
      <c r="L72" s="18"/>
      <c r="M72" s="23">
        <v>1.3</v>
      </c>
      <c r="N72" s="24"/>
      <c r="O72" s="18"/>
      <c r="P72" s="18"/>
      <c r="Q72" s="18"/>
      <c r="R72" s="23">
        <v>611.24126666669997</v>
      </c>
      <c r="S72" s="19">
        <v>612.54126666670004</v>
      </c>
      <c r="T72" s="20"/>
      <c r="U72" s="25"/>
      <c r="V72" s="26"/>
      <c r="W72" s="18"/>
      <c r="X72" s="18"/>
      <c r="Y72" s="27"/>
      <c r="Z72" s="28"/>
      <c r="AA72" s="18"/>
      <c r="AB72" s="27"/>
      <c r="AC72" s="28"/>
      <c r="AD72" s="18"/>
      <c r="AE72" s="27"/>
      <c r="AF72" s="27"/>
      <c r="AG72" s="29"/>
      <c r="AH72" s="31"/>
      <c r="AI72" s="31"/>
      <c r="AJ72" s="30"/>
      <c r="AK72" s="31"/>
      <c r="AL72" s="126">
        <f>AL$4+SUMIF($C$5:AK$5,"Нараст. баланс",$C74:AK74)+SUMIF($C$7:AI$7,"Итого (с ВНР)",$C74:AI74)-SUMIF($C$5:AK$5,"Геол. снижение,  т/сут",$C74:AK74)-SUMIF(AJ$7:AK$7,"Итого",AJ74:AK74)-SUMIF($C$7:AK$7,"Итого (с ВСП)",$C74:AK74)</f>
        <v>27933.638473386571</v>
      </c>
      <c r="AM72" s="32"/>
      <c r="AN72" s="16"/>
    </row>
    <row r="73" spans="1:40" ht="11.25" customHeight="1" x14ac:dyDescent="0.25">
      <c r="A73" s="107" t="s">
        <v>2</v>
      </c>
      <c r="B73" s="33" t="s">
        <v>43</v>
      </c>
      <c r="C73" s="34"/>
      <c r="D73" s="35">
        <v>0</v>
      </c>
      <c r="E73" s="34"/>
      <c r="F73" s="35">
        <v>0</v>
      </c>
      <c r="G73" s="35">
        <v>0</v>
      </c>
      <c r="H73" s="36"/>
      <c r="I73" s="34"/>
      <c r="J73" s="37">
        <f>SUBTOTAL(9,I75:I75)</f>
        <v>0</v>
      </c>
      <c r="K73" s="38"/>
      <c r="L73" s="34"/>
      <c r="M73" s="39">
        <f>SUBTOTAL(9,L75:L75)</f>
        <v>0</v>
      </c>
      <c r="N73" s="40"/>
      <c r="O73" s="34"/>
      <c r="P73" s="34"/>
      <c r="Q73" s="34"/>
      <c r="R73" s="39">
        <f>SUBTOTAL(9,N75:Q75)</f>
        <v>0</v>
      </c>
      <c r="S73" s="35">
        <f>SUBTOTAL(9,L75:Q75)</f>
        <v>0</v>
      </c>
      <c r="T73" s="36"/>
      <c r="U73" s="41"/>
      <c r="V73" s="42"/>
      <c r="W73" s="34"/>
      <c r="X73" s="34"/>
      <c r="Y73" s="35">
        <f>SUBTOTAL(9,V75:X75)</f>
        <v>0</v>
      </c>
      <c r="Z73" s="43"/>
      <c r="AA73" s="34"/>
      <c r="AB73" s="35">
        <f>SUBTOTAL(3,AA73:AA73)</f>
        <v>0</v>
      </c>
      <c r="AC73" s="43"/>
      <c r="AD73" s="34"/>
      <c r="AE73" s="35">
        <f>SUBTOTAL(9,AD75:AD75)</f>
        <v>0</v>
      </c>
      <c r="AF73" s="44"/>
      <c r="AG73" s="45"/>
      <c r="AH73" s="47"/>
      <c r="AI73" s="47"/>
      <c r="AJ73" s="46"/>
      <c r="AK73" s="47"/>
      <c r="AL73" s="107" t="s">
        <v>2</v>
      </c>
      <c r="AM73" s="48"/>
      <c r="AN73" s="16"/>
    </row>
    <row r="74" spans="1:40" ht="11.25" customHeight="1" x14ac:dyDescent="0.25">
      <c r="A74" s="107" t="s">
        <v>2</v>
      </c>
      <c r="B74" s="49" t="s">
        <v>38</v>
      </c>
      <c r="C74" s="50"/>
      <c r="D74" s="51">
        <f>SUBTOTAL(9,C74:C74)</f>
        <v>0</v>
      </c>
      <c r="E74" s="50"/>
      <c r="F74" s="51">
        <f>SUBTOTAL(9,E74:E74)</f>
        <v>0</v>
      </c>
      <c r="G74" s="51">
        <f>SUBTOTAL(9,C74:E74)</f>
        <v>0</v>
      </c>
      <c r="H74" s="52">
        <v>10</v>
      </c>
      <c r="I74" s="50"/>
      <c r="J74" s="53">
        <f>SUBTOTAL(9,I74:I74)</f>
        <v>0</v>
      </c>
      <c r="K74" s="54">
        <f>J74+IF($B70=2,0,K70)</f>
        <v>5</v>
      </c>
      <c r="L74" s="50"/>
      <c r="M74" s="55">
        <f>SUBTOTAL(9,L74:L74)</f>
        <v>0</v>
      </c>
      <c r="N74" s="56">
        <v>6.2510000000000003</v>
      </c>
      <c r="O74" s="50"/>
      <c r="P74" s="50"/>
      <c r="Q74" s="50"/>
      <c r="R74" s="55">
        <f>SUBTOTAL(9,N74:Q74)</f>
        <v>6.2510000000000003</v>
      </c>
      <c r="S74" s="51">
        <f>SUBTOTAL(9,L74:Q74)</f>
        <v>6.2510000000000003</v>
      </c>
      <c r="T74" s="52">
        <f>S74+IF($B70=2,0,T70)</f>
        <v>612.54126666669993</v>
      </c>
      <c r="U74" s="57">
        <v>768</v>
      </c>
      <c r="V74" s="58">
        <v>7.3034444445000002</v>
      </c>
      <c r="W74" s="50"/>
      <c r="X74" s="50"/>
      <c r="Y74" s="51">
        <f>SUBTOTAL(9,V74:X74)</f>
        <v>7.3034444445000002</v>
      </c>
      <c r="Z74" s="55">
        <f>Y74+IF($B70=2,0,Z70)</f>
        <v>158.75161111119999</v>
      </c>
      <c r="AA74" s="50"/>
      <c r="AB74" s="51">
        <f>SUBTOTAL(9,AA74:AA74)</f>
        <v>0</v>
      </c>
      <c r="AC74" s="55">
        <f>AB74+IF($B70=2,0,AC70)</f>
        <v>1.3</v>
      </c>
      <c r="AD74" s="50"/>
      <c r="AE74" s="51">
        <f>SUBTOTAL(9,AD74:AD74)</f>
        <v>0</v>
      </c>
      <c r="AF74" s="51">
        <f>AE74+IF($B70=2,0,AF70)</f>
        <v>58.4</v>
      </c>
      <c r="AG74" s="59">
        <f>SUMIF($C$5:AF$5,"Накопленный эффект, т/сут",$C74:AF74)+SUMIF($C$5:AF$5,"Нараст.  по потенциалу",$C74:AF74)-SUMIF($C$5:AF$5,"Нараст. по остановкам",$C74:AF74)-SUMIF($C$5:AF$5,"ИТОГО перевод в ППД",$C74:AF74)-SUMIF($C$5:AF$5,"ИТОГО  нерент, по распоряж.",$C74:AF74)-SUMIF($C$5:AF$5,"ИТОГО ост. дебит от ЗБС, Углуб., ПВЛГ/ПНЛГ",$C74:AF74)</f>
        <v>409.08965555549997</v>
      </c>
      <c r="AH74" s="51">
        <v>28.177</v>
      </c>
      <c r="AI74" s="51">
        <v>36.999182168929998</v>
      </c>
      <c r="AJ74" s="60"/>
      <c r="AK74" s="51">
        <f>SUBTOTAL(9,AH74:AJ74)</f>
        <v>65.176182168929998</v>
      </c>
      <c r="AL74" s="107" t="s">
        <v>2</v>
      </c>
      <c r="AM74" s="61">
        <f>AM$4+SUMIF($C$5:AK$5,"Нараст. по остановкам",$C74:AK74)-SUMIF($C$5:AK$5,"Нараст.  по потенциалу",$C74:AK74)</f>
        <v>672.81547620498998</v>
      </c>
      <c r="AN74" s="16"/>
    </row>
    <row r="75" spans="1:40" ht="1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16"/>
    </row>
    <row r="76" spans="1:40" ht="11.25" customHeight="1" x14ac:dyDescent="0.25">
      <c r="A76" s="125">
        <v>45429</v>
      </c>
      <c r="B76" s="17" t="s">
        <v>40</v>
      </c>
      <c r="C76" s="18"/>
      <c r="D76" s="19">
        <v>0</v>
      </c>
      <c r="E76" s="18"/>
      <c r="F76" s="19">
        <v>10</v>
      </c>
      <c r="G76" s="19">
        <v>10</v>
      </c>
      <c r="H76" s="20"/>
      <c r="I76" s="18"/>
      <c r="J76" s="21"/>
      <c r="K76" s="22"/>
      <c r="L76" s="18"/>
      <c r="M76" s="23">
        <v>1.3</v>
      </c>
      <c r="N76" s="24"/>
      <c r="O76" s="18"/>
      <c r="P76" s="18"/>
      <c r="Q76" s="18"/>
      <c r="R76" s="23">
        <v>618.54471111119994</v>
      </c>
      <c r="S76" s="19">
        <v>619.84471111120001</v>
      </c>
      <c r="T76" s="20"/>
      <c r="U76" s="25"/>
      <c r="V76" s="26"/>
      <c r="W76" s="18"/>
      <c r="X76" s="18"/>
      <c r="Y76" s="27"/>
      <c r="Z76" s="28"/>
      <c r="AA76" s="18"/>
      <c r="AB76" s="27"/>
      <c r="AC76" s="28"/>
      <c r="AD76" s="18"/>
      <c r="AE76" s="27"/>
      <c r="AF76" s="27"/>
      <c r="AG76" s="29"/>
      <c r="AH76" s="31"/>
      <c r="AI76" s="31"/>
      <c r="AJ76" s="30"/>
      <c r="AK76" s="31"/>
      <c r="AL76" s="126">
        <f>AL$4+SUMIF($C$5:AK$5,"Нараст. баланс",$C78:AK78)+SUMIF($C$7:AI$7,"Итого (с ВНР)",$C78:AI78)-SUMIF($C$5:AK$5,"Геол. снижение,  т/сут",$C78:AK78)-SUMIF(AJ$7:AK$7,"Итого",AJ78:AK78)-SUMIF($C$7:AK$7,"Итого (с ВСП)",$C78:AK78)</f>
        <v>27862.743048690489</v>
      </c>
      <c r="AM76" s="32"/>
      <c r="AN76" s="16"/>
    </row>
    <row r="77" spans="1:40" ht="11.25" customHeight="1" x14ac:dyDescent="0.25">
      <c r="A77" s="107" t="s">
        <v>2</v>
      </c>
      <c r="B77" s="33" t="s">
        <v>43</v>
      </c>
      <c r="C77" s="34"/>
      <c r="D77" s="35">
        <v>0</v>
      </c>
      <c r="E77" s="34"/>
      <c r="F77" s="35">
        <v>0</v>
      </c>
      <c r="G77" s="35">
        <v>0</v>
      </c>
      <c r="H77" s="36"/>
      <c r="I77" s="34"/>
      <c r="J77" s="37">
        <f>SUBTOTAL(9,I79:I79)</f>
        <v>0</v>
      </c>
      <c r="K77" s="38"/>
      <c r="L77" s="34"/>
      <c r="M77" s="39">
        <f>SUBTOTAL(9,L79:L79)</f>
        <v>0</v>
      </c>
      <c r="N77" s="40"/>
      <c r="O77" s="34"/>
      <c r="P77" s="34"/>
      <c r="Q77" s="34"/>
      <c r="R77" s="39">
        <f>SUBTOTAL(9,N79:Q79)</f>
        <v>0</v>
      </c>
      <c r="S77" s="35">
        <f>SUBTOTAL(9,L79:Q79)</f>
        <v>0</v>
      </c>
      <c r="T77" s="36"/>
      <c r="U77" s="41"/>
      <c r="V77" s="42"/>
      <c r="W77" s="34"/>
      <c r="X77" s="34"/>
      <c r="Y77" s="35">
        <f>SUBTOTAL(9,V79:X79)</f>
        <v>0</v>
      </c>
      <c r="Z77" s="43"/>
      <c r="AA77" s="34"/>
      <c r="AB77" s="35">
        <f>SUBTOTAL(3,AA77:AA77)</f>
        <v>0</v>
      </c>
      <c r="AC77" s="43"/>
      <c r="AD77" s="34"/>
      <c r="AE77" s="35">
        <f>SUBTOTAL(9,AD79:AD79)</f>
        <v>0</v>
      </c>
      <c r="AF77" s="44"/>
      <c r="AG77" s="45"/>
      <c r="AH77" s="47"/>
      <c r="AI77" s="47"/>
      <c r="AJ77" s="46"/>
      <c r="AK77" s="47"/>
      <c r="AL77" s="107" t="s">
        <v>2</v>
      </c>
      <c r="AM77" s="48"/>
      <c r="AN77" s="16"/>
    </row>
    <row r="78" spans="1:40" ht="11.25" customHeight="1" x14ac:dyDescent="0.25">
      <c r="A78" s="107" t="s">
        <v>2</v>
      </c>
      <c r="B78" s="49" t="s">
        <v>38</v>
      </c>
      <c r="C78" s="50"/>
      <c r="D78" s="51">
        <f>SUBTOTAL(9,C78:C78)</f>
        <v>0</v>
      </c>
      <c r="E78" s="50"/>
      <c r="F78" s="51">
        <f>SUBTOTAL(9,E78:E78)</f>
        <v>0</v>
      </c>
      <c r="G78" s="51">
        <f>SUBTOTAL(9,C78:E78)</f>
        <v>0</v>
      </c>
      <c r="H78" s="52">
        <v>10</v>
      </c>
      <c r="I78" s="50"/>
      <c r="J78" s="53">
        <f>SUBTOTAL(9,I78:I78)</f>
        <v>0</v>
      </c>
      <c r="K78" s="54">
        <f>J78+IF($B74=2,0,K74)</f>
        <v>5</v>
      </c>
      <c r="L78" s="50"/>
      <c r="M78" s="55">
        <f>SUBTOTAL(9,L78:L78)</f>
        <v>0</v>
      </c>
      <c r="N78" s="56">
        <v>7.3034444445000002</v>
      </c>
      <c r="O78" s="50"/>
      <c r="P78" s="50"/>
      <c r="Q78" s="50"/>
      <c r="R78" s="55">
        <f>SUBTOTAL(9,N78:Q78)</f>
        <v>7.3034444445000002</v>
      </c>
      <c r="S78" s="51">
        <f>SUBTOTAL(9,L78:Q78)</f>
        <v>7.3034444445000002</v>
      </c>
      <c r="T78" s="52">
        <f>S78+IF($B74=2,0,T74)</f>
        <v>619.8447111111999</v>
      </c>
      <c r="U78" s="57">
        <v>816</v>
      </c>
      <c r="V78" s="58">
        <v>7.3280000000000003</v>
      </c>
      <c r="W78" s="50"/>
      <c r="X78" s="50"/>
      <c r="Y78" s="51">
        <f>SUBTOTAL(9,V78:X78)</f>
        <v>7.3280000000000003</v>
      </c>
      <c r="Z78" s="55">
        <f>Y78+IF($B74=2,0,Z74)</f>
        <v>166.07961111119999</v>
      </c>
      <c r="AA78" s="50"/>
      <c r="AB78" s="51">
        <f>SUBTOTAL(9,AA78:AA78)</f>
        <v>0</v>
      </c>
      <c r="AC78" s="55">
        <f>AB78+IF($B74=2,0,AC74)</f>
        <v>1.3</v>
      </c>
      <c r="AD78" s="50"/>
      <c r="AE78" s="51">
        <f>SUBTOTAL(9,AD78:AD78)</f>
        <v>0</v>
      </c>
      <c r="AF78" s="51">
        <f>AE78+IF($B74=2,0,AF74)</f>
        <v>58.4</v>
      </c>
      <c r="AG78" s="59">
        <f>SUMIF($C$5:AF$5,"Накопленный эффект, т/сут",$C78:AF78)+SUMIF($C$5:AF$5,"Нараст.  по потенциалу",$C78:AF78)-SUMIF($C$5:AF$5,"Нараст. по остановкам",$C78:AF78)-SUMIF($C$5:AF$5,"ИТОГО перевод в ППД",$C78:AF78)-SUMIF($C$5:AF$5,"ИТОГО  нерент, по распоряж.",$C78:AF78)-SUMIF($C$5:AF$5,"ИТОГО ост. дебит от ЗБС, Углуб., ПВЛГ/ПНЛГ",$C78:AF78)</f>
        <v>409.06509999999992</v>
      </c>
      <c r="AH78" s="51">
        <v>28.177</v>
      </c>
      <c r="AI78" s="51">
        <v>59.870051309508298</v>
      </c>
      <c r="AJ78" s="60"/>
      <c r="AK78" s="51">
        <f>SUBTOTAL(9,AH78:AJ78)</f>
        <v>88.047051309508305</v>
      </c>
      <c r="AL78" s="107" t="s">
        <v>2</v>
      </c>
      <c r="AM78" s="61">
        <f>AM$4+SUMIF($C$5:AK$5,"Нараст. по остановкам",$C78:AK78)-SUMIF($C$5:AK$5,"Нараст.  по потенциалу",$C78:AK78)</f>
        <v>672.84003176048998</v>
      </c>
      <c r="AN78" s="16"/>
    </row>
    <row r="79" spans="1:40" ht="1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16"/>
    </row>
    <row r="80" spans="1:40" ht="11.25" customHeight="1" x14ac:dyDescent="0.25">
      <c r="A80" s="125">
        <v>45430</v>
      </c>
      <c r="B80" s="17" t="s">
        <v>40</v>
      </c>
      <c r="C80" s="18"/>
      <c r="D80" s="19">
        <v>0</v>
      </c>
      <c r="E80" s="18"/>
      <c r="F80" s="19">
        <v>10</v>
      </c>
      <c r="G80" s="19">
        <v>10</v>
      </c>
      <c r="H80" s="20"/>
      <c r="I80" s="18"/>
      <c r="J80" s="21"/>
      <c r="K80" s="22"/>
      <c r="L80" s="18"/>
      <c r="M80" s="23">
        <v>1.3</v>
      </c>
      <c r="N80" s="24"/>
      <c r="O80" s="18"/>
      <c r="P80" s="18"/>
      <c r="Q80" s="18"/>
      <c r="R80" s="23">
        <v>624.79571111120003</v>
      </c>
      <c r="S80" s="19">
        <v>626.09571111119999</v>
      </c>
      <c r="T80" s="20"/>
      <c r="U80" s="25"/>
      <c r="V80" s="26"/>
      <c r="W80" s="18"/>
      <c r="X80" s="18"/>
      <c r="Y80" s="27"/>
      <c r="Z80" s="28"/>
      <c r="AA80" s="18"/>
      <c r="AB80" s="27"/>
      <c r="AC80" s="28"/>
      <c r="AD80" s="18"/>
      <c r="AE80" s="27"/>
      <c r="AF80" s="27"/>
      <c r="AG80" s="29"/>
      <c r="AH80" s="31"/>
      <c r="AI80" s="30"/>
      <c r="AJ80" s="30"/>
      <c r="AK80" s="31"/>
      <c r="AL80" s="126">
        <f>AL$4+SUMIF($C$5:AK$5,"Нараст. баланс",$C82:AK82)+SUMIF($C$7:AI$7,"Итого (с ВНР)",$C82:AI82)-SUMIF($C$5:AK$5,"Геол. снижение,  т/сут",$C82:AK82)-SUMIF(AJ$7:AK$7,"Итого",AJ82:AK82)-SUMIF($C$7:AK$7,"Итого (с ВСП)",$C82:AK82)</f>
        <v>27882.740655555499</v>
      </c>
      <c r="AM80" s="32"/>
      <c r="AN80" s="16"/>
    </row>
    <row r="81" spans="1:40" ht="11.25" customHeight="1" x14ac:dyDescent="0.25">
      <c r="A81" s="107" t="s">
        <v>2</v>
      </c>
      <c r="B81" s="33" t="s">
        <v>43</v>
      </c>
      <c r="C81" s="34"/>
      <c r="D81" s="35">
        <v>0</v>
      </c>
      <c r="E81" s="34"/>
      <c r="F81" s="35">
        <v>0</v>
      </c>
      <c r="G81" s="35">
        <v>0</v>
      </c>
      <c r="H81" s="36"/>
      <c r="I81" s="34"/>
      <c r="J81" s="37">
        <f>SUBTOTAL(9,I83:I83)</f>
        <v>0</v>
      </c>
      <c r="K81" s="38"/>
      <c r="L81" s="34"/>
      <c r="M81" s="39">
        <f>SUBTOTAL(9,L83:L83)</f>
        <v>0</v>
      </c>
      <c r="N81" s="40"/>
      <c r="O81" s="34"/>
      <c r="P81" s="34"/>
      <c r="Q81" s="34"/>
      <c r="R81" s="39">
        <f>SUBTOTAL(9,N83:Q83)</f>
        <v>0</v>
      </c>
      <c r="S81" s="35">
        <f>SUBTOTAL(9,L83:Q83)</f>
        <v>0</v>
      </c>
      <c r="T81" s="36"/>
      <c r="U81" s="41"/>
      <c r="V81" s="42"/>
      <c r="W81" s="34"/>
      <c r="X81" s="34"/>
      <c r="Y81" s="35">
        <f>SUBTOTAL(9,V83:X83)</f>
        <v>0</v>
      </c>
      <c r="Z81" s="43"/>
      <c r="AA81" s="34"/>
      <c r="AB81" s="35">
        <f>SUBTOTAL(3,AA81:AA81)</f>
        <v>0</v>
      </c>
      <c r="AC81" s="43"/>
      <c r="AD81" s="34"/>
      <c r="AE81" s="35">
        <f>SUBTOTAL(9,AD83:AD83)</f>
        <v>0</v>
      </c>
      <c r="AF81" s="44"/>
      <c r="AG81" s="45"/>
      <c r="AH81" s="47"/>
      <c r="AI81" s="46"/>
      <c r="AJ81" s="46"/>
      <c r="AK81" s="47"/>
      <c r="AL81" s="107" t="s">
        <v>2</v>
      </c>
      <c r="AM81" s="48"/>
      <c r="AN81" s="16"/>
    </row>
    <row r="82" spans="1:40" ht="11.25" customHeight="1" x14ac:dyDescent="0.25">
      <c r="A82" s="107" t="s">
        <v>2</v>
      </c>
      <c r="B82" s="49" t="s">
        <v>38</v>
      </c>
      <c r="C82" s="50"/>
      <c r="D82" s="51">
        <f>SUBTOTAL(9,C82:C82)</f>
        <v>0</v>
      </c>
      <c r="E82" s="50"/>
      <c r="F82" s="51">
        <f>SUBTOTAL(9,E82:E82)</f>
        <v>0</v>
      </c>
      <c r="G82" s="51">
        <f>SUBTOTAL(9,C82:E82)</f>
        <v>0</v>
      </c>
      <c r="H82" s="52">
        <v>10</v>
      </c>
      <c r="I82" s="50"/>
      <c r="J82" s="53">
        <f>SUBTOTAL(9,I82:I82)</f>
        <v>0</v>
      </c>
      <c r="K82" s="54">
        <f>J82+IF($B78=2,0,K78)</f>
        <v>5</v>
      </c>
      <c r="L82" s="50"/>
      <c r="M82" s="55">
        <f>SUBTOTAL(9,L82:L82)</f>
        <v>0</v>
      </c>
      <c r="N82" s="56">
        <v>6.2510000000000003</v>
      </c>
      <c r="O82" s="50"/>
      <c r="P82" s="50"/>
      <c r="Q82" s="50"/>
      <c r="R82" s="55">
        <f>SUBTOTAL(9,N82:Q82)</f>
        <v>6.2510000000000003</v>
      </c>
      <c r="S82" s="51">
        <f>SUBTOTAL(9,L82:Q82)</f>
        <v>6.2510000000000003</v>
      </c>
      <c r="T82" s="52">
        <f>S82+IF($B78=2,0,T78)</f>
        <v>626.09571111119988</v>
      </c>
      <c r="U82" s="57">
        <v>864</v>
      </c>
      <c r="V82" s="58">
        <v>7.3034444445000002</v>
      </c>
      <c r="W82" s="50"/>
      <c r="X82" s="50"/>
      <c r="Y82" s="51">
        <f>SUBTOTAL(9,V82:X82)</f>
        <v>7.3034444445000002</v>
      </c>
      <c r="Z82" s="55">
        <f>Y82+IF($B78=2,0,Z78)</f>
        <v>173.3830555557</v>
      </c>
      <c r="AA82" s="50"/>
      <c r="AB82" s="51">
        <f>SUBTOTAL(9,AA82:AA82)</f>
        <v>0</v>
      </c>
      <c r="AC82" s="55">
        <f>AB82+IF($B78=2,0,AC78)</f>
        <v>1.3</v>
      </c>
      <c r="AD82" s="50"/>
      <c r="AE82" s="51">
        <f>SUBTOTAL(9,AD82:AD82)</f>
        <v>0</v>
      </c>
      <c r="AF82" s="51">
        <f>AE82+IF($B78=2,0,AF78)</f>
        <v>58.4</v>
      </c>
      <c r="AG82" s="59">
        <f>SUMIF($C$5:AF$5,"Накопленный эффект, т/сут",$C82:AF82)+SUMIF($C$5:AF$5,"Нараст.  по потенциалу",$C82:AF82)-SUMIF($C$5:AF$5,"Нараст. по остановкам",$C82:AF82)-SUMIF($C$5:AF$5,"ИТОГО перевод в ППД",$C82:AF82)-SUMIF($C$5:AF$5,"ИТОГО  нерент, по распоряж.",$C82:AF82)-SUMIF($C$5:AF$5,"ИТОГО ост. дебит от ЗБС, Углуб., ПВЛГ/ПНЛГ",$C82:AF82)</f>
        <v>408.01265555549986</v>
      </c>
      <c r="AH82" s="51">
        <v>18.997</v>
      </c>
      <c r="AI82" s="60"/>
      <c r="AJ82" s="60"/>
      <c r="AK82" s="51">
        <f>SUBTOTAL(9,AH82:AJ82)</f>
        <v>18.997</v>
      </c>
      <c r="AL82" s="107" t="s">
        <v>2</v>
      </c>
      <c r="AM82" s="61">
        <f>AM$4+SUMIF($C$5:AK$5,"Нараст. по остановкам",$C82:AK82)-SUMIF($C$5:AK$5,"Нараст.  по потенциалу",$C82:AK82)</f>
        <v>673.89247620498998</v>
      </c>
      <c r="AN82" s="16"/>
    </row>
    <row r="83" spans="1:40" ht="1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6"/>
    </row>
    <row r="84" spans="1:40" ht="11.25" customHeight="1" x14ac:dyDescent="0.25">
      <c r="A84" s="125">
        <v>45431</v>
      </c>
      <c r="B84" s="17" t="s">
        <v>40</v>
      </c>
      <c r="C84" s="18"/>
      <c r="D84" s="19">
        <v>0</v>
      </c>
      <c r="E84" s="18"/>
      <c r="F84" s="19">
        <v>10</v>
      </c>
      <c r="G84" s="19">
        <v>10</v>
      </c>
      <c r="H84" s="20"/>
      <c r="I84" s="18"/>
      <c r="J84" s="21"/>
      <c r="K84" s="22"/>
      <c r="L84" s="18"/>
      <c r="M84" s="23">
        <v>1.3</v>
      </c>
      <c r="N84" s="24"/>
      <c r="O84" s="18"/>
      <c r="P84" s="18"/>
      <c r="Q84" s="18"/>
      <c r="R84" s="23">
        <v>632.09915555570001</v>
      </c>
      <c r="S84" s="19">
        <v>633.39915555569996</v>
      </c>
      <c r="T84" s="20"/>
      <c r="U84" s="25"/>
      <c r="V84" s="26"/>
      <c r="W84" s="18"/>
      <c r="X84" s="18"/>
      <c r="Y84" s="27"/>
      <c r="Z84" s="28"/>
      <c r="AA84" s="18"/>
      <c r="AB84" s="27"/>
      <c r="AC84" s="28"/>
      <c r="AD84" s="18"/>
      <c r="AE84" s="27"/>
      <c r="AF84" s="27"/>
      <c r="AG84" s="29"/>
      <c r="AH84" s="31"/>
      <c r="AI84" s="30"/>
      <c r="AJ84" s="30"/>
      <c r="AK84" s="31"/>
      <c r="AL84" s="126">
        <f>AL$4+SUMIF($C$5:AK$5,"Нараст. баланс",$C86:AK86)+SUMIF($C$7:AI$7,"Итого (с ВНР)",$C86:AI86)-SUMIF($C$5:AK$5,"Геол. снижение,  т/сут",$C86:AK86)-SUMIF(AJ$7:AK$7,"Итого",AJ86:AK86)-SUMIF($C$7:AK$7,"Итого (с ВСП)",$C86:AK86)</f>
        <v>27835.793099999999</v>
      </c>
      <c r="AM84" s="32"/>
      <c r="AN84" s="16"/>
    </row>
    <row r="85" spans="1:40" ht="11.25" customHeight="1" x14ac:dyDescent="0.25">
      <c r="A85" s="107" t="s">
        <v>2</v>
      </c>
      <c r="B85" s="33" t="s">
        <v>43</v>
      </c>
      <c r="C85" s="34"/>
      <c r="D85" s="35">
        <v>0</v>
      </c>
      <c r="E85" s="34"/>
      <c r="F85" s="35">
        <v>0</v>
      </c>
      <c r="G85" s="35">
        <v>0</v>
      </c>
      <c r="H85" s="36"/>
      <c r="I85" s="34"/>
      <c r="J85" s="37">
        <f>SUBTOTAL(9,I87:I87)</f>
        <v>0</v>
      </c>
      <c r="K85" s="38"/>
      <c r="L85" s="34"/>
      <c r="M85" s="39">
        <f>SUBTOTAL(9,L87:L87)</f>
        <v>0</v>
      </c>
      <c r="N85" s="40"/>
      <c r="O85" s="34"/>
      <c r="P85" s="34"/>
      <c r="Q85" s="34"/>
      <c r="R85" s="39">
        <f>SUBTOTAL(9,N87:Q87)</f>
        <v>0</v>
      </c>
      <c r="S85" s="35">
        <f>SUBTOTAL(9,L87:Q87)</f>
        <v>0</v>
      </c>
      <c r="T85" s="36"/>
      <c r="U85" s="41"/>
      <c r="V85" s="42"/>
      <c r="W85" s="34"/>
      <c r="X85" s="34"/>
      <c r="Y85" s="35">
        <f>SUBTOTAL(9,V87:X87)</f>
        <v>0</v>
      </c>
      <c r="Z85" s="43"/>
      <c r="AA85" s="34"/>
      <c r="AB85" s="35">
        <f>SUBTOTAL(3,AA85:AA85)</f>
        <v>0</v>
      </c>
      <c r="AC85" s="43"/>
      <c r="AD85" s="34"/>
      <c r="AE85" s="35">
        <f>SUBTOTAL(9,AD87:AD87)</f>
        <v>0</v>
      </c>
      <c r="AF85" s="44"/>
      <c r="AG85" s="45"/>
      <c r="AH85" s="47"/>
      <c r="AI85" s="46"/>
      <c r="AJ85" s="46"/>
      <c r="AK85" s="47"/>
      <c r="AL85" s="107" t="s">
        <v>2</v>
      </c>
      <c r="AM85" s="48"/>
      <c r="AN85" s="16"/>
    </row>
    <row r="86" spans="1:40" ht="11.25" customHeight="1" x14ac:dyDescent="0.25">
      <c r="A86" s="107" t="s">
        <v>2</v>
      </c>
      <c r="B86" s="49" t="s">
        <v>38</v>
      </c>
      <c r="C86" s="50"/>
      <c r="D86" s="51">
        <f>SUBTOTAL(9,C86:C86)</f>
        <v>0</v>
      </c>
      <c r="E86" s="50"/>
      <c r="F86" s="51">
        <f>SUBTOTAL(9,E86:E86)</f>
        <v>0</v>
      </c>
      <c r="G86" s="51">
        <f>SUBTOTAL(9,C86:E86)</f>
        <v>0</v>
      </c>
      <c r="H86" s="52">
        <v>10</v>
      </c>
      <c r="I86" s="50"/>
      <c r="J86" s="53">
        <f>SUBTOTAL(9,I86:I86)</f>
        <v>0</v>
      </c>
      <c r="K86" s="54">
        <f>J86+IF($B82=2,0,K82)</f>
        <v>5</v>
      </c>
      <c r="L86" s="50"/>
      <c r="M86" s="55">
        <f>SUBTOTAL(9,L86:L86)</f>
        <v>0</v>
      </c>
      <c r="N86" s="56">
        <v>7.3034444445000002</v>
      </c>
      <c r="O86" s="50"/>
      <c r="P86" s="50"/>
      <c r="Q86" s="50"/>
      <c r="R86" s="55">
        <f>SUBTOTAL(9,N86:Q86)</f>
        <v>7.3034444445000002</v>
      </c>
      <c r="S86" s="51">
        <f>SUBTOTAL(9,L86:Q86)</f>
        <v>7.3034444445000002</v>
      </c>
      <c r="T86" s="52">
        <f>S86+IF($B82=2,0,T82)</f>
        <v>633.39915555569985</v>
      </c>
      <c r="U86" s="57">
        <v>912</v>
      </c>
      <c r="V86" s="58">
        <v>6.2510000000000003</v>
      </c>
      <c r="W86" s="50"/>
      <c r="X86" s="50"/>
      <c r="Y86" s="51">
        <f>SUBTOTAL(9,V86:X86)</f>
        <v>6.2510000000000003</v>
      </c>
      <c r="Z86" s="55">
        <f>Y86+IF($B82=2,0,Z82)</f>
        <v>179.6340555557</v>
      </c>
      <c r="AA86" s="50"/>
      <c r="AB86" s="51">
        <f>SUBTOTAL(9,AA86:AA86)</f>
        <v>0</v>
      </c>
      <c r="AC86" s="55">
        <f>AB86+IF($B82=2,0,AC82)</f>
        <v>1.3</v>
      </c>
      <c r="AD86" s="50"/>
      <c r="AE86" s="51">
        <f>SUBTOTAL(9,AD86:AD86)</f>
        <v>0</v>
      </c>
      <c r="AF86" s="51">
        <f>AE86+IF($B82=2,0,AF82)</f>
        <v>58.4</v>
      </c>
      <c r="AG86" s="59">
        <f>SUMIF($C$5:AF$5,"Накопленный эффект, т/сут",$C86:AF86)+SUMIF($C$5:AF$5,"Нараст.  по потенциалу",$C86:AF86)-SUMIF($C$5:AF$5,"Нараст. по остановкам",$C86:AF86)-SUMIF($C$5:AF$5,"ИТОГО перевод в ППД",$C86:AF86)-SUMIF($C$5:AF$5,"ИТОГО  нерент, по распоряж.",$C86:AF86)-SUMIF($C$5:AF$5,"ИТОГО ост. дебит от ЗБС, Углуб., ПВЛГ/ПНЛГ",$C86:AF86)</f>
        <v>409.06509999999986</v>
      </c>
      <c r="AH86" s="51">
        <v>18.997</v>
      </c>
      <c r="AI86" s="60"/>
      <c r="AJ86" s="60"/>
      <c r="AK86" s="51">
        <f>SUBTOTAL(9,AH86:AJ86)</f>
        <v>18.997</v>
      </c>
      <c r="AL86" s="107" t="s">
        <v>2</v>
      </c>
      <c r="AM86" s="61">
        <f>AM$4+SUMIF($C$5:AK$5,"Нараст. по остановкам",$C86:AK86)-SUMIF($C$5:AK$5,"Нараст.  по потенциалу",$C86:AK86)</f>
        <v>672.84003176049021</v>
      </c>
      <c r="AN86" s="16"/>
    </row>
    <row r="87" spans="1:40" ht="1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16"/>
    </row>
    <row r="88" spans="1:40" ht="11.25" customHeight="1" x14ac:dyDescent="0.25">
      <c r="A88" s="125">
        <v>45432</v>
      </c>
      <c r="B88" s="17" t="s">
        <v>40</v>
      </c>
      <c r="C88" s="24" t="s">
        <v>42</v>
      </c>
      <c r="D88" s="19">
        <v>47.6</v>
      </c>
      <c r="E88" s="18"/>
      <c r="F88" s="19">
        <v>10</v>
      </c>
      <c r="G88" s="19">
        <v>57.6</v>
      </c>
      <c r="H88" s="20"/>
      <c r="I88" s="18"/>
      <c r="J88" s="21"/>
      <c r="K88" s="22"/>
      <c r="L88" s="24" t="s">
        <v>42</v>
      </c>
      <c r="M88" s="23">
        <v>3.7</v>
      </c>
      <c r="N88" s="24"/>
      <c r="O88" s="18"/>
      <c r="P88" s="18"/>
      <c r="Q88" s="18"/>
      <c r="R88" s="23">
        <v>638.35015555569998</v>
      </c>
      <c r="S88" s="19">
        <v>642.05015555570003</v>
      </c>
      <c r="T88" s="20"/>
      <c r="U88" s="25"/>
      <c r="V88" s="26"/>
      <c r="W88" s="18"/>
      <c r="X88" s="18"/>
      <c r="Y88" s="27"/>
      <c r="Z88" s="28"/>
      <c r="AA88" s="18"/>
      <c r="AB88" s="27"/>
      <c r="AC88" s="28"/>
      <c r="AD88" s="18"/>
      <c r="AE88" s="27"/>
      <c r="AF88" s="27"/>
      <c r="AG88" s="29"/>
      <c r="AH88" s="31"/>
      <c r="AI88" s="31"/>
      <c r="AJ88" s="30"/>
      <c r="AK88" s="31"/>
      <c r="AL88" s="126">
        <f>AL$4+SUMIF($C$5:AK$5,"Нараст. баланс",$C90:AK90)+SUMIF($C$7:AI$7,"Итого (с ВНР)",$C90:AI90)-SUMIF($C$5:AK$5,"Геол. снижение,  т/сут",$C90:AK90)-SUMIF(AJ$7:AK$7,"Итого",AJ90:AK90)-SUMIF($C$7:AK$7,"Итого (с ВСП)",$C90:AK90)</f>
        <v>27826.721461245488</v>
      </c>
      <c r="AM88" s="32"/>
      <c r="AN88" s="16"/>
    </row>
    <row r="89" spans="1:40" ht="11.25" customHeight="1" x14ac:dyDescent="0.25">
      <c r="A89" s="107" t="s">
        <v>2</v>
      </c>
      <c r="B89" s="33" t="s">
        <v>43</v>
      </c>
      <c r="C89" s="40" t="s">
        <v>46</v>
      </c>
      <c r="D89" s="35">
        <v>1</v>
      </c>
      <c r="E89" s="34"/>
      <c r="F89" s="35">
        <v>0</v>
      </c>
      <c r="G89" s="35">
        <v>1</v>
      </c>
      <c r="H89" s="36"/>
      <c r="I89" s="34"/>
      <c r="J89" s="37">
        <f>SUBTOTAL(9,I91:I91)</f>
        <v>0</v>
      </c>
      <c r="K89" s="38"/>
      <c r="L89" s="40" t="s">
        <v>46</v>
      </c>
      <c r="M89" s="39">
        <f>SUBTOTAL(9,L91:L91)</f>
        <v>1</v>
      </c>
      <c r="N89" s="40"/>
      <c r="O89" s="34"/>
      <c r="P89" s="34"/>
      <c r="Q89" s="34"/>
      <c r="R89" s="39">
        <f>SUBTOTAL(9,N91:Q91)</f>
        <v>0</v>
      </c>
      <c r="S89" s="35">
        <f>SUBTOTAL(9,L91:Q91)</f>
        <v>1</v>
      </c>
      <c r="T89" s="36"/>
      <c r="U89" s="41"/>
      <c r="V89" s="42"/>
      <c r="W89" s="34"/>
      <c r="X89" s="34"/>
      <c r="Y89" s="35">
        <f>SUBTOTAL(9,V91:X91)</f>
        <v>0</v>
      </c>
      <c r="Z89" s="43"/>
      <c r="AA89" s="34"/>
      <c r="AB89" s="35">
        <f>SUBTOTAL(3,AA89:AA89)</f>
        <v>0</v>
      </c>
      <c r="AC89" s="43"/>
      <c r="AD89" s="34"/>
      <c r="AE89" s="35">
        <f>SUBTOTAL(9,AD91:AD91)</f>
        <v>0</v>
      </c>
      <c r="AF89" s="44"/>
      <c r="AG89" s="45"/>
      <c r="AH89" s="47"/>
      <c r="AI89" s="47"/>
      <c r="AJ89" s="46"/>
      <c r="AK89" s="47"/>
      <c r="AL89" s="107" t="s">
        <v>2</v>
      </c>
      <c r="AM89" s="48"/>
      <c r="AN89" s="16"/>
    </row>
    <row r="90" spans="1:40" ht="11.25" customHeight="1" x14ac:dyDescent="0.25">
      <c r="A90" s="107" t="s">
        <v>2</v>
      </c>
      <c r="B90" s="49" t="s">
        <v>38</v>
      </c>
      <c r="C90" s="56">
        <v>47.6</v>
      </c>
      <c r="D90" s="51">
        <f>SUBTOTAL(9,C90:C90)</f>
        <v>47.6</v>
      </c>
      <c r="E90" s="50"/>
      <c r="F90" s="51">
        <f>SUBTOTAL(9,E90:E90)</f>
        <v>0</v>
      </c>
      <c r="G90" s="51">
        <f>SUBTOTAL(9,C90:E90)</f>
        <v>47.6</v>
      </c>
      <c r="H90" s="52">
        <v>57.6</v>
      </c>
      <c r="I90" s="50"/>
      <c r="J90" s="53">
        <f>SUBTOTAL(9,I90:I90)</f>
        <v>0</v>
      </c>
      <c r="K90" s="54">
        <f>J90+IF($B86=2,0,K86)</f>
        <v>5</v>
      </c>
      <c r="L90" s="56">
        <v>2.4</v>
      </c>
      <c r="M90" s="55">
        <f>SUBTOTAL(9,L90:L90)</f>
        <v>2.4</v>
      </c>
      <c r="N90" s="56">
        <v>6.2510000000000003</v>
      </c>
      <c r="O90" s="50"/>
      <c r="P90" s="50"/>
      <c r="Q90" s="50"/>
      <c r="R90" s="55">
        <f>SUBTOTAL(9,N90:Q90)</f>
        <v>6.2510000000000003</v>
      </c>
      <c r="S90" s="51">
        <f>SUBTOTAL(9,L90:Q90)</f>
        <v>8.6509999999999998</v>
      </c>
      <c r="T90" s="52">
        <f>S90+IF($B86=2,0,T86)</f>
        <v>642.0501555556998</v>
      </c>
      <c r="U90" s="57">
        <v>960</v>
      </c>
      <c r="V90" s="58">
        <v>9.5221666667000004</v>
      </c>
      <c r="W90" s="50"/>
      <c r="X90" s="50"/>
      <c r="Y90" s="51">
        <f>SUBTOTAL(9,V90:X90)</f>
        <v>9.5221666667000004</v>
      </c>
      <c r="Z90" s="55">
        <f>Y90+IF($B86=2,0,Z86)</f>
        <v>189.1562222224</v>
      </c>
      <c r="AA90" s="50"/>
      <c r="AB90" s="51">
        <f>SUBTOTAL(9,AA90:AA90)</f>
        <v>0</v>
      </c>
      <c r="AC90" s="55">
        <f>AB90+IF($B86=2,0,AC86)</f>
        <v>1.3</v>
      </c>
      <c r="AD90" s="50"/>
      <c r="AE90" s="51">
        <f>SUBTOTAL(9,AD90:AD90)</f>
        <v>0</v>
      </c>
      <c r="AF90" s="51">
        <f>AE90+IF($B86=2,0,AF86)</f>
        <v>58.4</v>
      </c>
      <c r="AG90" s="59">
        <f>SUMIF($C$5:AF$5,"Накопленный эффект, т/сут",$C90:AF90)+SUMIF($C$5:AF$5,"Нараст.  по потенциалу",$C90:AF90)-SUMIF($C$5:AF$5,"Нараст. по остановкам",$C90:AF90)-SUMIF($C$5:AF$5,"ИТОГО перевод в ППД",$C90:AF90)-SUMIF($C$5:AF$5,"ИТОГО  нерент, по распоряж.",$C90:AF90)-SUMIF($C$5:AF$5,"ИТОГО ост. дебит от ЗБС, Углуб., ПВЛГ/ПНЛГ",$C90:AF90)</f>
        <v>455.79393333329978</v>
      </c>
      <c r="AH90" s="51">
        <v>18.997</v>
      </c>
      <c r="AI90" s="51">
        <v>7.80047208781364</v>
      </c>
      <c r="AJ90" s="60"/>
      <c r="AK90" s="51">
        <f>SUBTOTAL(9,AH90:AJ90)</f>
        <v>26.797472087813638</v>
      </c>
      <c r="AL90" s="107" t="s">
        <v>2</v>
      </c>
      <c r="AM90" s="61">
        <f>AM$4+SUMIF($C$5:AK$5,"Нараст. по остановкам",$C90:AK90)-SUMIF($C$5:AK$5,"Нараст.  по потенциалу",$C90:AK90)</f>
        <v>673.71119842719008</v>
      </c>
      <c r="AN90" s="16"/>
    </row>
    <row r="91" spans="1:40" ht="1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>
        <v>1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6"/>
    </row>
    <row r="92" spans="1:40" ht="11.25" customHeight="1" x14ac:dyDescent="0.25">
      <c r="A92" s="125">
        <v>45433</v>
      </c>
      <c r="B92" s="17" t="s">
        <v>40</v>
      </c>
      <c r="C92" s="18"/>
      <c r="D92" s="19">
        <v>47.6</v>
      </c>
      <c r="E92" s="18"/>
      <c r="F92" s="19">
        <v>10</v>
      </c>
      <c r="G92" s="19">
        <v>57.6</v>
      </c>
      <c r="H92" s="20"/>
      <c r="I92" s="18"/>
      <c r="J92" s="21"/>
      <c r="K92" s="22"/>
      <c r="L92" s="18"/>
      <c r="M92" s="23">
        <v>3.7</v>
      </c>
      <c r="N92" s="18"/>
      <c r="O92" s="18"/>
      <c r="P92" s="18"/>
      <c r="Q92" s="18"/>
      <c r="R92" s="23">
        <v>638.35015555569998</v>
      </c>
      <c r="S92" s="19">
        <v>642.05015555570003</v>
      </c>
      <c r="T92" s="20"/>
      <c r="U92" s="25"/>
      <c r="V92" s="26"/>
      <c r="W92" s="18"/>
      <c r="X92" s="18"/>
      <c r="Y92" s="27"/>
      <c r="Z92" s="28"/>
      <c r="AA92" s="18"/>
      <c r="AB92" s="27"/>
      <c r="AC92" s="28"/>
      <c r="AD92" s="18"/>
      <c r="AE92" s="27"/>
      <c r="AF92" s="27"/>
      <c r="AG92" s="29"/>
      <c r="AH92" s="31"/>
      <c r="AI92" s="31"/>
      <c r="AJ92" s="30"/>
      <c r="AK92" s="31"/>
      <c r="AL92" s="126">
        <f>AL$4+SUMIF($C$5:AK$5,"Нараст. баланс",$C94:AK94)+SUMIF($C$7:AI$7,"Итого (с ВНР)",$C94:AI94)-SUMIF($C$5:AK$5,"Геол. снижение,  т/сут",$C94:AK94)-SUMIF(AJ$7:AK$7,"Итого",AJ94:AK94)-SUMIF($C$7:AK$7,"Итого (с ВСП)",$C94:AK94)</f>
        <v>27767.260441278337</v>
      </c>
      <c r="AM92" s="32"/>
      <c r="AN92" s="16"/>
    </row>
    <row r="93" spans="1:40" ht="11.25" customHeight="1" x14ac:dyDescent="0.25">
      <c r="A93" s="107" t="s">
        <v>2</v>
      </c>
      <c r="B93" s="33" t="s">
        <v>43</v>
      </c>
      <c r="C93" s="34"/>
      <c r="D93" s="35">
        <v>0</v>
      </c>
      <c r="E93" s="34"/>
      <c r="F93" s="35">
        <v>0</v>
      </c>
      <c r="G93" s="35">
        <v>0</v>
      </c>
      <c r="H93" s="36"/>
      <c r="I93" s="34"/>
      <c r="J93" s="37">
        <f>SUBTOTAL(9,I95:I95)</f>
        <v>0</v>
      </c>
      <c r="K93" s="38"/>
      <c r="L93" s="34"/>
      <c r="M93" s="39">
        <f>SUBTOTAL(9,L95:L95)</f>
        <v>0</v>
      </c>
      <c r="N93" s="34"/>
      <c r="O93" s="34"/>
      <c r="P93" s="34"/>
      <c r="Q93" s="34"/>
      <c r="R93" s="39">
        <f>SUBTOTAL(9,N95:Q95)</f>
        <v>0</v>
      </c>
      <c r="S93" s="35">
        <f>SUBTOTAL(9,L95:Q95)</f>
        <v>0</v>
      </c>
      <c r="T93" s="36"/>
      <c r="U93" s="41"/>
      <c r="V93" s="42"/>
      <c r="W93" s="34"/>
      <c r="X93" s="34"/>
      <c r="Y93" s="35">
        <f>SUBTOTAL(9,V95:X95)</f>
        <v>0</v>
      </c>
      <c r="Z93" s="43"/>
      <c r="AA93" s="34"/>
      <c r="AB93" s="35">
        <f>SUBTOTAL(3,AA93:AA93)</f>
        <v>0</v>
      </c>
      <c r="AC93" s="43"/>
      <c r="AD93" s="34"/>
      <c r="AE93" s="35">
        <f>SUBTOTAL(9,AD95:AD95)</f>
        <v>0</v>
      </c>
      <c r="AF93" s="44"/>
      <c r="AG93" s="45"/>
      <c r="AH93" s="47"/>
      <c r="AI93" s="47"/>
      <c r="AJ93" s="46"/>
      <c r="AK93" s="47"/>
      <c r="AL93" s="107" t="s">
        <v>2</v>
      </c>
      <c r="AM93" s="48"/>
      <c r="AN93" s="16"/>
    </row>
    <row r="94" spans="1:40" ht="11.25" customHeight="1" x14ac:dyDescent="0.25">
      <c r="A94" s="107" t="s">
        <v>2</v>
      </c>
      <c r="B94" s="49" t="s">
        <v>38</v>
      </c>
      <c r="C94" s="50"/>
      <c r="D94" s="51">
        <f>SUBTOTAL(9,C94:C94)</f>
        <v>0</v>
      </c>
      <c r="E94" s="50"/>
      <c r="F94" s="51">
        <f>SUBTOTAL(9,E94:E94)</f>
        <v>0</v>
      </c>
      <c r="G94" s="51">
        <f>SUBTOTAL(9,C94:E94)</f>
        <v>0</v>
      </c>
      <c r="H94" s="52">
        <v>57.6</v>
      </c>
      <c r="I94" s="50"/>
      <c r="J94" s="53">
        <f>SUBTOTAL(9,I94:I94)</f>
        <v>0</v>
      </c>
      <c r="K94" s="54">
        <f>J94+IF($B90=2,0,K90)</f>
        <v>5</v>
      </c>
      <c r="L94" s="50"/>
      <c r="M94" s="55">
        <f>SUBTOTAL(9,L94:L94)</f>
        <v>0</v>
      </c>
      <c r="N94" s="50"/>
      <c r="O94" s="50"/>
      <c r="P94" s="50"/>
      <c r="Q94" s="50"/>
      <c r="R94" s="55">
        <f>SUBTOTAL(9,N94:Q94)</f>
        <v>0</v>
      </c>
      <c r="S94" s="51">
        <f>SUBTOTAL(9,L94:Q94)</f>
        <v>0</v>
      </c>
      <c r="T94" s="52">
        <f>S94+IF($B90=2,0,T90)</f>
        <v>642.0501555556998</v>
      </c>
      <c r="U94" s="57">
        <v>1008</v>
      </c>
      <c r="V94" s="58">
        <v>13.5544444445</v>
      </c>
      <c r="W94" s="50"/>
      <c r="X94" s="50"/>
      <c r="Y94" s="51">
        <f>SUBTOTAL(9,V94:X94)</f>
        <v>13.5544444445</v>
      </c>
      <c r="Z94" s="55">
        <f>Y94+IF($B90=2,0,Z90)</f>
        <v>202.71066666690001</v>
      </c>
      <c r="AA94" s="50"/>
      <c r="AB94" s="51">
        <f>SUBTOTAL(9,AA94:AA94)</f>
        <v>0</v>
      </c>
      <c r="AC94" s="55">
        <f>AB94+IF($B90=2,0,AC90)</f>
        <v>1.3</v>
      </c>
      <c r="AD94" s="50"/>
      <c r="AE94" s="51">
        <f>SUBTOTAL(9,AD94:AD94)</f>
        <v>0</v>
      </c>
      <c r="AF94" s="51">
        <f>AE94+IF($B90=2,0,AF90)</f>
        <v>58.4</v>
      </c>
      <c r="AG94" s="59">
        <f>SUMIF($C$5:AF$5,"Накопленный эффект, т/сут",$C94:AF94)+SUMIF($C$5:AF$5,"Нараст.  по потенциалу",$C94:AF94)-SUMIF($C$5:AF$5,"Нараст. по остановкам",$C94:AF94)-SUMIF($C$5:AF$5,"ИТОГО перевод в ППД",$C94:AF94)-SUMIF($C$5:AF$5,"ИТОГО  нерент, по распоряж.",$C94:AF94)-SUMIF($C$5:AF$5,"ИТОГО ост. дебит от ЗБС, Углуб., ПВЛГ/ПНЛГ",$C94:AF94)</f>
        <v>442.23948888879983</v>
      </c>
      <c r="AH94" s="51">
        <v>18.997</v>
      </c>
      <c r="AI94" s="51">
        <v>5.7070476104625998</v>
      </c>
      <c r="AJ94" s="60"/>
      <c r="AK94" s="51">
        <f>SUBTOTAL(9,AH94:AJ94)</f>
        <v>24.704047610462599</v>
      </c>
      <c r="AL94" s="107" t="s">
        <v>2</v>
      </c>
      <c r="AM94" s="61">
        <f>AM$4+SUMIF($C$5:AK$5,"Нараст. по остановкам",$C94:AK94)-SUMIF($C$5:AK$5,"Нараст.  по потенциалу",$C94:AK94)</f>
        <v>687.26564287169003</v>
      </c>
      <c r="AN94" s="16"/>
    </row>
    <row r="95" spans="1:40" ht="1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16"/>
    </row>
    <row r="96" spans="1:40" ht="11.25" customHeight="1" x14ac:dyDescent="0.25">
      <c r="A96" s="125">
        <v>45434</v>
      </c>
      <c r="B96" s="17" t="s">
        <v>40</v>
      </c>
      <c r="C96" s="18"/>
      <c r="D96" s="19">
        <v>47.6</v>
      </c>
      <c r="E96" s="18"/>
      <c r="F96" s="19">
        <v>10</v>
      </c>
      <c r="G96" s="19">
        <v>57.6</v>
      </c>
      <c r="H96" s="20"/>
      <c r="I96" s="18"/>
      <c r="J96" s="21"/>
      <c r="K96" s="22"/>
      <c r="L96" s="18"/>
      <c r="M96" s="23">
        <v>3.7</v>
      </c>
      <c r="N96" s="24"/>
      <c r="O96" s="18"/>
      <c r="P96" s="18"/>
      <c r="Q96" s="18"/>
      <c r="R96" s="23">
        <v>651.90460000020005</v>
      </c>
      <c r="S96" s="19">
        <v>655.60460000019998</v>
      </c>
      <c r="T96" s="20"/>
      <c r="U96" s="25"/>
      <c r="V96" s="18"/>
      <c r="W96" s="18"/>
      <c r="X96" s="18"/>
      <c r="Y96" s="27"/>
      <c r="Z96" s="28"/>
      <c r="AA96" s="18"/>
      <c r="AB96" s="27"/>
      <c r="AC96" s="28"/>
      <c r="AD96" s="18"/>
      <c r="AE96" s="27"/>
      <c r="AF96" s="27"/>
      <c r="AG96" s="29"/>
      <c r="AH96" s="31"/>
      <c r="AI96" s="30"/>
      <c r="AJ96" s="30"/>
      <c r="AK96" s="31"/>
      <c r="AL96" s="126">
        <f>AL$4+SUMIF($C$5:AK$5,"Нараст. баланс",$C98:AK98)+SUMIF($C$7:AI$7,"Итого (с ВНР)",$C98:AI98)-SUMIF($C$5:AK$5,"Геол. снижение,  т/сут",$C98:AK98)-SUMIF(AJ$7:AK$7,"Итого",AJ98:AK98)-SUMIF($C$7:AK$7,"Итого (с ВСП)",$C98:AK98)</f>
        <v>27738.521933333301</v>
      </c>
      <c r="AM96" s="32"/>
      <c r="AN96" s="16"/>
    </row>
    <row r="97" spans="1:40" ht="11.25" customHeight="1" x14ac:dyDescent="0.25">
      <c r="A97" s="107" t="s">
        <v>2</v>
      </c>
      <c r="B97" s="33" t="s">
        <v>43</v>
      </c>
      <c r="C97" s="34"/>
      <c r="D97" s="35">
        <v>0</v>
      </c>
      <c r="E97" s="34"/>
      <c r="F97" s="35">
        <v>0</v>
      </c>
      <c r="G97" s="35">
        <v>0</v>
      </c>
      <c r="H97" s="36"/>
      <c r="I97" s="34"/>
      <c r="J97" s="37">
        <f>SUBTOTAL(9,I99:I99)</f>
        <v>0</v>
      </c>
      <c r="K97" s="38"/>
      <c r="L97" s="34"/>
      <c r="M97" s="39">
        <f>SUBTOTAL(9,L99:L99)</f>
        <v>0</v>
      </c>
      <c r="N97" s="40"/>
      <c r="O97" s="34"/>
      <c r="P97" s="34"/>
      <c r="Q97" s="34"/>
      <c r="R97" s="39">
        <f>SUBTOTAL(9,N99:Q99)</f>
        <v>0</v>
      </c>
      <c r="S97" s="35">
        <f>SUBTOTAL(9,L99:Q99)</f>
        <v>0</v>
      </c>
      <c r="T97" s="36"/>
      <c r="U97" s="41"/>
      <c r="V97" s="34"/>
      <c r="W97" s="34"/>
      <c r="X97" s="34"/>
      <c r="Y97" s="35">
        <f>SUBTOTAL(9,V99:X99)</f>
        <v>0</v>
      </c>
      <c r="Z97" s="43"/>
      <c r="AA97" s="34"/>
      <c r="AB97" s="35">
        <f>SUBTOTAL(3,AA97:AA97)</f>
        <v>0</v>
      </c>
      <c r="AC97" s="43"/>
      <c r="AD97" s="34"/>
      <c r="AE97" s="35">
        <f>SUBTOTAL(9,AD99:AD99)</f>
        <v>0</v>
      </c>
      <c r="AF97" s="44"/>
      <c r="AG97" s="45"/>
      <c r="AH97" s="47"/>
      <c r="AI97" s="46"/>
      <c r="AJ97" s="46"/>
      <c r="AK97" s="47"/>
      <c r="AL97" s="107" t="s">
        <v>2</v>
      </c>
      <c r="AM97" s="48"/>
      <c r="AN97" s="16"/>
    </row>
    <row r="98" spans="1:40" ht="11.25" customHeight="1" x14ac:dyDescent="0.25">
      <c r="A98" s="107" t="s">
        <v>2</v>
      </c>
      <c r="B98" s="49" t="s">
        <v>38</v>
      </c>
      <c r="C98" s="50"/>
      <c r="D98" s="51">
        <f>SUBTOTAL(9,C98:C98)</f>
        <v>0</v>
      </c>
      <c r="E98" s="50"/>
      <c r="F98" s="51">
        <f>SUBTOTAL(9,E98:E98)</f>
        <v>0</v>
      </c>
      <c r="G98" s="51">
        <f>SUBTOTAL(9,C98:E98)</f>
        <v>0</v>
      </c>
      <c r="H98" s="52">
        <v>57.6</v>
      </c>
      <c r="I98" s="50"/>
      <c r="J98" s="53">
        <f>SUBTOTAL(9,I98:I98)</f>
        <v>0</v>
      </c>
      <c r="K98" s="54">
        <f>J98+IF($B94=2,0,K94)</f>
        <v>5</v>
      </c>
      <c r="L98" s="50"/>
      <c r="M98" s="55">
        <f>SUBTOTAL(9,L98:L98)</f>
        <v>0</v>
      </c>
      <c r="N98" s="56">
        <v>13.5544444445</v>
      </c>
      <c r="O98" s="50"/>
      <c r="P98" s="50"/>
      <c r="Q98" s="50"/>
      <c r="R98" s="55">
        <f>SUBTOTAL(9,N98:Q98)</f>
        <v>13.5544444445</v>
      </c>
      <c r="S98" s="51">
        <f>SUBTOTAL(9,L98:Q98)</f>
        <v>13.5544444445</v>
      </c>
      <c r="T98" s="52">
        <f>S98+IF($B94=2,0,T94)</f>
        <v>655.60460000019975</v>
      </c>
      <c r="U98" s="57">
        <v>1056</v>
      </c>
      <c r="V98" s="50"/>
      <c r="W98" s="50"/>
      <c r="X98" s="50"/>
      <c r="Y98" s="51">
        <f>SUBTOTAL(9,V98:X98)</f>
        <v>0</v>
      </c>
      <c r="Z98" s="55">
        <f>Y98+IF($B94=2,0,Z94)</f>
        <v>202.71066666690001</v>
      </c>
      <c r="AA98" s="50"/>
      <c r="AB98" s="51">
        <f>SUBTOTAL(9,AA98:AA98)</f>
        <v>0</v>
      </c>
      <c r="AC98" s="55">
        <f>AB98+IF($B94=2,0,AC94)</f>
        <v>1.3</v>
      </c>
      <c r="AD98" s="50"/>
      <c r="AE98" s="51">
        <f>SUBTOTAL(9,AD98:AD98)</f>
        <v>0</v>
      </c>
      <c r="AF98" s="51">
        <f>AE98+IF($B94=2,0,AF94)</f>
        <v>58.4</v>
      </c>
      <c r="AG98" s="59">
        <f>SUMIF($C$5:AF$5,"Накопленный эффект, т/сут",$C98:AF98)+SUMIF($C$5:AF$5,"Нараст.  по потенциалу",$C98:AF98)-SUMIF($C$5:AF$5,"Нараст. по остановкам",$C98:AF98)-SUMIF($C$5:AF$5,"ИТОГО перевод в ППД",$C98:AF98)-SUMIF($C$5:AF$5,"ИТОГО  нерент, по распоряж.",$C98:AF98)-SUMIF($C$5:AF$5,"ИТОГО ост. дебит от ЗБС, Углуб., ПВЛГ/ПНЛГ",$C98:AF98)</f>
        <v>455.79393333329978</v>
      </c>
      <c r="AH98" s="51">
        <v>18.997</v>
      </c>
      <c r="AI98" s="60"/>
      <c r="AJ98" s="60"/>
      <c r="AK98" s="51">
        <f>SUBTOTAL(9,AH98:AJ98)</f>
        <v>18.997</v>
      </c>
      <c r="AL98" s="107" t="s">
        <v>2</v>
      </c>
      <c r="AM98" s="61">
        <f>AM$4+SUMIF($C$5:AK$5,"Нараст. по остановкам",$C98:AK98)-SUMIF($C$5:AK$5,"Нараст.  по потенциалу",$C98:AK98)</f>
        <v>673.71119842719008</v>
      </c>
      <c r="AN98" s="16"/>
    </row>
    <row r="99" spans="1:40" ht="1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16"/>
    </row>
    <row r="100" spans="1:40" ht="11.25" customHeight="1" x14ac:dyDescent="0.25">
      <c r="A100" s="125">
        <v>45435</v>
      </c>
      <c r="B100" s="17" t="s">
        <v>40</v>
      </c>
      <c r="C100" s="18"/>
      <c r="D100" s="19">
        <v>47.6</v>
      </c>
      <c r="E100" s="18"/>
      <c r="F100" s="19">
        <v>10</v>
      </c>
      <c r="G100" s="19">
        <v>57.6</v>
      </c>
      <c r="H100" s="20"/>
      <c r="I100" s="18"/>
      <c r="J100" s="21"/>
      <c r="K100" s="22"/>
      <c r="L100" s="18"/>
      <c r="M100" s="23">
        <v>3.7</v>
      </c>
      <c r="N100" s="18"/>
      <c r="O100" s="18"/>
      <c r="P100" s="18"/>
      <c r="Q100" s="18"/>
      <c r="R100" s="23">
        <v>651.90460000020005</v>
      </c>
      <c r="S100" s="19">
        <v>655.60460000019998</v>
      </c>
      <c r="T100" s="20"/>
      <c r="U100" s="25"/>
      <c r="V100" s="26"/>
      <c r="W100" s="18"/>
      <c r="X100" s="18"/>
      <c r="Y100" s="27"/>
      <c r="Z100" s="28"/>
      <c r="AA100" s="18"/>
      <c r="AB100" s="27"/>
      <c r="AC100" s="28"/>
      <c r="AD100" s="18"/>
      <c r="AE100" s="27"/>
      <c r="AF100" s="27"/>
      <c r="AG100" s="29"/>
      <c r="AH100" s="30"/>
      <c r="AI100" s="31"/>
      <c r="AJ100" s="30"/>
      <c r="AK100" s="31"/>
      <c r="AL100" s="126">
        <f>AL$4+SUMIF($C$5:AK$5,"Нараст. баланс",$C102:AK102)+SUMIF($C$7:AI$7,"Итого (с ВНР)",$C102:AI102)-SUMIF($C$5:AK$5,"Геол. снижение,  т/сут",$C102:AK102)-SUMIF(AJ$7:AK$7,"Итого",AJ102:AK102)-SUMIF($C$7:AK$7,"Итого (с ВСП)",$C102:AK102)</f>
        <v>27690.275905830862</v>
      </c>
      <c r="AM100" s="32"/>
      <c r="AN100" s="16"/>
    </row>
    <row r="101" spans="1:40" ht="11.25" customHeight="1" x14ac:dyDescent="0.25">
      <c r="A101" s="107" t="s">
        <v>2</v>
      </c>
      <c r="B101" s="33" t="s">
        <v>43</v>
      </c>
      <c r="C101" s="34"/>
      <c r="D101" s="35">
        <v>0</v>
      </c>
      <c r="E101" s="34"/>
      <c r="F101" s="35">
        <v>0</v>
      </c>
      <c r="G101" s="35">
        <v>0</v>
      </c>
      <c r="H101" s="36"/>
      <c r="I101" s="34"/>
      <c r="J101" s="37">
        <f>SUBTOTAL(9,I103:I103)</f>
        <v>0</v>
      </c>
      <c r="K101" s="38"/>
      <c r="L101" s="34"/>
      <c r="M101" s="39">
        <f>SUBTOTAL(9,L103:L103)</f>
        <v>0</v>
      </c>
      <c r="N101" s="34"/>
      <c r="O101" s="34"/>
      <c r="P101" s="34"/>
      <c r="Q101" s="34"/>
      <c r="R101" s="39">
        <f>SUBTOTAL(9,N103:Q103)</f>
        <v>0</v>
      </c>
      <c r="S101" s="35">
        <f>SUBTOTAL(9,L103:Q103)</f>
        <v>0</v>
      </c>
      <c r="T101" s="36"/>
      <c r="U101" s="41"/>
      <c r="V101" s="42"/>
      <c r="W101" s="34"/>
      <c r="X101" s="34"/>
      <c r="Y101" s="35">
        <f>SUBTOTAL(9,V103:X103)</f>
        <v>0</v>
      </c>
      <c r="Z101" s="43"/>
      <c r="AA101" s="34"/>
      <c r="AB101" s="35">
        <f>SUBTOTAL(3,AA101:AA101)</f>
        <v>0</v>
      </c>
      <c r="AC101" s="43"/>
      <c r="AD101" s="34"/>
      <c r="AE101" s="35">
        <f>SUBTOTAL(9,AD103:AD103)</f>
        <v>0</v>
      </c>
      <c r="AF101" s="44"/>
      <c r="AG101" s="45"/>
      <c r="AH101" s="46"/>
      <c r="AI101" s="47"/>
      <c r="AJ101" s="46"/>
      <c r="AK101" s="47"/>
      <c r="AL101" s="107" t="s">
        <v>2</v>
      </c>
      <c r="AM101" s="48"/>
      <c r="AN101" s="16"/>
    </row>
    <row r="102" spans="1:40" ht="11.25" customHeight="1" x14ac:dyDescent="0.25">
      <c r="A102" s="107" t="s">
        <v>2</v>
      </c>
      <c r="B102" s="49" t="s">
        <v>38</v>
      </c>
      <c r="C102" s="50"/>
      <c r="D102" s="51">
        <f>SUBTOTAL(9,C102:C102)</f>
        <v>0</v>
      </c>
      <c r="E102" s="50"/>
      <c r="F102" s="51">
        <f>SUBTOTAL(9,E102:E102)</f>
        <v>0</v>
      </c>
      <c r="G102" s="51">
        <f>SUBTOTAL(9,C102:E102)</f>
        <v>0</v>
      </c>
      <c r="H102" s="52">
        <v>57.6</v>
      </c>
      <c r="I102" s="50"/>
      <c r="J102" s="53">
        <f>SUBTOTAL(9,I102:I102)</f>
        <v>0</v>
      </c>
      <c r="K102" s="54">
        <f>J102+IF($B98=2,0,K98)</f>
        <v>5</v>
      </c>
      <c r="L102" s="50"/>
      <c r="M102" s="55">
        <f>SUBTOTAL(9,L102:L102)</f>
        <v>0</v>
      </c>
      <c r="N102" s="50"/>
      <c r="O102" s="50"/>
      <c r="P102" s="50"/>
      <c r="Q102" s="50"/>
      <c r="R102" s="55">
        <f>SUBTOTAL(9,N102:Q102)</f>
        <v>0</v>
      </c>
      <c r="S102" s="51">
        <f>SUBTOTAL(9,L102:Q102)</f>
        <v>0</v>
      </c>
      <c r="T102" s="52">
        <f>S102+IF($B98=2,0,T98)</f>
        <v>655.60460000019975</v>
      </c>
      <c r="U102" s="57">
        <v>1104</v>
      </c>
      <c r="V102" s="58">
        <v>13.5544444445</v>
      </c>
      <c r="W102" s="50"/>
      <c r="X102" s="50"/>
      <c r="Y102" s="51">
        <f>SUBTOTAL(9,V102:X102)</f>
        <v>13.5544444445</v>
      </c>
      <c r="Z102" s="55">
        <f>Y102+IF($B98=2,0,Z98)</f>
        <v>216.26511111140002</v>
      </c>
      <c r="AA102" s="50"/>
      <c r="AB102" s="51">
        <f>SUBTOTAL(9,AA102:AA102)</f>
        <v>0</v>
      </c>
      <c r="AC102" s="55">
        <f>AB102+IF($B98=2,0,AC98)</f>
        <v>1.3</v>
      </c>
      <c r="AD102" s="50"/>
      <c r="AE102" s="51">
        <f>SUBTOTAL(9,AD102:AD102)</f>
        <v>0</v>
      </c>
      <c r="AF102" s="51">
        <f>AE102+IF($B98=2,0,AF98)</f>
        <v>58.4</v>
      </c>
      <c r="AG102" s="59">
        <f>SUMIF($C$5:AF$5,"Накопленный эффект, т/сут",$C102:AF102)+SUMIF($C$5:AF$5,"Нараст.  по потенциалу",$C102:AF102)-SUMIF($C$5:AF$5,"Нараст. по остановкам",$C102:AF102)-SUMIF($C$5:AF$5,"ИТОГО перевод в ППД",$C102:AF102)-SUMIF($C$5:AF$5,"ИТОГО  нерент, по распоряж.",$C102:AF102)-SUMIF($C$5:AF$5,"ИТОГО ост. дебит от ЗБС, Углуб., ПВЛГ/ПНЛГ",$C102:AF102)</f>
        <v>442.23948888879977</v>
      </c>
      <c r="AH102" s="60"/>
      <c r="AI102" s="51">
        <v>5.6885830579360297</v>
      </c>
      <c r="AJ102" s="60"/>
      <c r="AK102" s="51">
        <f>SUBTOTAL(9,AH102:AJ102)</f>
        <v>5.6885830579360297</v>
      </c>
      <c r="AL102" s="107" t="s">
        <v>2</v>
      </c>
      <c r="AM102" s="61">
        <f>AM$4+SUMIF($C$5:AK$5,"Нараст. по остановкам",$C102:AK102)-SUMIF($C$5:AK$5,"Нараст.  по потенциалу",$C102:AK102)</f>
        <v>687.26564287169026</v>
      </c>
      <c r="AN102" s="16"/>
    </row>
    <row r="103" spans="1:40" ht="1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16"/>
    </row>
    <row r="104" spans="1:40" ht="11.25" customHeight="1" x14ac:dyDescent="0.25">
      <c r="A104" s="125">
        <v>45436</v>
      </c>
      <c r="B104" s="17" t="s">
        <v>40</v>
      </c>
      <c r="C104" s="18"/>
      <c r="D104" s="19">
        <v>47.6</v>
      </c>
      <c r="E104" s="18"/>
      <c r="F104" s="19">
        <v>10</v>
      </c>
      <c r="G104" s="19">
        <v>57.6</v>
      </c>
      <c r="H104" s="20"/>
      <c r="I104" s="18"/>
      <c r="J104" s="21"/>
      <c r="K104" s="22"/>
      <c r="L104" s="18"/>
      <c r="M104" s="23">
        <v>3.7</v>
      </c>
      <c r="N104" s="24"/>
      <c r="O104" s="18"/>
      <c r="P104" s="18"/>
      <c r="Q104" s="18"/>
      <c r="R104" s="23">
        <v>665.4590444447</v>
      </c>
      <c r="S104" s="19">
        <v>669.15904444470004</v>
      </c>
      <c r="T104" s="20"/>
      <c r="U104" s="25"/>
      <c r="V104" s="18"/>
      <c r="W104" s="18"/>
      <c r="X104" s="18"/>
      <c r="Y104" s="27"/>
      <c r="Z104" s="28"/>
      <c r="AA104" s="18"/>
      <c r="AB104" s="27"/>
      <c r="AC104" s="28"/>
      <c r="AD104" s="18"/>
      <c r="AE104" s="27"/>
      <c r="AF104" s="27"/>
      <c r="AG104" s="29"/>
      <c r="AH104" s="30"/>
      <c r="AI104" s="30"/>
      <c r="AJ104" s="30"/>
      <c r="AK104" s="31"/>
      <c r="AL104" s="126">
        <f>AL$4+SUMIF($C$5:AK$5,"Нараст. баланс",$C106:AK106)+SUMIF($C$7:AI$7,"Итого (с ВНР)",$C106:AI106)-SUMIF($C$5:AK$5,"Геол. снижение,  т/сут",$C106:AK106)-SUMIF(AJ$7:AK$7,"Итого",AJ106:AK106)-SUMIF($C$7:AK$7,"Итого (с ВСП)",$C106:AK106)</f>
        <v>27661.5189333333</v>
      </c>
      <c r="AM104" s="32"/>
      <c r="AN104" s="16"/>
    </row>
    <row r="105" spans="1:40" ht="11.25" customHeight="1" x14ac:dyDescent="0.25">
      <c r="A105" s="107" t="s">
        <v>2</v>
      </c>
      <c r="B105" s="33" t="s">
        <v>43</v>
      </c>
      <c r="C105" s="34"/>
      <c r="D105" s="35">
        <v>0</v>
      </c>
      <c r="E105" s="34"/>
      <c r="F105" s="35">
        <v>0</v>
      </c>
      <c r="G105" s="35">
        <v>0</v>
      </c>
      <c r="H105" s="36"/>
      <c r="I105" s="34"/>
      <c r="J105" s="37">
        <f>SUBTOTAL(9,I107:I107)</f>
        <v>0</v>
      </c>
      <c r="K105" s="38"/>
      <c r="L105" s="34"/>
      <c r="M105" s="39">
        <f>SUBTOTAL(9,L107:L107)</f>
        <v>0</v>
      </c>
      <c r="N105" s="40"/>
      <c r="O105" s="34"/>
      <c r="P105" s="34"/>
      <c r="Q105" s="34"/>
      <c r="R105" s="39">
        <f>SUBTOTAL(9,N107:Q107)</f>
        <v>0</v>
      </c>
      <c r="S105" s="35">
        <f>SUBTOTAL(9,L107:Q107)</f>
        <v>0</v>
      </c>
      <c r="T105" s="36"/>
      <c r="U105" s="41"/>
      <c r="V105" s="34"/>
      <c r="W105" s="34"/>
      <c r="X105" s="34"/>
      <c r="Y105" s="35">
        <f>SUBTOTAL(9,V107:X107)</f>
        <v>0</v>
      </c>
      <c r="Z105" s="43"/>
      <c r="AA105" s="34"/>
      <c r="AB105" s="35">
        <f>SUBTOTAL(3,AA105:AA105)</f>
        <v>0</v>
      </c>
      <c r="AC105" s="43"/>
      <c r="AD105" s="34"/>
      <c r="AE105" s="35">
        <f>SUBTOTAL(9,AD107:AD107)</f>
        <v>0</v>
      </c>
      <c r="AF105" s="44"/>
      <c r="AG105" s="45"/>
      <c r="AH105" s="46"/>
      <c r="AI105" s="46"/>
      <c r="AJ105" s="46"/>
      <c r="AK105" s="47"/>
      <c r="AL105" s="107" t="s">
        <v>2</v>
      </c>
      <c r="AM105" s="48"/>
      <c r="AN105" s="16"/>
    </row>
    <row r="106" spans="1:40" ht="11.25" customHeight="1" x14ac:dyDescent="0.25">
      <c r="A106" s="107" t="s">
        <v>2</v>
      </c>
      <c r="B106" s="49" t="s">
        <v>38</v>
      </c>
      <c r="C106" s="50"/>
      <c r="D106" s="51">
        <f>SUBTOTAL(9,C106:C106)</f>
        <v>0</v>
      </c>
      <c r="E106" s="50"/>
      <c r="F106" s="51">
        <f>SUBTOTAL(9,E106:E106)</f>
        <v>0</v>
      </c>
      <c r="G106" s="51">
        <f>SUBTOTAL(9,C106:E106)</f>
        <v>0</v>
      </c>
      <c r="H106" s="52">
        <v>57.6</v>
      </c>
      <c r="I106" s="50"/>
      <c r="J106" s="53">
        <f>SUBTOTAL(9,I106:I106)</f>
        <v>0</v>
      </c>
      <c r="K106" s="54">
        <f>J106+IF($B102=2,0,K102)</f>
        <v>5</v>
      </c>
      <c r="L106" s="50"/>
      <c r="M106" s="55">
        <f>SUBTOTAL(9,L106:L106)</f>
        <v>0</v>
      </c>
      <c r="N106" s="56">
        <v>13.5544444445</v>
      </c>
      <c r="O106" s="50"/>
      <c r="P106" s="50"/>
      <c r="Q106" s="50"/>
      <c r="R106" s="55">
        <f>SUBTOTAL(9,N106:Q106)</f>
        <v>13.5544444445</v>
      </c>
      <c r="S106" s="51">
        <f>SUBTOTAL(9,L106:Q106)</f>
        <v>13.5544444445</v>
      </c>
      <c r="T106" s="52">
        <f>S106+IF($B102=2,0,T102)</f>
        <v>669.1590444446997</v>
      </c>
      <c r="U106" s="57">
        <v>1152</v>
      </c>
      <c r="V106" s="50"/>
      <c r="W106" s="50"/>
      <c r="X106" s="50"/>
      <c r="Y106" s="51">
        <f>SUBTOTAL(9,V106:X106)</f>
        <v>0</v>
      </c>
      <c r="Z106" s="55">
        <f>Y106+IF($B102=2,0,Z102)</f>
        <v>216.26511111140002</v>
      </c>
      <c r="AA106" s="50"/>
      <c r="AB106" s="51">
        <f>SUBTOTAL(9,AA106:AA106)</f>
        <v>0</v>
      </c>
      <c r="AC106" s="55">
        <f>AB106+IF($B102=2,0,AC102)</f>
        <v>1.3</v>
      </c>
      <c r="AD106" s="50"/>
      <c r="AE106" s="51">
        <f>SUBTOTAL(9,AD106:AD106)</f>
        <v>0</v>
      </c>
      <c r="AF106" s="51">
        <f>AE106+IF($B102=2,0,AF102)</f>
        <v>58.4</v>
      </c>
      <c r="AG106" s="59">
        <f>SUMIF($C$5:AF$5,"Накопленный эффект, т/сут",$C106:AF106)+SUMIF($C$5:AF$5,"Нараст.  по потенциалу",$C106:AF106)-SUMIF($C$5:AF$5,"Нараст. по остановкам",$C106:AF106)-SUMIF($C$5:AF$5,"ИТОГО перевод в ППД",$C106:AF106)-SUMIF($C$5:AF$5,"ИТОГО  нерент, по распоряж.",$C106:AF106)-SUMIF($C$5:AF$5,"ИТОГО ост. дебит от ЗБС, Углуб., ПВЛГ/ПНЛГ",$C106:AF106)</f>
        <v>455.79393333329978</v>
      </c>
      <c r="AH106" s="60"/>
      <c r="AI106" s="60"/>
      <c r="AJ106" s="60"/>
      <c r="AK106" s="51">
        <f>SUBTOTAL(9,AH106:AJ106)</f>
        <v>0</v>
      </c>
      <c r="AL106" s="107" t="s">
        <v>2</v>
      </c>
      <c r="AM106" s="61">
        <f>AM$4+SUMIF($C$5:AK$5,"Нараст. по остановкам",$C106:AK106)-SUMIF($C$5:AK$5,"Нараст.  по потенциалу",$C106:AK106)</f>
        <v>673.71119842719031</v>
      </c>
      <c r="AN106" s="16"/>
    </row>
    <row r="107" spans="1:40" ht="1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16"/>
    </row>
    <row r="108" spans="1:40" ht="11.25" customHeight="1" x14ac:dyDescent="0.25">
      <c r="A108" s="125">
        <v>45437</v>
      </c>
      <c r="B108" s="17" t="s">
        <v>40</v>
      </c>
      <c r="C108" s="18"/>
      <c r="D108" s="19">
        <v>47.6</v>
      </c>
      <c r="E108" s="18"/>
      <c r="F108" s="19">
        <v>10</v>
      </c>
      <c r="G108" s="19">
        <v>57.6</v>
      </c>
      <c r="H108" s="20"/>
      <c r="I108" s="18"/>
      <c r="J108" s="21"/>
      <c r="K108" s="22"/>
      <c r="L108" s="18"/>
      <c r="M108" s="23">
        <v>3.7</v>
      </c>
      <c r="N108" s="18"/>
      <c r="O108" s="18"/>
      <c r="P108" s="18"/>
      <c r="Q108" s="18"/>
      <c r="R108" s="23">
        <v>665.4590444447</v>
      </c>
      <c r="S108" s="19">
        <v>669.15904444470004</v>
      </c>
      <c r="T108" s="20"/>
      <c r="U108" s="25"/>
      <c r="V108" s="26"/>
      <c r="W108" s="18"/>
      <c r="X108" s="18"/>
      <c r="Y108" s="27"/>
      <c r="Z108" s="28"/>
      <c r="AA108" s="18"/>
      <c r="AB108" s="27"/>
      <c r="AC108" s="28"/>
      <c r="AD108" s="18"/>
      <c r="AE108" s="27"/>
      <c r="AF108" s="27"/>
      <c r="AG108" s="29"/>
      <c r="AH108" s="30"/>
      <c r="AI108" s="30"/>
      <c r="AJ108" s="30"/>
      <c r="AK108" s="31"/>
      <c r="AL108" s="126">
        <f>AL$4+SUMIF($C$5:AK$5,"Нараст. баланс",$C110:AK110)+SUMIF($C$7:AI$7,"Итого (с ВНР)",$C110:AI110)-SUMIF($C$5:AK$5,"Геол. снижение,  т/сут",$C110:AK110)-SUMIF(AJ$7:AK$7,"Итого",AJ110:AK110)-SUMIF($C$7:AK$7,"Итого (с ВСП)",$C110:AK110)</f>
        <v>27594.789988888799</v>
      </c>
      <c r="AM108" s="32"/>
      <c r="AN108" s="16"/>
    </row>
    <row r="109" spans="1:40" ht="11.25" customHeight="1" x14ac:dyDescent="0.25">
      <c r="A109" s="107" t="s">
        <v>2</v>
      </c>
      <c r="B109" s="33" t="s">
        <v>43</v>
      </c>
      <c r="C109" s="34"/>
      <c r="D109" s="35">
        <v>0</v>
      </c>
      <c r="E109" s="34"/>
      <c r="F109" s="35">
        <v>0</v>
      </c>
      <c r="G109" s="35">
        <v>0</v>
      </c>
      <c r="H109" s="36"/>
      <c r="I109" s="34"/>
      <c r="J109" s="37">
        <f>SUBTOTAL(9,I111:I111)</f>
        <v>0</v>
      </c>
      <c r="K109" s="38"/>
      <c r="L109" s="34"/>
      <c r="M109" s="39">
        <f>SUBTOTAL(9,L111:L111)</f>
        <v>0</v>
      </c>
      <c r="N109" s="34"/>
      <c r="O109" s="34"/>
      <c r="P109" s="34"/>
      <c r="Q109" s="34"/>
      <c r="R109" s="39">
        <f>SUBTOTAL(9,N111:Q111)</f>
        <v>0</v>
      </c>
      <c r="S109" s="35">
        <f>SUBTOTAL(9,L111:Q111)</f>
        <v>0</v>
      </c>
      <c r="T109" s="36"/>
      <c r="U109" s="41"/>
      <c r="V109" s="42"/>
      <c r="W109" s="34"/>
      <c r="X109" s="34"/>
      <c r="Y109" s="35">
        <f>SUBTOTAL(9,V111:X111)</f>
        <v>0</v>
      </c>
      <c r="Z109" s="43"/>
      <c r="AA109" s="34"/>
      <c r="AB109" s="35">
        <f>SUBTOTAL(3,AA109:AA109)</f>
        <v>0</v>
      </c>
      <c r="AC109" s="43"/>
      <c r="AD109" s="34"/>
      <c r="AE109" s="35">
        <f>SUBTOTAL(9,AD111:AD111)</f>
        <v>0</v>
      </c>
      <c r="AF109" s="44"/>
      <c r="AG109" s="45"/>
      <c r="AH109" s="46"/>
      <c r="AI109" s="46"/>
      <c r="AJ109" s="46"/>
      <c r="AK109" s="47"/>
      <c r="AL109" s="107" t="s">
        <v>2</v>
      </c>
      <c r="AM109" s="48"/>
      <c r="AN109" s="16"/>
    </row>
    <row r="110" spans="1:40" ht="11.25" customHeight="1" x14ac:dyDescent="0.25">
      <c r="A110" s="107" t="s">
        <v>2</v>
      </c>
      <c r="B110" s="49" t="s">
        <v>38</v>
      </c>
      <c r="C110" s="50"/>
      <c r="D110" s="51">
        <f>SUBTOTAL(9,C110:C110)</f>
        <v>0</v>
      </c>
      <c r="E110" s="50"/>
      <c r="F110" s="51">
        <f>SUBTOTAL(9,E110:E110)</f>
        <v>0</v>
      </c>
      <c r="G110" s="51">
        <f>SUBTOTAL(9,C110:E110)</f>
        <v>0</v>
      </c>
      <c r="H110" s="52">
        <v>57.6</v>
      </c>
      <c r="I110" s="50"/>
      <c r="J110" s="53">
        <f>SUBTOTAL(9,I110:I110)</f>
        <v>0</v>
      </c>
      <c r="K110" s="54">
        <f>J110+IF($B106=2,0,K106)</f>
        <v>5</v>
      </c>
      <c r="L110" s="50"/>
      <c r="M110" s="55">
        <f>SUBTOTAL(9,L110:L110)</f>
        <v>0</v>
      </c>
      <c r="N110" s="50"/>
      <c r="O110" s="50"/>
      <c r="P110" s="50"/>
      <c r="Q110" s="50"/>
      <c r="R110" s="55">
        <f>SUBTOTAL(9,N110:Q110)</f>
        <v>0</v>
      </c>
      <c r="S110" s="51">
        <f>SUBTOTAL(9,L110:Q110)</f>
        <v>0</v>
      </c>
      <c r="T110" s="52">
        <f>S110+IF($B106=2,0,T106)</f>
        <v>669.1590444446997</v>
      </c>
      <c r="U110" s="57">
        <v>1200</v>
      </c>
      <c r="V110" s="58">
        <v>18.728944444500002</v>
      </c>
      <c r="W110" s="50"/>
      <c r="X110" s="50"/>
      <c r="Y110" s="51">
        <f>SUBTOTAL(9,V110:X110)</f>
        <v>18.728944444500002</v>
      </c>
      <c r="Z110" s="55">
        <f>Y110+IF($B106=2,0,Z106)</f>
        <v>234.99405555590002</v>
      </c>
      <c r="AA110" s="50"/>
      <c r="AB110" s="51">
        <f>SUBTOTAL(9,AA110:AA110)</f>
        <v>0</v>
      </c>
      <c r="AC110" s="55">
        <f>AB110+IF($B106=2,0,AC106)</f>
        <v>1.3</v>
      </c>
      <c r="AD110" s="50"/>
      <c r="AE110" s="51">
        <f>SUBTOTAL(9,AD110:AD110)</f>
        <v>0</v>
      </c>
      <c r="AF110" s="51">
        <f>AE110+IF($B106=2,0,AF106)</f>
        <v>58.4</v>
      </c>
      <c r="AG110" s="59">
        <f>SUMIF($C$5:AF$5,"Накопленный эффект, т/сут",$C110:AF110)+SUMIF($C$5:AF$5,"Нараст.  по потенциалу",$C110:AF110)-SUMIF($C$5:AF$5,"Нараст. по остановкам",$C110:AF110)-SUMIF($C$5:AF$5,"ИТОГО перевод в ППД",$C110:AF110)-SUMIF($C$5:AF$5,"ИТОГО  нерент, по распоряж.",$C110:AF110)-SUMIF($C$5:AF$5,"ИТОГО ост. дебит от ЗБС, Углуб., ПВЛГ/ПНЛГ",$C110:AF110)</f>
        <v>437.06498888879975</v>
      </c>
      <c r="AH110" s="60"/>
      <c r="AI110" s="60"/>
      <c r="AJ110" s="60"/>
      <c r="AK110" s="51">
        <f>SUBTOTAL(9,AH110:AJ110)</f>
        <v>0</v>
      </c>
      <c r="AL110" s="107" t="s">
        <v>2</v>
      </c>
      <c r="AM110" s="61">
        <f>AM$4+SUMIF($C$5:AK$5,"Нараст. по остановкам",$C110:AK110)-SUMIF($C$5:AK$5,"Нараст.  по потенциалу",$C110:AK110)</f>
        <v>692.44014287169034</v>
      </c>
      <c r="AN110" s="16"/>
    </row>
    <row r="111" spans="1:40" ht="1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16"/>
    </row>
    <row r="112" spans="1:40" ht="11.25" customHeight="1" x14ac:dyDescent="0.25">
      <c r="A112" s="125">
        <v>45438</v>
      </c>
      <c r="B112" s="17" t="s">
        <v>40</v>
      </c>
      <c r="C112" s="18"/>
      <c r="D112" s="19">
        <v>47.6</v>
      </c>
      <c r="E112" s="18"/>
      <c r="F112" s="19">
        <v>10</v>
      </c>
      <c r="G112" s="19">
        <v>57.6</v>
      </c>
      <c r="H112" s="20"/>
      <c r="I112" s="18"/>
      <c r="J112" s="21"/>
      <c r="K112" s="22"/>
      <c r="L112" s="18"/>
      <c r="M112" s="23">
        <v>3.7</v>
      </c>
      <c r="N112" s="24"/>
      <c r="O112" s="18"/>
      <c r="P112" s="18"/>
      <c r="Q112" s="18"/>
      <c r="R112" s="23">
        <v>672.76248888919997</v>
      </c>
      <c r="S112" s="19">
        <v>676.46248888920002</v>
      </c>
      <c r="T112" s="20"/>
      <c r="U112" s="25"/>
      <c r="V112" s="26"/>
      <c r="W112" s="18"/>
      <c r="X112" s="18"/>
      <c r="Y112" s="27"/>
      <c r="Z112" s="28"/>
      <c r="AA112" s="18"/>
      <c r="AB112" s="27"/>
      <c r="AC112" s="28"/>
      <c r="AD112" s="18"/>
      <c r="AE112" s="27"/>
      <c r="AF112" s="27"/>
      <c r="AG112" s="29"/>
      <c r="AH112" s="30"/>
      <c r="AI112" s="30"/>
      <c r="AJ112" s="30"/>
      <c r="AK112" s="31"/>
      <c r="AL112" s="126">
        <f>AL$4+SUMIF($C$5:AK$5,"Нараст. баланс",$C114:AK114)+SUMIF($C$7:AI$7,"Итого (с ВНР)",$C114:AI114)-SUMIF($C$5:AK$5,"Геол. снижение,  т/сут",$C114:AK114)-SUMIF(AJ$7:AK$7,"Итого",AJ114:AK114)-SUMIF($C$7:AK$7,"Итого (с ВСП)",$C114:AK114)</f>
        <v>27547.842433333299</v>
      </c>
      <c r="AM112" s="32"/>
      <c r="AN112" s="16"/>
    </row>
    <row r="113" spans="1:40" ht="11.25" customHeight="1" x14ac:dyDescent="0.25">
      <c r="A113" s="107" t="s">
        <v>2</v>
      </c>
      <c r="B113" s="33" t="s">
        <v>43</v>
      </c>
      <c r="C113" s="34"/>
      <c r="D113" s="35">
        <v>0</v>
      </c>
      <c r="E113" s="34"/>
      <c r="F113" s="35">
        <v>0</v>
      </c>
      <c r="G113" s="35">
        <v>0</v>
      </c>
      <c r="H113" s="36"/>
      <c r="I113" s="34"/>
      <c r="J113" s="37">
        <f>SUBTOTAL(9,I115:I115)</f>
        <v>0</v>
      </c>
      <c r="K113" s="38"/>
      <c r="L113" s="34"/>
      <c r="M113" s="39">
        <f>SUBTOTAL(9,L115:L115)</f>
        <v>0</v>
      </c>
      <c r="N113" s="40"/>
      <c r="O113" s="34"/>
      <c r="P113" s="34"/>
      <c r="Q113" s="34"/>
      <c r="R113" s="39">
        <f>SUBTOTAL(9,N115:Q115)</f>
        <v>0</v>
      </c>
      <c r="S113" s="35">
        <f>SUBTOTAL(9,L115:Q115)</f>
        <v>0</v>
      </c>
      <c r="T113" s="36"/>
      <c r="U113" s="41"/>
      <c r="V113" s="42"/>
      <c r="W113" s="34"/>
      <c r="X113" s="34"/>
      <c r="Y113" s="35">
        <f>SUBTOTAL(9,V115:X115)</f>
        <v>0</v>
      </c>
      <c r="Z113" s="43"/>
      <c r="AA113" s="34"/>
      <c r="AB113" s="35">
        <f>SUBTOTAL(3,AA113:AA113)</f>
        <v>0</v>
      </c>
      <c r="AC113" s="43"/>
      <c r="AD113" s="34"/>
      <c r="AE113" s="35">
        <f>SUBTOTAL(9,AD115:AD115)</f>
        <v>0</v>
      </c>
      <c r="AF113" s="44"/>
      <c r="AG113" s="45"/>
      <c r="AH113" s="46"/>
      <c r="AI113" s="46"/>
      <c r="AJ113" s="46"/>
      <c r="AK113" s="47"/>
      <c r="AL113" s="107" t="s">
        <v>2</v>
      </c>
      <c r="AM113" s="48"/>
      <c r="AN113" s="16"/>
    </row>
    <row r="114" spans="1:40" ht="11.25" customHeight="1" x14ac:dyDescent="0.25">
      <c r="A114" s="107" t="s">
        <v>2</v>
      </c>
      <c r="B114" s="49" t="s">
        <v>38</v>
      </c>
      <c r="C114" s="50"/>
      <c r="D114" s="51">
        <f>SUBTOTAL(9,C114:C114)</f>
        <v>0</v>
      </c>
      <c r="E114" s="50"/>
      <c r="F114" s="51">
        <f>SUBTOTAL(9,E114:E114)</f>
        <v>0</v>
      </c>
      <c r="G114" s="51">
        <f>SUBTOTAL(9,C114:E114)</f>
        <v>0</v>
      </c>
      <c r="H114" s="52">
        <v>57.6</v>
      </c>
      <c r="I114" s="50"/>
      <c r="J114" s="53">
        <f>SUBTOTAL(9,I114:I114)</f>
        <v>0</v>
      </c>
      <c r="K114" s="54">
        <f>J114+IF($B110=2,0,K110)</f>
        <v>5</v>
      </c>
      <c r="L114" s="50"/>
      <c r="M114" s="55">
        <f>SUBTOTAL(9,L114:L114)</f>
        <v>0</v>
      </c>
      <c r="N114" s="56">
        <v>7.3034444445000002</v>
      </c>
      <c r="O114" s="50"/>
      <c r="P114" s="50"/>
      <c r="Q114" s="50"/>
      <c r="R114" s="55">
        <f>SUBTOTAL(9,N114:Q114)</f>
        <v>7.3034444445000002</v>
      </c>
      <c r="S114" s="51">
        <f>SUBTOTAL(9,L114:Q114)</f>
        <v>7.3034444445000002</v>
      </c>
      <c r="T114" s="52">
        <f>S114+IF($B110=2,0,T110)</f>
        <v>676.46248888919968</v>
      </c>
      <c r="U114" s="57">
        <v>1248</v>
      </c>
      <c r="V114" s="58">
        <v>6.2510000000000003</v>
      </c>
      <c r="W114" s="50"/>
      <c r="X114" s="50"/>
      <c r="Y114" s="51">
        <f>SUBTOTAL(9,V114:X114)</f>
        <v>6.2510000000000003</v>
      </c>
      <c r="Z114" s="55">
        <f>Y114+IF($B110=2,0,Z110)</f>
        <v>241.24505555590002</v>
      </c>
      <c r="AA114" s="50"/>
      <c r="AB114" s="51">
        <f>SUBTOTAL(9,AA114:AA114)</f>
        <v>0</v>
      </c>
      <c r="AC114" s="55">
        <f>AB114+IF($B110=2,0,AC110)</f>
        <v>1.3</v>
      </c>
      <c r="AD114" s="50"/>
      <c r="AE114" s="51">
        <f>SUBTOTAL(9,AD114:AD114)</f>
        <v>0</v>
      </c>
      <c r="AF114" s="51">
        <f>AE114+IF($B110=2,0,AF110)</f>
        <v>58.4</v>
      </c>
      <c r="AG114" s="59">
        <f>SUMIF($C$5:AF$5,"Накопленный эффект, т/сут",$C114:AF114)+SUMIF($C$5:AF$5,"Нараст.  по потенциалу",$C114:AF114)-SUMIF($C$5:AF$5,"Нараст. по остановкам",$C114:AF114)-SUMIF($C$5:AF$5,"ИТОГО перевод в ППД",$C114:AF114)-SUMIF($C$5:AF$5,"ИТОГО  нерент, по распоряж.",$C114:AF114)-SUMIF($C$5:AF$5,"ИТОГО ост. дебит от ЗБС, Углуб., ПВЛГ/ПНЛГ",$C114:AF114)</f>
        <v>438.11743333329969</v>
      </c>
      <c r="AH114" s="60"/>
      <c r="AI114" s="60"/>
      <c r="AJ114" s="60"/>
      <c r="AK114" s="51">
        <f>SUBTOTAL(9,AH114:AJ114)</f>
        <v>0</v>
      </c>
      <c r="AL114" s="107" t="s">
        <v>2</v>
      </c>
      <c r="AM114" s="61">
        <f>AM$4+SUMIF($C$5:AK$5,"Нараст. по остановкам",$C114:AK114)-SUMIF($C$5:AK$5,"Нараст.  по потенциалу",$C114:AK114)</f>
        <v>691.38769842719034</v>
      </c>
      <c r="AN114" s="16"/>
    </row>
    <row r="115" spans="1:40" ht="1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16"/>
    </row>
    <row r="116" spans="1:40" ht="11.25" customHeight="1" x14ac:dyDescent="0.25">
      <c r="A116" s="125">
        <v>45439</v>
      </c>
      <c r="B116" s="17" t="s">
        <v>40</v>
      </c>
      <c r="C116" s="18"/>
      <c r="D116" s="19">
        <v>47.6</v>
      </c>
      <c r="E116" s="18"/>
      <c r="F116" s="19">
        <v>10</v>
      </c>
      <c r="G116" s="19">
        <v>57.6</v>
      </c>
      <c r="H116" s="20"/>
      <c r="I116" s="18"/>
      <c r="J116" s="21"/>
      <c r="K116" s="22"/>
      <c r="L116" s="18"/>
      <c r="M116" s="23">
        <v>3.7</v>
      </c>
      <c r="N116" s="24"/>
      <c r="O116" s="18"/>
      <c r="P116" s="18"/>
      <c r="Q116" s="18"/>
      <c r="R116" s="23">
        <v>679.01348888919995</v>
      </c>
      <c r="S116" s="19">
        <v>682.71348888919999</v>
      </c>
      <c r="T116" s="20"/>
      <c r="U116" s="25"/>
      <c r="V116" s="26"/>
      <c r="W116" s="18"/>
      <c r="X116" s="18"/>
      <c r="Y116" s="27"/>
      <c r="Z116" s="28"/>
      <c r="AA116" s="18"/>
      <c r="AB116" s="27"/>
      <c r="AC116" s="28"/>
      <c r="AD116" s="18"/>
      <c r="AE116" s="27"/>
      <c r="AF116" s="27"/>
      <c r="AG116" s="29"/>
      <c r="AH116" s="30"/>
      <c r="AI116" s="30"/>
      <c r="AJ116" s="30"/>
      <c r="AK116" s="31"/>
      <c r="AL116" s="126">
        <f>AL$4+SUMIF($C$5:AK$5,"Нараст. баланс",$C118:AK118)+SUMIF($C$7:AI$7,"Итого (с ВНР)",$C118:AI118)-SUMIF($C$5:AK$5,"Геол. снижение,  т/сут",$C118:AK118)-SUMIF(AJ$7:AK$7,"Итого",AJ118:AK118)-SUMIF($C$7:AK$7,"Итого (с ВСП)",$C118:AK118)</f>
        <v>27498.789988888799</v>
      </c>
      <c r="AM116" s="32"/>
      <c r="AN116" s="16"/>
    </row>
    <row r="117" spans="1:40" ht="11.25" customHeight="1" x14ac:dyDescent="0.25">
      <c r="A117" s="107" t="s">
        <v>2</v>
      </c>
      <c r="B117" s="33" t="s">
        <v>43</v>
      </c>
      <c r="C117" s="34"/>
      <c r="D117" s="35">
        <v>0</v>
      </c>
      <c r="E117" s="34"/>
      <c r="F117" s="35">
        <v>0</v>
      </c>
      <c r="G117" s="35">
        <v>0</v>
      </c>
      <c r="H117" s="36"/>
      <c r="I117" s="34"/>
      <c r="J117" s="37">
        <f>SUBTOTAL(9,I119:I119)</f>
        <v>0</v>
      </c>
      <c r="K117" s="38"/>
      <c r="L117" s="34"/>
      <c r="M117" s="39">
        <f>SUBTOTAL(9,L119:L119)</f>
        <v>0</v>
      </c>
      <c r="N117" s="40"/>
      <c r="O117" s="34"/>
      <c r="P117" s="34"/>
      <c r="Q117" s="34"/>
      <c r="R117" s="39">
        <f>SUBTOTAL(9,N119:Q119)</f>
        <v>0</v>
      </c>
      <c r="S117" s="35">
        <f>SUBTOTAL(9,L119:Q119)</f>
        <v>0</v>
      </c>
      <c r="T117" s="36"/>
      <c r="U117" s="41"/>
      <c r="V117" s="42"/>
      <c r="W117" s="34"/>
      <c r="X117" s="34"/>
      <c r="Y117" s="35">
        <f>SUBTOTAL(9,V119:X119)</f>
        <v>0</v>
      </c>
      <c r="Z117" s="43"/>
      <c r="AA117" s="34"/>
      <c r="AB117" s="35">
        <f>SUBTOTAL(3,AA117:AA117)</f>
        <v>0</v>
      </c>
      <c r="AC117" s="43"/>
      <c r="AD117" s="34"/>
      <c r="AE117" s="35">
        <f>SUBTOTAL(9,AD119:AD119)</f>
        <v>0</v>
      </c>
      <c r="AF117" s="44"/>
      <c r="AG117" s="45"/>
      <c r="AH117" s="46"/>
      <c r="AI117" s="46"/>
      <c r="AJ117" s="46"/>
      <c r="AK117" s="47"/>
      <c r="AL117" s="107" t="s">
        <v>2</v>
      </c>
      <c r="AM117" s="48"/>
      <c r="AN117" s="16"/>
    </row>
    <row r="118" spans="1:40" ht="11.25" customHeight="1" x14ac:dyDescent="0.25">
      <c r="A118" s="107" t="s">
        <v>2</v>
      </c>
      <c r="B118" s="49" t="s">
        <v>38</v>
      </c>
      <c r="C118" s="50"/>
      <c r="D118" s="51">
        <f>SUBTOTAL(9,C118:C118)</f>
        <v>0</v>
      </c>
      <c r="E118" s="50"/>
      <c r="F118" s="51">
        <f>SUBTOTAL(9,E118:E118)</f>
        <v>0</v>
      </c>
      <c r="G118" s="51">
        <f>SUBTOTAL(9,C118:E118)</f>
        <v>0</v>
      </c>
      <c r="H118" s="52">
        <v>57.6</v>
      </c>
      <c r="I118" s="50"/>
      <c r="J118" s="53">
        <f>SUBTOTAL(9,I118:I118)</f>
        <v>0</v>
      </c>
      <c r="K118" s="54">
        <f>J118+IF($B114=2,0,K114)</f>
        <v>5</v>
      </c>
      <c r="L118" s="50"/>
      <c r="M118" s="55">
        <f>SUBTOTAL(9,L118:L118)</f>
        <v>0</v>
      </c>
      <c r="N118" s="56">
        <v>6.2510000000000003</v>
      </c>
      <c r="O118" s="50"/>
      <c r="P118" s="50"/>
      <c r="Q118" s="50"/>
      <c r="R118" s="55">
        <f>SUBTOTAL(9,N118:Q118)</f>
        <v>6.2510000000000003</v>
      </c>
      <c r="S118" s="51">
        <f>SUBTOTAL(9,L118:Q118)</f>
        <v>6.2510000000000003</v>
      </c>
      <c r="T118" s="52">
        <f>S118+IF($B114=2,0,T114)</f>
        <v>682.71348888919965</v>
      </c>
      <c r="U118" s="57">
        <v>1296</v>
      </c>
      <c r="V118" s="58">
        <v>7.3034444445000002</v>
      </c>
      <c r="W118" s="50"/>
      <c r="X118" s="50"/>
      <c r="Y118" s="51">
        <f>SUBTOTAL(9,V118:X118)</f>
        <v>7.3034444445000002</v>
      </c>
      <c r="Z118" s="55">
        <f>Y118+IF($B114=2,0,Z114)</f>
        <v>248.54850000040003</v>
      </c>
      <c r="AA118" s="50"/>
      <c r="AB118" s="51">
        <f>SUBTOTAL(9,AA118:AA118)</f>
        <v>0</v>
      </c>
      <c r="AC118" s="55">
        <f>AB118+IF($B114=2,0,AC114)</f>
        <v>1.3</v>
      </c>
      <c r="AD118" s="50"/>
      <c r="AE118" s="51">
        <f>SUBTOTAL(9,AD118:AD118)</f>
        <v>0</v>
      </c>
      <c r="AF118" s="51">
        <f>AE118+IF($B114=2,0,AF114)</f>
        <v>58.4</v>
      </c>
      <c r="AG118" s="59">
        <f>SUMIF($C$5:AF$5,"Накопленный эффект, т/сут",$C118:AF118)+SUMIF($C$5:AF$5,"Нараст.  по потенциалу",$C118:AF118)-SUMIF($C$5:AF$5,"Нараст. по остановкам",$C118:AF118)-SUMIF($C$5:AF$5,"ИТОГО перевод в ППД",$C118:AF118)-SUMIF($C$5:AF$5,"ИТОГО  нерент, по распоряж.",$C118:AF118)-SUMIF($C$5:AF$5,"ИТОГО ост. дебит от ЗБС, Углуб., ПВЛГ/ПНЛГ",$C118:AF118)</f>
        <v>437.06498888879963</v>
      </c>
      <c r="AH118" s="60"/>
      <c r="AI118" s="60"/>
      <c r="AJ118" s="60"/>
      <c r="AK118" s="51">
        <f>SUBTOTAL(9,AH118:AJ118)</f>
        <v>0</v>
      </c>
      <c r="AL118" s="107" t="s">
        <v>2</v>
      </c>
      <c r="AM118" s="61">
        <f>AM$4+SUMIF($C$5:AK$5,"Нараст. по остановкам",$C118:AK118)-SUMIF($C$5:AK$5,"Нараст.  по потенциалу",$C118:AK118)</f>
        <v>692.44014287169034</v>
      </c>
      <c r="AN118" s="16"/>
    </row>
    <row r="119" spans="1:40" ht="1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16"/>
    </row>
    <row r="120" spans="1:40" ht="11.25" customHeight="1" x14ac:dyDescent="0.25">
      <c r="A120" s="125">
        <v>45440</v>
      </c>
      <c r="B120" s="17" t="s">
        <v>40</v>
      </c>
      <c r="C120" s="18"/>
      <c r="D120" s="19">
        <v>47.6</v>
      </c>
      <c r="E120" s="18"/>
      <c r="F120" s="19">
        <v>10</v>
      </c>
      <c r="G120" s="19">
        <v>57.6</v>
      </c>
      <c r="H120" s="20"/>
      <c r="I120" s="18"/>
      <c r="J120" s="21"/>
      <c r="K120" s="22"/>
      <c r="L120" s="18"/>
      <c r="M120" s="23">
        <v>3.7</v>
      </c>
      <c r="N120" s="24"/>
      <c r="O120" s="18"/>
      <c r="P120" s="18"/>
      <c r="Q120" s="18"/>
      <c r="R120" s="23">
        <v>692.56793333370001</v>
      </c>
      <c r="S120" s="19">
        <v>696.26793333369994</v>
      </c>
      <c r="T120" s="20"/>
      <c r="U120" s="25"/>
      <c r="V120" s="18"/>
      <c r="W120" s="18"/>
      <c r="X120" s="18"/>
      <c r="Y120" s="27"/>
      <c r="Z120" s="28"/>
      <c r="AA120" s="18"/>
      <c r="AB120" s="27"/>
      <c r="AC120" s="28"/>
      <c r="AD120" s="18"/>
      <c r="AE120" s="27"/>
      <c r="AF120" s="27"/>
      <c r="AG120" s="29"/>
      <c r="AH120" s="30"/>
      <c r="AI120" s="30"/>
      <c r="AJ120" s="30"/>
      <c r="AK120" s="31"/>
      <c r="AL120" s="126">
        <f>AL$4+SUMIF($C$5:AK$5,"Нараст. баланс",$C122:AK122)+SUMIF($C$7:AI$7,"Итого (с ВНР)",$C122:AI122)-SUMIF($C$5:AK$5,"Геол. снижение,  т/сут",$C122:AK122)-SUMIF(AJ$7:AK$7,"Итого",AJ122:AK122)-SUMIF($C$7:AK$7,"Итого (с ВСП)",$C122:AK122)</f>
        <v>27464.344433333299</v>
      </c>
      <c r="AM120" s="32"/>
      <c r="AN120" s="16"/>
    </row>
    <row r="121" spans="1:40" ht="11.25" customHeight="1" x14ac:dyDescent="0.25">
      <c r="A121" s="107" t="s">
        <v>2</v>
      </c>
      <c r="B121" s="33" t="s">
        <v>43</v>
      </c>
      <c r="C121" s="34"/>
      <c r="D121" s="35">
        <v>0</v>
      </c>
      <c r="E121" s="34"/>
      <c r="F121" s="35">
        <v>0</v>
      </c>
      <c r="G121" s="35">
        <v>0</v>
      </c>
      <c r="H121" s="36"/>
      <c r="I121" s="34"/>
      <c r="J121" s="37">
        <f>SUBTOTAL(9,I123:I123)</f>
        <v>0</v>
      </c>
      <c r="K121" s="38"/>
      <c r="L121" s="34"/>
      <c r="M121" s="39">
        <f>SUBTOTAL(9,L123:L123)</f>
        <v>0</v>
      </c>
      <c r="N121" s="40"/>
      <c r="O121" s="34"/>
      <c r="P121" s="34"/>
      <c r="Q121" s="34"/>
      <c r="R121" s="39">
        <f>SUBTOTAL(9,N123:Q123)</f>
        <v>0</v>
      </c>
      <c r="S121" s="35">
        <f>SUBTOTAL(9,L123:Q123)</f>
        <v>0</v>
      </c>
      <c r="T121" s="36"/>
      <c r="U121" s="41"/>
      <c r="V121" s="34"/>
      <c r="W121" s="34"/>
      <c r="X121" s="34"/>
      <c r="Y121" s="35">
        <f>SUBTOTAL(9,V123:X123)</f>
        <v>0</v>
      </c>
      <c r="Z121" s="43"/>
      <c r="AA121" s="34"/>
      <c r="AB121" s="35">
        <f>SUBTOTAL(3,AA121:AA121)</f>
        <v>0</v>
      </c>
      <c r="AC121" s="43"/>
      <c r="AD121" s="34"/>
      <c r="AE121" s="35">
        <f>SUBTOTAL(9,AD123:AD123)</f>
        <v>0</v>
      </c>
      <c r="AF121" s="44"/>
      <c r="AG121" s="45"/>
      <c r="AH121" s="46"/>
      <c r="AI121" s="46"/>
      <c r="AJ121" s="46"/>
      <c r="AK121" s="47"/>
      <c r="AL121" s="107" t="s">
        <v>2</v>
      </c>
      <c r="AM121" s="48"/>
      <c r="AN121" s="16"/>
    </row>
    <row r="122" spans="1:40" ht="11.25" customHeight="1" x14ac:dyDescent="0.25">
      <c r="A122" s="107" t="s">
        <v>2</v>
      </c>
      <c r="B122" s="49" t="s">
        <v>38</v>
      </c>
      <c r="C122" s="50"/>
      <c r="D122" s="51">
        <f>SUBTOTAL(9,C122:C122)</f>
        <v>0</v>
      </c>
      <c r="E122" s="50"/>
      <c r="F122" s="51">
        <f>SUBTOTAL(9,E122:E122)</f>
        <v>0</v>
      </c>
      <c r="G122" s="51">
        <f>SUBTOTAL(9,C122:E122)</f>
        <v>0</v>
      </c>
      <c r="H122" s="52">
        <v>57.6</v>
      </c>
      <c r="I122" s="50"/>
      <c r="J122" s="53">
        <f>SUBTOTAL(9,I122:I122)</f>
        <v>0</v>
      </c>
      <c r="K122" s="54">
        <f>J122+IF($B118=2,0,K118)</f>
        <v>5</v>
      </c>
      <c r="L122" s="50"/>
      <c r="M122" s="55">
        <f>SUBTOTAL(9,L122:L122)</f>
        <v>0</v>
      </c>
      <c r="N122" s="56">
        <v>13.5544444445</v>
      </c>
      <c r="O122" s="50"/>
      <c r="P122" s="50"/>
      <c r="Q122" s="50"/>
      <c r="R122" s="55">
        <f>SUBTOTAL(9,N122:Q122)</f>
        <v>13.5544444445</v>
      </c>
      <c r="S122" s="51">
        <f>SUBTOTAL(9,L122:Q122)</f>
        <v>13.5544444445</v>
      </c>
      <c r="T122" s="52">
        <f>S122+IF($B118=2,0,T118)</f>
        <v>696.2679333336996</v>
      </c>
      <c r="U122" s="57">
        <v>1344</v>
      </c>
      <c r="V122" s="50"/>
      <c r="W122" s="50"/>
      <c r="X122" s="50"/>
      <c r="Y122" s="51">
        <f>SUBTOTAL(9,V122:X122)</f>
        <v>0</v>
      </c>
      <c r="Z122" s="55">
        <f>Y122+IF($B118=2,0,Z118)</f>
        <v>248.54850000040003</v>
      </c>
      <c r="AA122" s="50"/>
      <c r="AB122" s="51">
        <f>SUBTOTAL(9,AA122:AA122)</f>
        <v>0</v>
      </c>
      <c r="AC122" s="55">
        <f>AB122+IF($B118=2,0,AC118)</f>
        <v>1.3</v>
      </c>
      <c r="AD122" s="50"/>
      <c r="AE122" s="51">
        <f>SUBTOTAL(9,AD122:AD122)</f>
        <v>0</v>
      </c>
      <c r="AF122" s="51">
        <f>AE122+IF($B118=2,0,AF118)</f>
        <v>58.4</v>
      </c>
      <c r="AG122" s="59">
        <f>SUMIF($C$5:AF$5,"Накопленный эффект, т/сут",$C122:AF122)+SUMIF($C$5:AF$5,"Нараст.  по потенциалу",$C122:AF122)-SUMIF($C$5:AF$5,"Нараст. по остановкам",$C122:AF122)-SUMIF($C$5:AF$5,"ИТОГО перевод в ППД",$C122:AF122)-SUMIF($C$5:AF$5,"ИТОГО  нерент, по распоряж.",$C122:AF122)-SUMIF($C$5:AF$5,"ИТОГО ост. дебит от ЗБС, Углуб., ПВЛГ/ПНЛГ",$C122:AF122)</f>
        <v>450.61943333329958</v>
      </c>
      <c r="AH122" s="60"/>
      <c r="AI122" s="60"/>
      <c r="AJ122" s="60"/>
      <c r="AK122" s="51">
        <f>SUBTOTAL(9,AH122:AJ122)</f>
        <v>0</v>
      </c>
      <c r="AL122" s="107" t="s">
        <v>2</v>
      </c>
      <c r="AM122" s="61">
        <f>AM$4+SUMIF($C$5:AK$5,"Нараст. по остановкам",$C122:AK122)-SUMIF($C$5:AK$5,"Нараст.  по потенциалу",$C122:AK122)</f>
        <v>678.88569842719039</v>
      </c>
      <c r="AN122" s="16"/>
    </row>
    <row r="123" spans="1:40" ht="1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16"/>
    </row>
    <row r="124" spans="1:40" ht="11.25" customHeight="1" x14ac:dyDescent="0.25">
      <c r="A124" s="125">
        <v>45441</v>
      </c>
      <c r="B124" s="17" t="s">
        <v>40</v>
      </c>
      <c r="C124" s="18"/>
      <c r="D124" s="19">
        <v>47.6</v>
      </c>
      <c r="E124" s="18"/>
      <c r="F124" s="19">
        <v>10</v>
      </c>
      <c r="G124" s="19">
        <v>57.6</v>
      </c>
      <c r="H124" s="20"/>
      <c r="I124" s="18"/>
      <c r="J124" s="21"/>
      <c r="K124" s="22"/>
      <c r="L124" s="18"/>
      <c r="M124" s="23">
        <v>3.7</v>
      </c>
      <c r="N124" s="18"/>
      <c r="O124" s="18"/>
      <c r="P124" s="18"/>
      <c r="Q124" s="18"/>
      <c r="R124" s="23">
        <v>692.56793333370001</v>
      </c>
      <c r="S124" s="19">
        <v>696.26793333369994</v>
      </c>
      <c r="T124" s="20"/>
      <c r="U124" s="25"/>
      <c r="V124" s="26"/>
      <c r="W124" s="18"/>
      <c r="X124" s="18"/>
      <c r="Y124" s="27"/>
      <c r="Z124" s="28"/>
      <c r="AA124" s="18"/>
      <c r="AB124" s="27"/>
      <c r="AC124" s="28"/>
      <c r="AD124" s="18"/>
      <c r="AE124" s="27"/>
      <c r="AF124" s="27"/>
      <c r="AG124" s="29"/>
      <c r="AH124" s="30"/>
      <c r="AI124" s="30"/>
      <c r="AJ124" s="30"/>
      <c r="AK124" s="31"/>
      <c r="AL124" s="126">
        <f>AL$4+SUMIF($C$5:AK$5,"Нараст. баланс",$C126:AK126)+SUMIF($C$7:AI$7,"Итого (с ВНР)",$C126:AI126)-SUMIF($C$5:AK$5,"Геол. снижение,  т/сут",$C126:AK126)-SUMIF(AJ$7:AK$7,"Итого",AJ126:AK126)-SUMIF($C$7:AK$7,"Итого (с ВСП)",$C126:AK126)</f>
        <v>27402.789988888799</v>
      </c>
      <c r="AM124" s="32"/>
      <c r="AN124" s="16"/>
    </row>
    <row r="125" spans="1:40" ht="11.25" customHeight="1" x14ac:dyDescent="0.25">
      <c r="A125" s="107" t="s">
        <v>2</v>
      </c>
      <c r="B125" s="33" t="s">
        <v>43</v>
      </c>
      <c r="C125" s="34"/>
      <c r="D125" s="35">
        <v>0</v>
      </c>
      <c r="E125" s="34"/>
      <c r="F125" s="35">
        <v>0</v>
      </c>
      <c r="G125" s="35">
        <v>0</v>
      </c>
      <c r="H125" s="36"/>
      <c r="I125" s="34"/>
      <c r="J125" s="37">
        <f>SUBTOTAL(9,I127:I127)</f>
        <v>0</v>
      </c>
      <c r="K125" s="38"/>
      <c r="L125" s="34"/>
      <c r="M125" s="39">
        <f>SUBTOTAL(9,L127:L127)</f>
        <v>0</v>
      </c>
      <c r="N125" s="34"/>
      <c r="O125" s="34"/>
      <c r="P125" s="34"/>
      <c r="Q125" s="34"/>
      <c r="R125" s="39">
        <f>SUBTOTAL(9,N127:Q127)</f>
        <v>0</v>
      </c>
      <c r="S125" s="35">
        <f>SUBTOTAL(9,L127:Q127)</f>
        <v>0</v>
      </c>
      <c r="T125" s="36"/>
      <c r="U125" s="41"/>
      <c r="V125" s="42"/>
      <c r="W125" s="34"/>
      <c r="X125" s="34"/>
      <c r="Y125" s="35">
        <f>SUBTOTAL(9,V127:X127)</f>
        <v>0</v>
      </c>
      <c r="Z125" s="43"/>
      <c r="AA125" s="34"/>
      <c r="AB125" s="35">
        <f>SUBTOTAL(3,AA125:AA125)</f>
        <v>0</v>
      </c>
      <c r="AC125" s="43"/>
      <c r="AD125" s="34"/>
      <c r="AE125" s="35">
        <f>SUBTOTAL(9,AD127:AD127)</f>
        <v>0</v>
      </c>
      <c r="AF125" s="44"/>
      <c r="AG125" s="45"/>
      <c r="AH125" s="46"/>
      <c r="AI125" s="46"/>
      <c r="AJ125" s="46"/>
      <c r="AK125" s="47"/>
      <c r="AL125" s="107" t="s">
        <v>2</v>
      </c>
      <c r="AM125" s="48"/>
      <c r="AN125" s="16"/>
    </row>
    <row r="126" spans="1:40" ht="11.25" customHeight="1" x14ac:dyDescent="0.25">
      <c r="A126" s="107" t="s">
        <v>2</v>
      </c>
      <c r="B126" s="49" t="s">
        <v>38</v>
      </c>
      <c r="C126" s="50"/>
      <c r="D126" s="51">
        <f>SUBTOTAL(9,C126:C126)</f>
        <v>0</v>
      </c>
      <c r="E126" s="50"/>
      <c r="F126" s="51">
        <f>SUBTOTAL(9,E126:E126)</f>
        <v>0</v>
      </c>
      <c r="G126" s="51">
        <f>SUBTOTAL(9,C126:E126)</f>
        <v>0</v>
      </c>
      <c r="H126" s="52">
        <v>57.6</v>
      </c>
      <c r="I126" s="50"/>
      <c r="J126" s="53">
        <f>SUBTOTAL(9,I126:I126)</f>
        <v>0</v>
      </c>
      <c r="K126" s="54">
        <f>J126+IF($B122=2,0,K122)</f>
        <v>5</v>
      </c>
      <c r="L126" s="50"/>
      <c r="M126" s="55">
        <f>SUBTOTAL(9,L126:L126)</f>
        <v>0</v>
      </c>
      <c r="N126" s="50"/>
      <c r="O126" s="50"/>
      <c r="P126" s="50"/>
      <c r="Q126" s="50"/>
      <c r="R126" s="55">
        <f>SUBTOTAL(9,N126:Q126)</f>
        <v>0</v>
      </c>
      <c r="S126" s="51">
        <f>SUBTOTAL(9,L126:Q126)</f>
        <v>0</v>
      </c>
      <c r="T126" s="52">
        <f>S126+IF($B122=2,0,T122)</f>
        <v>696.2679333336996</v>
      </c>
      <c r="U126" s="57">
        <v>1392</v>
      </c>
      <c r="V126" s="58">
        <v>13.5544444445</v>
      </c>
      <c r="W126" s="50"/>
      <c r="X126" s="50"/>
      <c r="Y126" s="51">
        <f>SUBTOTAL(9,V126:X126)</f>
        <v>13.5544444445</v>
      </c>
      <c r="Z126" s="55">
        <f>Y126+IF($B122=2,0,Z122)</f>
        <v>262.1029444449</v>
      </c>
      <c r="AA126" s="50"/>
      <c r="AB126" s="51">
        <f>SUBTOTAL(9,AA126:AA126)</f>
        <v>0</v>
      </c>
      <c r="AC126" s="55">
        <f>AB126+IF($B122=2,0,AC122)</f>
        <v>1.3</v>
      </c>
      <c r="AD126" s="50"/>
      <c r="AE126" s="51">
        <f>SUBTOTAL(9,AD126:AD126)</f>
        <v>0</v>
      </c>
      <c r="AF126" s="51">
        <f>AE126+IF($B122=2,0,AF122)</f>
        <v>58.4</v>
      </c>
      <c r="AG126" s="59">
        <f>SUMIF($C$5:AF$5,"Накопленный эффект, т/сут",$C126:AF126)+SUMIF($C$5:AF$5,"Нараст.  по потенциалу",$C126:AF126)-SUMIF($C$5:AF$5,"Нараст. по остановкам",$C126:AF126)-SUMIF($C$5:AF$5,"ИТОГО перевод в ППД",$C126:AF126)-SUMIF($C$5:AF$5,"ИТОГО  нерент, по распоряж.",$C126:AF126)-SUMIF($C$5:AF$5,"ИТОГО ост. дебит от ЗБС, Углуб., ПВЛГ/ПНЛГ",$C126:AF126)</f>
        <v>437.06498888879963</v>
      </c>
      <c r="AH126" s="60"/>
      <c r="AI126" s="60"/>
      <c r="AJ126" s="60"/>
      <c r="AK126" s="51">
        <f>SUBTOTAL(9,AH126:AJ126)</f>
        <v>0</v>
      </c>
      <c r="AL126" s="107" t="s">
        <v>2</v>
      </c>
      <c r="AM126" s="61">
        <f>AM$4+SUMIF($C$5:AK$5,"Нараст. по остановкам",$C126:AK126)-SUMIF($C$5:AK$5,"Нараст.  по потенциалу",$C126:AK126)</f>
        <v>692.44014287169034</v>
      </c>
      <c r="AN126" s="16"/>
    </row>
    <row r="127" spans="1:40" ht="1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16"/>
    </row>
    <row r="128" spans="1:40" ht="11.25" customHeight="1" x14ac:dyDescent="0.25">
      <c r="A128" s="125">
        <v>45442</v>
      </c>
      <c r="B128" s="17" t="s">
        <v>40</v>
      </c>
      <c r="C128" s="18"/>
      <c r="D128" s="19">
        <v>47.6</v>
      </c>
      <c r="E128" s="18"/>
      <c r="F128" s="19">
        <v>10</v>
      </c>
      <c r="G128" s="19">
        <v>57.6</v>
      </c>
      <c r="H128" s="20"/>
      <c r="I128" s="18"/>
      <c r="J128" s="21"/>
      <c r="K128" s="22"/>
      <c r="L128" s="18"/>
      <c r="M128" s="23">
        <v>3.7</v>
      </c>
      <c r="N128" s="24"/>
      <c r="O128" s="18"/>
      <c r="P128" s="18"/>
      <c r="Q128" s="18"/>
      <c r="R128" s="23">
        <v>699.87137777819999</v>
      </c>
      <c r="S128" s="19">
        <v>703.57137777820003</v>
      </c>
      <c r="T128" s="20"/>
      <c r="U128" s="25"/>
      <c r="V128" s="26"/>
      <c r="W128" s="18"/>
      <c r="X128" s="18"/>
      <c r="Y128" s="27"/>
      <c r="Z128" s="28"/>
      <c r="AA128" s="18"/>
      <c r="AB128" s="27"/>
      <c r="AC128" s="28"/>
      <c r="AD128" s="18"/>
      <c r="AE128" s="27"/>
      <c r="AF128" s="27"/>
      <c r="AG128" s="29"/>
      <c r="AH128" s="30"/>
      <c r="AI128" s="30"/>
      <c r="AJ128" s="30"/>
      <c r="AK128" s="31"/>
      <c r="AL128" s="126">
        <f>AL$4+SUMIF($C$5:AK$5,"Нараст. баланс",$C130:AK130)+SUMIF($C$7:AI$7,"Итого (с ВНР)",$C130:AI130)-SUMIF($C$5:AK$5,"Геол. снижение,  т/сут",$C130:AK130)-SUMIF(AJ$7:AK$7,"Итого",AJ130:AK130)-SUMIF($C$7:AK$7,"Итого (с ВСП)",$C130:AK130)</f>
        <v>27355.842433333299</v>
      </c>
      <c r="AM128" s="32"/>
      <c r="AN128" s="16"/>
    </row>
    <row r="129" spans="1:40" ht="11.25" customHeight="1" x14ac:dyDescent="0.25">
      <c r="A129" s="107" t="s">
        <v>2</v>
      </c>
      <c r="B129" s="33" t="s">
        <v>43</v>
      </c>
      <c r="C129" s="34"/>
      <c r="D129" s="35">
        <v>0</v>
      </c>
      <c r="E129" s="34"/>
      <c r="F129" s="35">
        <v>0</v>
      </c>
      <c r="G129" s="35">
        <v>0</v>
      </c>
      <c r="H129" s="36"/>
      <c r="I129" s="34"/>
      <c r="J129" s="37">
        <f>SUBTOTAL(9,I131:I131)</f>
        <v>0</v>
      </c>
      <c r="K129" s="38"/>
      <c r="L129" s="34"/>
      <c r="M129" s="39">
        <f>SUBTOTAL(9,L131:L131)</f>
        <v>0</v>
      </c>
      <c r="N129" s="40"/>
      <c r="O129" s="34"/>
      <c r="P129" s="34"/>
      <c r="Q129" s="34"/>
      <c r="R129" s="39">
        <f>SUBTOTAL(9,N131:Q131)</f>
        <v>0</v>
      </c>
      <c r="S129" s="35">
        <f>SUBTOTAL(9,L131:Q131)</f>
        <v>0</v>
      </c>
      <c r="T129" s="36"/>
      <c r="U129" s="41"/>
      <c r="V129" s="42"/>
      <c r="W129" s="34"/>
      <c r="X129" s="34"/>
      <c r="Y129" s="35">
        <f>SUBTOTAL(9,V131:X131)</f>
        <v>0</v>
      </c>
      <c r="Z129" s="43"/>
      <c r="AA129" s="34"/>
      <c r="AB129" s="35">
        <f>SUBTOTAL(3,AA129:AA129)</f>
        <v>0</v>
      </c>
      <c r="AC129" s="43"/>
      <c r="AD129" s="34"/>
      <c r="AE129" s="35">
        <f>SUBTOTAL(9,AD131:AD131)</f>
        <v>0</v>
      </c>
      <c r="AF129" s="44"/>
      <c r="AG129" s="45"/>
      <c r="AH129" s="46"/>
      <c r="AI129" s="46"/>
      <c r="AJ129" s="46"/>
      <c r="AK129" s="47"/>
      <c r="AL129" s="107" t="s">
        <v>2</v>
      </c>
      <c r="AM129" s="48"/>
      <c r="AN129" s="16"/>
    </row>
    <row r="130" spans="1:40" ht="11.25" customHeight="1" x14ac:dyDescent="0.25">
      <c r="A130" s="107" t="s">
        <v>2</v>
      </c>
      <c r="B130" s="49" t="s">
        <v>38</v>
      </c>
      <c r="C130" s="50"/>
      <c r="D130" s="51">
        <f>SUBTOTAL(9,C130:C130)</f>
        <v>0</v>
      </c>
      <c r="E130" s="50"/>
      <c r="F130" s="51">
        <f>SUBTOTAL(9,E130:E130)</f>
        <v>0</v>
      </c>
      <c r="G130" s="51">
        <f>SUBTOTAL(9,C130:E130)</f>
        <v>0</v>
      </c>
      <c r="H130" s="52">
        <v>57.6</v>
      </c>
      <c r="I130" s="50"/>
      <c r="J130" s="53">
        <f>SUBTOTAL(9,I130:I130)</f>
        <v>0</v>
      </c>
      <c r="K130" s="54">
        <f>J130+IF($B126=2,0,K126)</f>
        <v>5</v>
      </c>
      <c r="L130" s="50"/>
      <c r="M130" s="55">
        <f>SUBTOTAL(9,L130:L130)</f>
        <v>0</v>
      </c>
      <c r="N130" s="56">
        <v>7.3034444445000002</v>
      </c>
      <c r="O130" s="50"/>
      <c r="P130" s="50"/>
      <c r="Q130" s="50"/>
      <c r="R130" s="55">
        <f>SUBTOTAL(9,N130:Q130)</f>
        <v>7.3034444445000002</v>
      </c>
      <c r="S130" s="51">
        <f>SUBTOTAL(9,L130:Q130)</f>
        <v>7.3034444445000002</v>
      </c>
      <c r="T130" s="52">
        <f>S130+IF($B126=2,0,T126)</f>
        <v>703.57137777819958</v>
      </c>
      <c r="U130" s="57">
        <v>1440</v>
      </c>
      <c r="V130" s="58">
        <v>6.2510000000000003</v>
      </c>
      <c r="W130" s="50"/>
      <c r="X130" s="50"/>
      <c r="Y130" s="51">
        <f>SUBTOTAL(9,V130:X130)</f>
        <v>6.2510000000000003</v>
      </c>
      <c r="Z130" s="55">
        <f>Y130+IF($B126=2,0,Z126)</f>
        <v>268.35394444489998</v>
      </c>
      <c r="AA130" s="50"/>
      <c r="AB130" s="51">
        <f>SUBTOTAL(9,AA130:AA130)</f>
        <v>0</v>
      </c>
      <c r="AC130" s="55">
        <f>AB130+IF($B126=2,0,AC126)</f>
        <v>1.3</v>
      </c>
      <c r="AD130" s="50"/>
      <c r="AE130" s="51">
        <f>SUBTOTAL(9,AD130:AD130)</f>
        <v>0</v>
      </c>
      <c r="AF130" s="51">
        <f>AE130+IF($B126=2,0,AF126)</f>
        <v>58.4</v>
      </c>
      <c r="AG130" s="59">
        <f>SUMIF($C$5:AF$5,"Накопленный эффект, т/сут",$C130:AF130)+SUMIF($C$5:AF$5,"Нараст.  по потенциалу",$C130:AF130)-SUMIF($C$5:AF$5,"Нараст. по остановкам",$C130:AF130)-SUMIF($C$5:AF$5,"ИТОГО перевод в ППД",$C130:AF130)-SUMIF($C$5:AF$5,"ИТОГО  нерент, по распоряж.",$C130:AF130)-SUMIF($C$5:AF$5,"ИТОГО ост. дебит от ЗБС, Углуб., ПВЛГ/ПНЛГ",$C130:AF130)</f>
        <v>438.11743333329963</v>
      </c>
      <c r="AH130" s="60"/>
      <c r="AI130" s="60"/>
      <c r="AJ130" s="60"/>
      <c r="AK130" s="51">
        <f>SUBTOTAL(9,AH130:AJ130)</f>
        <v>0</v>
      </c>
      <c r="AL130" s="107" t="s">
        <v>2</v>
      </c>
      <c r="AM130" s="61">
        <f>AM$4+SUMIF($C$5:AK$5,"Нараст. по остановкам",$C130:AK130)-SUMIF($C$5:AK$5,"Нараст.  по потенциалу",$C130:AK130)</f>
        <v>691.38769842719034</v>
      </c>
      <c r="AN130" s="16"/>
    </row>
    <row r="131" spans="1:40" ht="1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16"/>
    </row>
    <row r="132" spans="1:40" ht="11.25" customHeight="1" x14ac:dyDescent="0.25">
      <c r="A132" s="125">
        <v>45443</v>
      </c>
      <c r="B132" s="17" t="s">
        <v>40</v>
      </c>
      <c r="C132" s="18"/>
      <c r="D132" s="19">
        <v>47.6</v>
      </c>
      <c r="E132" s="18"/>
      <c r="F132" s="19">
        <v>10</v>
      </c>
      <c r="G132" s="19">
        <v>57.6</v>
      </c>
      <c r="H132" s="20"/>
      <c r="I132" s="18"/>
      <c r="J132" s="21"/>
      <c r="K132" s="22"/>
      <c r="L132" s="18"/>
      <c r="M132" s="23">
        <v>3.7</v>
      </c>
      <c r="N132" s="24"/>
      <c r="O132" s="18"/>
      <c r="P132" s="18"/>
      <c r="Q132" s="18"/>
      <c r="R132" s="23">
        <v>706.12237777819996</v>
      </c>
      <c r="S132" s="19">
        <v>709.82237777820001</v>
      </c>
      <c r="T132" s="20"/>
      <c r="U132" s="25"/>
      <c r="V132" s="18"/>
      <c r="W132" s="18"/>
      <c r="X132" s="18"/>
      <c r="Y132" s="27"/>
      <c r="Z132" s="28"/>
      <c r="AA132" s="18"/>
      <c r="AB132" s="27"/>
      <c r="AC132" s="28"/>
      <c r="AD132" s="18"/>
      <c r="AE132" s="27"/>
      <c r="AF132" s="27"/>
      <c r="AG132" s="29"/>
      <c r="AH132" s="30"/>
      <c r="AI132" s="30"/>
      <c r="AJ132" s="30"/>
      <c r="AK132" s="31"/>
      <c r="AL132" s="126">
        <f>AL$4+SUMIF($C$5:AK$5,"Нараст. баланс",$C134:AK134)+SUMIF($C$7:AI$7,"Итого (с ВНР)",$C134:AI134)-SUMIF($C$5:AK$5,"Геол. снижение,  т/сут",$C134:AK134)-SUMIF(AJ$7:AK$7,"Итого",AJ134:AK134)-SUMIF($C$7:AK$7,"Итого (с ВСП)",$C134:AK134)</f>
        <v>27314.093433333299</v>
      </c>
      <c r="AM132" s="32"/>
      <c r="AN132" s="16"/>
    </row>
    <row r="133" spans="1:40" ht="11.25" customHeight="1" x14ac:dyDescent="0.25">
      <c r="A133" s="107" t="s">
        <v>2</v>
      </c>
      <c r="B133" s="33" t="s">
        <v>43</v>
      </c>
      <c r="C133" s="34"/>
      <c r="D133" s="35">
        <v>0</v>
      </c>
      <c r="E133" s="34"/>
      <c r="F133" s="35">
        <v>0</v>
      </c>
      <c r="G133" s="35">
        <v>0</v>
      </c>
      <c r="H133" s="36"/>
      <c r="I133" s="34"/>
      <c r="J133" s="37">
        <f>SUBTOTAL(9,I135:I135)</f>
        <v>0</v>
      </c>
      <c r="K133" s="38"/>
      <c r="L133" s="34"/>
      <c r="M133" s="39">
        <f>SUBTOTAL(9,L135:L135)</f>
        <v>0</v>
      </c>
      <c r="N133" s="40"/>
      <c r="O133" s="34"/>
      <c r="P133" s="34"/>
      <c r="Q133" s="34"/>
      <c r="R133" s="39">
        <f>SUBTOTAL(9,N135:Q135)</f>
        <v>0</v>
      </c>
      <c r="S133" s="35">
        <f>SUBTOTAL(9,L135:Q135)</f>
        <v>0</v>
      </c>
      <c r="T133" s="36"/>
      <c r="U133" s="41"/>
      <c r="V133" s="34"/>
      <c r="W133" s="34"/>
      <c r="X133" s="34"/>
      <c r="Y133" s="35">
        <f>SUBTOTAL(9,V135:X135)</f>
        <v>0</v>
      </c>
      <c r="Z133" s="43"/>
      <c r="AA133" s="34"/>
      <c r="AB133" s="35">
        <f>SUBTOTAL(3,AA133:AA133)</f>
        <v>0</v>
      </c>
      <c r="AC133" s="43"/>
      <c r="AD133" s="34"/>
      <c r="AE133" s="35">
        <f>SUBTOTAL(9,AD135:AD135)</f>
        <v>0</v>
      </c>
      <c r="AF133" s="44"/>
      <c r="AG133" s="45"/>
      <c r="AH133" s="46"/>
      <c r="AI133" s="46"/>
      <c r="AJ133" s="46"/>
      <c r="AK133" s="47"/>
      <c r="AL133" s="107" t="s">
        <v>2</v>
      </c>
      <c r="AM133" s="48"/>
      <c r="AN133" s="16"/>
    </row>
    <row r="134" spans="1:40" ht="11.25" customHeight="1" x14ac:dyDescent="0.25">
      <c r="A134" s="107" t="s">
        <v>2</v>
      </c>
      <c r="B134" s="49" t="s">
        <v>38</v>
      </c>
      <c r="C134" s="50"/>
      <c r="D134" s="51">
        <f>SUBTOTAL(9,C134:C134)</f>
        <v>0</v>
      </c>
      <c r="E134" s="50"/>
      <c r="F134" s="51">
        <f>SUBTOTAL(9,E134:E134)</f>
        <v>0</v>
      </c>
      <c r="G134" s="51">
        <f>SUBTOTAL(9,C134:E134)</f>
        <v>0</v>
      </c>
      <c r="H134" s="52">
        <v>57.6</v>
      </c>
      <c r="I134" s="50"/>
      <c r="J134" s="53">
        <f>SUBTOTAL(9,I134:I134)</f>
        <v>0</v>
      </c>
      <c r="K134" s="54">
        <f>J134+IF($B130=2,0,K130)</f>
        <v>5</v>
      </c>
      <c r="L134" s="50"/>
      <c r="M134" s="55">
        <f>SUBTOTAL(9,L134:L134)</f>
        <v>0</v>
      </c>
      <c r="N134" s="56">
        <v>6.2510000000000003</v>
      </c>
      <c r="O134" s="50"/>
      <c r="P134" s="50"/>
      <c r="Q134" s="50"/>
      <c r="R134" s="55">
        <f>SUBTOTAL(9,N134:Q134)</f>
        <v>6.2510000000000003</v>
      </c>
      <c r="S134" s="51">
        <f>SUBTOTAL(9,L134:Q134)</f>
        <v>6.2510000000000003</v>
      </c>
      <c r="T134" s="52">
        <f>S134+IF($B130=2,0,T130)</f>
        <v>709.82237777819955</v>
      </c>
      <c r="U134" s="57">
        <v>1488</v>
      </c>
      <c r="V134" s="50"/>
      <c r="W134" s="50"/>
      <c r="X134" s="50"/>
      <c r="Y134" s="51">
        <f>SUBTOTAL(9,V134:X134)</f>
        <v>0</v>
      </c>
      <c r="Z134" s="55">
        <f>Y134+IF($B130=2,0,Z130)</f>
        <v>268.35394444489998</v>
      </c>
      <c r="AA134" s="50"/>
      <c r="AB134" s="51">
        <f>SUBTOTAL(9,AA134:AA134)</f>
        <v>0</v>
      </c>
      <c r="AC134" s="55">
        <f>AB134+IF($B130=2,0,AC130)</f>
        <v>1.3</v>
      </c>
      <c r="AD134" s="50"/>
      <c r="AE134" s="51">
        <f>SUBTOTAL(9,AD134:AD134)</f>
        <v>0</v>
      </c>
      <c r="AF134" s="51">
        <f>AE134+IF($B130=2,0,AF130)</f>
        <v>58.4</v>
      </c>
      <c r="AG134" s="59">
        <f>SUMIF($C$5:AF$5,"Накопленный эффект, т/сут",$C134:AF134)+SUMIF($C$5:AF$5,"Нараст.  по потенциалу",$C134:AF134)-SUMIF($C$5:AF$5,"Нараст. по остановкам",$C134:AF134)-SUMIF($C$5:AF$5,"ИТОГО перевод в ППД",$C134:AF134)-SUMIF($C$5:AF$5,"ИТОГО  нерент, по распоряж.",$C134:AF134)-SUMIF($C$5:AF$5,"ИТОГО ост. дебит от ЗБС, Углуб., ПВЛГ/ПНЛГ",$C134:AF134)</f>
        <v>444.36843333329961</v>
      </c>
      <c r="AH134" s="60"/>
      <c r="AI134" s="60"/>
      <c r="AJ134" s="60"/>
      <c r="AK134" s="51">
        <f>SUBTOTAL(9,AH134:AJ134)</f>
        <v>0</v>
      </c>
      <c r="AL134" s="107" t="s">
        <v>2</v>
      </c>
      <c r="AM134" s="61">
        <f>AM$4+SUMIF($C$5:AK$5,"Нараст. по остановкам",$C134:AK134)-SUMIF($C$5:AK$5,"Нараст.  по потенциалу",$C134:AK134)</f>
        <v>685.13669842719037</v>
      </c>
      <c r="AN134" s="16"/>
    </row>
    <row r="135" spans="1:40" ht="1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16"/>
    </row>
    <row r="136" spans="1:40" ht="24" customHeight="1" x14ac:dyDescent="0.25">
      <c r="A136" s="127" t="s">
        <v>55</v>
      </c>
      <c r="B136" s="128" t="s">
        <v>2</v>
      </c>
      <c r="C136" s="62"/>
      <c r="D136" s="63">
        <v>1</v>
      </c>
      <c r="E136" s="62"/>
      <c r="F136" s="63">
        <v>1</v>
      </c>
      <c r="G136" s="64">
        <v>2</v>
      </c>
      <c r="H136" s="65"/>
      <c r="I136" s="62"/>
      <c r="J136" s="63">
        <v>1</v>
      </c>
      <c r="K136" s="66"/>
      <c r="L136" s="62"/>
      <c r="M136" s="63">
        <v>2</v>
      </c>
      <c r="N136" s="62"/>
      <c r="O136" s="62"/>
      <c r="P136" s="62"/>
      <c r="Q136" s="62"/>
      <c r="R136" s="63">
        <v>5</v>
      </c>
      <c r="S136" s="67">
        <v>7</v>
      </c>
      <c r="T136" s="68"/>
      <c r="U136" s="69"/>
      <c r="V136" s="70"/>
      <c r="W136" s="70"/>
      <c r="X136" s="70"/>
      <c r="Y136" s="67">
        <v>6</v>
      </c>
      <c r="Z136" s="71"/>
      <c r="AA136" s="70"/>
      <c r="AB136" s="67">
        <v>1</v>
      </c>
      <c r="AC136" s="71"/>
      <c r="AD136" s="70"/>
      <c r="AE136" s="72">
        <v>2</v>
      </c>
      <c r="AF136" s="71"/>
      <c r="AG136" s="73"/>
      <c r="AH136" s="74"/>
      <c r="AI136" s="74"/>
      <c r="AJ136" s="74"/>
      <c r="AK136" s="74"/>
      <c r="AL136" s="74"/>
      <c r="AM136" s="75"/>
      <c r="AN136" s="16"/>
    </row>
    <row r="137" spans="1:40" ht="24" customHeight="1" x14ac:dyDescent="0.25">
      <c r="A137" s="129" t="s">
        <v>56</v>
      </c>
      <c r="B137" s="130" t="s">
        <v>2</v>
      </c>
      <c r="C137" s="76"/>
      <c r="D137" s="77">
        <v>47.6</v>
      </c>
      <c r="E137" s="76"/>
      <c r="F137" s="77">
        <v>10</v>
      </c>
      <c r="G137" s="78">
        <v>57.6</v>
      </c>
      <c r="H137" s="79"/>
      <c r="I137" s="76"/>
      <c r="J137" s="77">
        <v>5</v>
      </c>
      <c r="K137" s="80"/>
      <c r="L137" s="76"/>
      <c r="M137" s="77">
        <v>3.7</v>
      </c>
      <c r="N137" s="76"/>
      <c r="O137" s="76"/>
      <c r="P137" s="76"/>
      <c r="Q137" s="76"/>
      <c r="R137" s="77">
        <v>706.12237777819996</v>
      </c>
      <c r="S137" s="81">
        <v>709.82237777820001</v>
      </c>
      <c r="T137" s="82"/>
      <c r="U137" s="83"/>
      <c r="V137" s="84"/>
      <c r="W137" s="84"/>
      <c r="X137" s="84"/>
      <c r="Y137" s="81">
        <v>268.35394444489998</v>
      </c>
      <c r="Z137" s="85"/>
      <c r="AA137" s="84"/>
      <c r="AB137" s="81">
        <v>1.3</v>
      </c>
      <c r="AC137" s="85"/>
      <c r="AD137" s="84"/>
      <c r="AE137" s="81">
        <v>58.4</v>
      </c>
      <c r="AF137" s="85"/>
      <c r="AG137" s="86"/>
      <c r="AH137" s="82"/>
      <c r="AI137" s="82"/>
      <c r="AJ137" s="82"/>
      <c r="AK137" s="82"/>
      <c r="AL137" s="87" t="s">
        <v>57</v>
      </c>
      <c r="AM137" s="88"/>
      <c r="AN137" s="16"/>
    </row>
    <row r="138" spans="1:40" ht="24" customHeight="1" x14ac:dyDescent="0.25">
      <c r="A138" s="129" t="s">
        <v>58</v>
      </c>
      <c r="B138" s="130" t="s">
        <v>2</v>
      </c>
      <c r="C138" s="76"/>
      <c r="D138" s="89">
        <v>571.20000000000005</v>
      </c>
      <c r="E138" s="76"/>
      <c r="F138" s="89">
        <v>260</v>
      </c>
      <c r="G138" s="90">
        <v>831.2</v>
      </c>
      <c r="H138" s="90">
        <f>SUM(H$12:H134)</f>
        <v>831.20000000000016</v>
      </c>
      <c r="I138" s="76"/>
      <c r="J138" s="89">
        <f>K138</f>
        <v>110</v>
      </c>
      <c r="K138" s="91">
        <f>SUM(K$12:K134)</f>
        <v>110</v>
      </c>
      <c r="L138" s="76"/>
      <c r="M138" s="89">
        <v>62.6</v>
      </c>
      <c r="N138" s="76"/>
      <c r="O138" s="76"/>
      <c r="P138" s="76"/>
      <c r="Q138" s="76"/>
      <c r="R138" s="89">
        <v>17418.5887111148</v>
      </c>
      <c r="S138" s="92">
        <v>17481.188711114799</v>
      </c>
      <c r="T138" s="93">
        <f>SUM(T$12:T134)</f>
        <v>17481.188711114799</v>
      </c>
      <c r="U138" s="94">
        <f>SUM(U$12:U134)</f>
        <v>23808</v>
      </c>
      <c r="V138" s="84"/>
      <c r="W138" s="84"/>
      <c r="X138" s="84"/>
      <c r="Y138" s="92">
        <f>Z138</f>
        <v>5070.9995555602</v>
      </c>
      <c r="Z138" s="95">
        <f>SUM(Z$12:Z134)</f>
        <v>5070.9995555602</v>
      </c>
      <c r="AA138" s="84"/>
      <c r="AB138" s="92">
        <f>AC138</f>
        <v>33.800000000000004</v>
      </c>
      <c r="AC138" s="95">
        <f>SUM(AC$12:AC134)</f>
        <v>33.800000000000004</v>
      </c>
      <c r="AD138" s="84"/>
      <c r="AE138" s="92">
        <f>AF138</f>
        <v>1326.8000000000002</v>
      </c>
      <c r="AF138" s="95">
        <f>SUM(AF$12:AF134)</f>
        <v>1326.8000000000002</v>
      </c>
      <c r="AG138" s="96">
        <f>SUM(AG$12:AG134)</f>
        <v>11990.789155554598</v>
      </c>
      <c r="AH138" s="97">
        <f>SUBTOTAL(9,AH$14:AH134)</f>
        <v>265.10500000000002</v>
      </c>
      <c r="AI138" s="97">
        <f>SUBTOTAL(9,AI$14:AI134)</f>
        <v>124.6015489806471</v>
      </c>
      <c r="AJ138" s="97">
        <f>SUBTOTAL(9,AJ$14:AJ134)</f>
        <v>5.4665940860214883</v>
      </c>
      <c r="AK138" s="97">
        <f>SUM(AK$12:AK134)</f>
        <v>395.17314306666867</v>
      </c>
      <c r="AL138" s="93">
        <f>AL$4*DAY($A132)+SUMIF($C$5:AK$5,"Нараст. баланс",$C138:AK138)+SUMIF($C$7:AI$7,"Итого (с ВНР)",$C138:AI138)-SUMIF($C$5:AK$5,"Геол. снижение,  т/сут",$C138:AK138)-SUMIF(AJ$7:AK$7,"Итого",AJ138:AK138)-SUMIF($C$7:AK$7,"Итого (с ВСП)",$C138:AK138)</f>
        <v>866877.09101248789</v>
      </c>
      <c r="AM138" s="81">
        <f>SUBTOTAL(1,AM$12:AM134)</f>
        <v>726.27644932324529</v>
      </c>
      <c r="AN138" s="16"/>
    </row>
    <row r="139" spans="1:40" ht="26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31" t="s">
        <v>59</v>
      </c>
      <c r="M139" s="102" t="s">
        <v>2</v>
      </c>
      <c r="N139" s="102" t="s">
        <v>2</v>
      </c>
      <c r="O139" s="102" t="s">
        <v>2</v>
      </c>
      <c r="P139" s="102" t="s">
        <v>2</v>
      </c>
      <c r="Q139" s="102" t="s">
        <v>2</v>
      </c>
      <c r="R139" s="102" t="s">
        <v>2</v>
      </c>
      <c r="S139" s="102" t="s">
        <v>2</v>
      </c>
      <c r="T139" s="102" t="s">
        <v>2</v>
      </c>
      <c r="U139" s="132" t="s">
        <v>60</v>
      </c>
      <c r="V139" s="102" t="s">
        <v>2</v>
      </c>
      <c r="W139" s="102" t="s">
        <v>2</v>
      </c>
      <c r="X139" s="102" t="s">
        <v>2</v>
      </c>
      <c r="Y139" s="102" t="s">
        <v>2</v>
      </c>
      <c r="Z139" s="102" t="s">
        <v>2</v>
      </c>
      <c r="AA139" s="102" t="s">
        <v>2</v>
      </c>
      <c r="AB139" s="102" t="s">
        <v>2</v>
      </c>
      <c r="AC139" s="102" t="s">
        <v>2</v>
      </c>
      <c r="AD139" s="102" t="s">
        <v>2</v>
      </c>
      <c r="AE139" s="102" t="s">
        <v>2</v>
      </c>
      <c r="AF139" s="102" t="s">
        <v>2</v>
      </c>
      <c r="AG139" s="102" t="s">
        <v>2</v>
      </c>
      <c r="AH139" s="102" t="s">
        <v>2</v>
      </c>
      <c r="AI139" s="102" t="s">
        <v>2</v>
      </c>
      <c r="AJ139" s="102" t="s">
        <v>2</v>
      </c>
      <c r="AK139" s="102" t="s">
        <v>2</v>
      </c>
      <c r="AL139" s="98">
        <f>AL132-SUMIF($C$7:AI$7,"Итого (с ВНР)",$C134:AI134)+SUMIF($C$7:AK$7,"Итого (с ВСП)",$C134:AK134)+SUMIF(AJ$7:AK$7,"Итого",AJ134:AK134)</f>
        <v>27314.093433333299</v>
      </c>
      <c r="AM139" s="99" t="s">
        <v>61</v>
      </c>
      <c r="AN139" s="16"/>
    </row>
    <row r="140" spans="1:40" ht="15" customHeight="1" x14ac:dyDescent="0.25">
      <c r="A140" s="2"/>
      <c r="B140" s="2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</row>
    <row r="141" spans="1:40" ht="15" customHeight="1" x14ac:dyDescent="0.25">
      <c r="A141" s="2"/>
      <c r="B141" s="2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</row>
    <row r="142" spans="1:40" ht="15" customHeight="1" x14ac:dyDescent="0.25">
      <c r="A142" s="2"/>
      <c r="B142" s="2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</row>
  </sheetData>
  <mergeCells count="110">
    <mergeCell ref="A132:A134"/>
    <mergeCell ref="AL132:AL134"/>
    <mergeCell ref="A136:B136"/>
    <mergeCell ref="A137:B137"/>
    <mergeCell ref="A138:B138"/>
    <mergeCell ref="L139:T139"/>
    <mergeCell ref="U139:AK139"/>
    <mergeCell ref="A112:A114"/>
    <mergeCell ref="AL112:AL114"/>
    <mergeCell ref="A116:A118"/>
    <mergeCell ref="AL116:AL118"/>
    <mergeCell ref="A120:A122"/>
    <mergeCell ref="AL120:AL122"/>
    <mergeCell ref="A124:A126"/>
    <mergeCell ref="AL124:AL126"/>
    <mergeCell ref="A128:A130"/>
    <mergeCell ref="AL128:AL130"/>
    <mergeCell ref="A92:A94"/>
    <mergeCell ref="AL92:AL94"/>
    <mergeCell ref="A96:A98"/>
    <mergeCell ref="AL96:AL98"/>
    <mergeCell ref="A100:A102"/>
    <mergeCell ref="AL100:AL102"/>
    <mergeCell ref="A104:A106"/>
    <mergeCell ref="AL104:AL106"/>
    <mergeCell ref="A108:A110"/>
    <mergeCell ref="AL108:AL110"/>
    <mergeCell ref="A72:A74"/>
    <mergeCell ref="AL72:AL74"/>
    <mergeCell ref="A76:A78"/>
    <mergeCell ref="AL76:AL78"/>
    <mergeCell ref="A80:A82"/>
    <mergeCell ref="AL80:AL82"/>
    <mergeCell ref="A84:A86"/>
    <mergeCell ref="AL84:AL86"/>
    <mergeCell ref="A88:A90"/>
    <mergeCell ref="AL88:AL90"/>
    <mergeCell ref="A52:A54"/>
    <mergeCell ref="AL52:AL54"/>
    <mergeCell ref="A56:A58"/>
    <mergeCell ref="AL56:AL58"/>
    <mergeCell ref="A60:A62"/>
    <mergeCell ref="AL60:AL62"/>
    <mergeCell ref="A64:A66"/>
    <mergeCell ref="AL64:AL66"/>
    <mergeCell ref="A68:A70"/>
    <mergeCell ref="AL68:AL70"/>
    <mergeCell ref="A32:A34"/>
    <mergeCell ref="AL32:AL34"/>
    <mergeCell ref="A36:A38"/>
    <mergeCell ref="AL36:AL38"/>
    <mergeCell ref="A40:A42"/>
    <mergeCell ref="AL40:AL42"/>
    <mergeCell ref="A44:A46"/>
    <mergeCell ref="AL44:AL46"/>
    <mergeCell ref="A48:A50"/>
    <mergeCell ref="AL48:AL50"/>
    <mergeCell ref="AL12:AL14"/>
    <mergeCell ref="A16:A18"/>
    <mergeCell ref="AL16:AL18"/>
    <mergeCell ref="A20:A22"/>
    <mergeCell ref="AL20:AL22"/>
    <mergeCell ref="A24:A26"/>
    <mergeCell ref="AL24:AL26"/>
    <mergeCell ref="A28:A30"/>
    <mergeCell ref="AL28:AL30"/>
    <mergeCell ref="C10:D10"/>
    <mergeCell ref="E10:F10"/>
    <mergeCell ref="I10:J10"/>
    <mergeCell ref="L10:M10"/>
    <mergeCell ref="N10:R10"/>
    <mergeCell ref="V10:Y10"/>
    <mergeCell ref="AA10:AB10"/>
    <mergeCell ref="AD10:AE10"/>
    <mergeCell ref="A12:A14"/>
    <mergeCell ref="AL5:AL9"/>
    <mergeCell ref="AM5:AM9"/>
    <mergeCell ref="C6:D7"/>
    <mergeCell ref="E6:F7"/>
    <mergeCell ref="G6:G9"/>
    <mergeCell ref="L6:M7"/>
    <mergeCell ref="N6:R7"/>
    <mergeCell ref="S6:S9"/>
    <mergeCell ref="AH7:AH9"/>
    <mergeCell ref="AI7:AI9"/>
    <mergeCell ref="AJ7:AJ9"/>
    <mergeCell ref="AK7:AK9"/>
    <mergeCell ref="C1:AC1"/>
    <mergeCell ref="C2:AB2"/>
    <mergeCell ref="C3:K3"/>
    <mergeCell ref="A4:B4"/>
    <mergeCell ref="C4:T4"/>
    <mergeCell ref="U4:AK4"/>
    <mergeCell ref="A5:A9"/>
    <mergeCell ref="B5:B9"/>
    <mergeCell ref="C5:G5"/>
    <mergeCell ref="H5:H9"/>
    <mergeCell ref="I5:J7"/>
    <mergeCell ref="K5:K9"/>
    <mergeCell ref="L5:S5"/>
    <mergeCell ref="T5:T9"/>
    <mergeCell ref="U5:U9"/>
    <mergeCell ref="V5:Y7"/>
    <mergeCell ref="Z5:Z9"/>
    <mergeCell ref="AA5:AB7"/>
    <mergeCell ref="AC5:AC9"/>
    <mergeCell ref="AD5:AE7"/>
    <mergeCell ref="AF5:AF9"/>
    <mergeCell ref="AG5:AG9"/>
    <mergeCell ref="AH5:AK5"/>
  </mergeCells>
  <pageMargins left="0" right="0" top="0" bottom="0" header="0" footer="0"/>
  <pageSetup paperSize="8" scale="75" orientation="landscape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5.7109375" customWidth="1"/>
    <col min="2" max="2" width="22.7109375" customWidth="1"/>
    <col min="3" max="3" width="25" customWidth="1"/>
    <col min="4" max="4" width="16.85546875" customWidth="1"/>
    <col min="5" max="5" width="13.42578125" customWidth="1"/>
    <col min="6" max="6" width="82.140625" customWidth="1"/>
    <col min="7" max="7" width="5.7109375" customWidth="1"/>
  </cols>
  <sheetData>
    <row r="1" spans="1:7" ht="15" customHeight="1" x14ac:dyDescent="0.25">
      <c r="A1" s="16"/>
      <c r="B1" s="16"/>
      <c r="C1" s="16"/>
      <c r="D1" s="16"/>
      <c r="E1" s="16"/>
      <c r="F1" s="16"/>
      <c r="G1" s="16"/>
    </row>
    <row r="2" spans="1:7" ht="15" customHeight="1" x14ac:dyDescent="0.25">
      <c r="A2" s="16"/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16"/>
    </row>
    <row r="3" spans="1:7" ht="14.25" customHeight="1" x14ac:dyDescent="0.25">
      <c r="A3" s="16"/>
      <c r="B3" s="2" t="s">
        <v>67</v>
      </c>
      <c r="C3" s="2"/>
      <c r="D3" s="2">
        <v>1349996211</v>
      </c>
      <c r="E3" s="2"/>
      <c r="F3" s="2" t="s">
        <v>68</v>
      </c>
      <c r="G3" s="16"/>
    </row>
    <row r="4" spans="1:7" ht="14.25" customHeight="1" x14ac:dyDescent="0.25">
      <c r="A4" s="16"/>
      <c r="B4" s="2" t="s">
        <v>69</v>
      </c>
      <c r="C4" s="2"/>
      <c r="D4" s="2">
        <v>268997629</v>
      </c>
      <c r="E4" s="2"/>
      <c r="F4" s="2" t="s">
        <v>70</v>
      </c>
      <c r="G4" s="16"/>
    </row>
    <row r="5" spans="1:7" ht="27.75" customHeight="1" x14ac:dyDescent="0.25">
      <c r="A5" s="16"/>
      <c r="B5" s="2" t="s">
        <v>71</v>
      </c>
      <c r="C5" s="2"/>
      <c r="D5" s="2"/>
      <c r="E5" s="100">
        <v>45413</v>
      </c>
      <c r="F5" s="2" t="s">
        <v>72</v>
      </c>
      <c r="G5" s="16"/>
    </row>
    <row r="6" spans="1:7" ht="14.25" customHeight="1" x14ac:dyDescent="0.25">
      <c r="A6" s="16"/>
      <c r="B6" s="2" t="s">
        <v>73</v>
      </c>
      <c r="C6" s="2" t="s">
        <v>74</v>
      </c>
      <c r="D6" s="2"/>
      <c r="E6" s="2"/>
      <c r="F6" s="2" t="s">
        <v>75</v>
      </c>
      <c r="G6" s="16"/>
    </row>
    <row r="7" spans="1:7" ht="14.25" customHeight="1" x14ac:dyDescent="0.25">
      <c r="A7" s="16"/>
      <c r="B7" s="2" t="s">
        <v>73</v>
      </c>
      <c r="C7" s="2" t="s">
        <v>76</v>
      </c>
      <c r="D7" s="2"/>
      <c r="E7" s="2"/>
      <c r="F7" s="2" t="s">
        <v>77</v>
      </c>
      <c r="G7" s="16"/>
    </row>
    <row r="8" spans="1:7" ht="14.25" customHeight="1" x14ac:dyDescent="0.25">
      <c r="A8" s="16"/>
      <c r="B8" s="2" t="s">
        <v>78</v>
      </c>
      <c r="C8" s="2" t="s">
        <v>79</v>
      </c>
      <c r="D8" s="2"/>
      <c r="E8" s="2"/>
      <c r="F8" s="2" t="s">
        <v>80</v>
      </c>
      <c r="G8" s="16"/>
    </row>
    <row r="9" spans="1:7" ht="14.25" customHeight="1" x14ac:dyDescent="0.25">
      <c r="A9" s="16"/>
      <c r="B9" s="2" t="s">
        <v>78</v>
      </c>
      <c r="C9" s="2" t="s">
        <v>81</v>
      </c>
      <c r="D9" s="2"/>
      <c r="E9" s="2"/>
      <c r="F9" s="2" t="s">
        <v>82</v>
      </c>
      <c r="G9" s="16"/>
    </row>
    <row r="10" spans="1:7" ht="15" customHeight="1" x14ac:dyDescent="0.25">
      <c r="A10" s="16"/>
      <c r="B10" s="2"/>
      <c r="C10" s="2"/>
      <c r="D10" s="2"/>
      <c r="E10" s="2"/>
      <c r="F10" s="2"/>
      <c r="G10" s="16"/>
    </row>
  </sheetData>
  <pageMargins left="0.78740157480314954" right="0.78740157480314954" top="0.78740157480314954" bottom="0.78740157480314954" header="0" footer="0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Расчет_Суточной_Добычи_По_Датам</vt:lpstr>
      <vt:lpstr>Фильтры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Марков Александр Сергеевич</dc:creator>
  <cp:lastModifiedBy> </cp:lastModifiedBy>
  <dcterms:created xsi:type="dcterms:W3CDTF">2024-04-12T11:53:47Z</dcterms:created>
  <dcterms:modified xsi:type="dcterms:W3CDTF">2024-04-12T11:53:47Z</dcterms:modified>
</cp:coreProperties>
</file>