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705" yWindow="-15" windowWidth="8700" windowHeight="8235" tabRatio="593" activeTab="1"/>
  </bookViews>
  <sheets>
    <sheet name="Chart1" sheetId="13" r:id="rId1"/>
    <sheet name="Data" sheetId="1" r:id="rId2"/>
    <sheet name="DataReadme" sheetId="2" r:id="rId3"/>
    <sheet name="t-table" sheetId="4" r:id="rId4"/>
    <sheet name="DataAnalysis" sheetId="8" r:id="rId5"/>
    <sheet name="VariChart" sheetId="10" r:id="rId6"/>
    <sheet name="AnalysisReadme" sheetId="11" r:id="rId7"/>
    <sheet name="Sheet1" sheetId="12" r:id="rId8"/>
  </sheets>
  <externalReferences>
    <externalReference r:id="rId9"/>
  </externalReferences>
  <definedNames>
    <definedName name="_xlnm._FilterDatabase" localSheetId="1" hidden="1">Data!$B$2:$CW$55</definedName>
    <definedName name="_xlnm._FilterDatabase" localSheetId="4" hidden="1">DataAnalysis!$B$21:$N$224</definedName>
  </definedNames>
  <calcPr calcId="125725"/>
</workbook>
</file>

<file path=xl/calcChain.xml><?xml version="1.0" encoding="utf-8"?>
<calcChain xmlns="http://schemas.openxmlformats.org/spreadsheetml/2006/main">
  <c r="N78" i="1"/>
  <c r="N77"/>
  <c r="N79"/>
  <c r="N80"/>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3"/>
  <c r="O80"/>
  <c r="P80" s="1"/>
  <c r="O79"/>
  <c r="P79" s="1"/>
  <c r="O77"/>
  <c r="P77" s="1"/>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3"/>
  <c r="O78" l="1"/>
  <c r="P78" s="1"/>
  <c r="CV63" l="1"/>
  <c r="BV63"/>
  <c r="BQ63"/>
  <c r="BF63"/>
  <c r="AI63"/>
  <c r="AE63"/>
  <c r="AA63"/>
  <c r="AJ63" s="1"/>
  <c r="G30"/>
  <c r="CV13"/>
  <c r="CV74"/>
  <c r="CV75"/>
  <c r="CV57"/>
  <c r="CV58"/>
  <c r="CV64"/>
  <c r="CV65"/>
  <c r="CV40"/>
  <c r="CV41"/>
  <c r="CV42"/>
  <c r="CV43"/>
  <c r="CV44"/>
  <c r="CV60"/>
  <c r="CV14"/>
  <c r="CV15"/>
  <c r="CV16"/>
  <c r="CV17"/>
  <c r="CV18"/>
  <c r="CV19"/>
  <c r="CV20"/>
  <c r="CV21"/>
  <c r="CV68"/>
  <c r="CV69"/>
  <c r="CV38"/>
  <c r="CV39"/>
  <c r="CV45"/>
  <c r="CV46"/>
  <c r="CV47"/>
  <c r="CV31"/>
  <c r="CV32"/>
  <c r="CV25"/>
  <c r="CV48"/>
  <c r="CV49"/>
  <c r="CV72"/>
  <c r="CV50"/>
  <c r="CV51"/>
  <c r="CV52"/>
  <c r="CV53"/>
  <c r="CV33"/>
  <c r="CV34"/>
  <c r="CV35"/>
  <c r="CV26"/>
  <c r="CV36"/>
  <c r="CV37"/>
  <c r="CV73"/>
  <c r="CV11"/>
  <c r="CV12"/>
  <c r="CV3"/>
  <c r="CV4"/>
  <c r="CV5"/>
  <c r="CV6"/>
  <c r="CV8"/>
  <c r="CV9"/>
  <c r="CV62"/>
  <c r="CV56"/>
  <c r="CV59"/>
  <c r="CV66"/>
  <c r="CV22"/>
  <c r="CV23"/>
  <c r="CV70"/>
  <c r="CV71"/>
  <c r="CV10"/>
  <c r="CV61"/>
  <c r="CV24"/>
  <c r="CV7"/>
  <c r="CV27"/>
  <c r="CV67"/>
  <c r="CV28"/>
  <c r="CV29"/>
  <c r="CV30"/>
  <c r="CV54"/>
  <c r="CV55"/>
  <c r="AK63" l="1"/>
  <c r="Z63"/>
  <c r="A13" i="11"/>
  <c r="A12"/>
  <c r="A8"/>
  <c r="A9"/>
  <c r="A10"/>
  <c r="A11"/>
  <c r="A14" s="1"/>
  <c r="A15" s="1"/>
  <c r="A16" s="1"/>
  <c r="A7"/>
  <c r="B23" i="8"/>
  <c r="H23" s="1"/>
  <c r="D23"/>
  <c r="F23"/>
  <c r="B24"/>
  <c r="H24" s="1"/>
  <c r="D24"/>
  <c r="F24"/>
  <c r="B25"/>
  <c r="H25" s="1"/>
  <c r="D25"/>
  <c r="F25"/>
  <c r="B26"/>
  <c r="H26" s="1"/>
  <c r="D26"/>
  <c r="F26"/>
  <c r="B27"/>
  <c r="H27" s="1"/>
  <c r="D27"/>
  <c r="F27"/>
  <c r="B28"/>
  <c r="H28" s="1"/>
  <c r="D28"/>
  <c r="F28"/>
  <c r="B29"/>
  <c r="H29" s="1"/>
  <c r="D29"/>
  <c r="F29"/>
  <c r="B30"/>
  <c r="H30" s="1"/>
  <c r="D30"/>
  <c r="F30"/>
  <c r="B31"/>
  <c r="H31" s="1"/>
  <c r="D31"/>
  <c r="F31"/>
  <c r="B32"/>
  <c r="H32" s="1"/>
  <c r="D32"/>
  <c r="F32"/>
  <c r="B33"/>
  <c r="H33" s="1"/>
  <c r="D33"/>
  <c r="F33"/>
  <c r="B34"/>
  <c r="H34" s="1"/>
  <c r="D34"/>
  <c r="F34"/>
  <c r="B35"/>
  <c r="H35" s="1"/>
  <c r="D35"/>
  <c r="F35"/>
  <c r="B36"/>
  <c r="H36" s="1"/>
  <c r="D36"/>
  <c r="F36"/>
  <c r="B37"/>
  <c r="H37" s="1"/>
  <c r="D37"/>
  <c r="F37"/>
  <c r="B38"/>
  <c r="H38" s="1"/>
  <c r="D38"/>
  <c r="F38"/>
  <c r="B39"/>
  <c r="H39" s="1"/>
  <c r="D39"/>
  <c r="F39"/>
  <c r="B40"/>
  <c r="H40" s="1"/>
  <c r="D40"/>
  <c r="F40"/>
  <c r="B41"/>
  <c r="H41" s="1"/>
  <c r="D41"/>
  <c r="F41"/>
  <c r="B42"/>
  <c r="H42" s="1"/>
  <c r="D42"/>
  <c r="F42"/>
  <c r="B43"/>
  <c r="H43" s="1"/>
  <c r="D43"/>
  <c r="F43"/>
  <c r="B44"/>
  <c r="H44" s="1"/>
  <c r="D44"/>
  <c r="F44"/>
  <c r="B45"/>
  <c r="H45" s="1"/>
  <c r="D45"/>
  <c r="F45"/>
  <c r="B46"/>
  <c r="H46" s="1"/>
  <c r="D46"/>
  <c r="F46"/>
  <c r="B47"/>
  <c r="H47" s="1"/>
  <c r="D47"/>
  <c r="F47"/>
  <c r="B48"/>
  <c r="H48" s="1"/>
  <c r="D48"/>
  <c r="F48"/>
  <c r="B49"/>
  <c r="H49" s="1"/>
  <c r="D49"/>
  <c r="F49"/>
  <c r="B50"/>
  <c r="H50" s="1"/>
  <c r="D50"/>
  <c r="F50"/>
  <c r="B51"/>
  <c r="H51" s="1"/>
  <c r="D51"/>
  <c r="F51"/>
  <c r="B52"/>
  <c r="H52" s="1"/>
  <c r="D52"/>
  <c r="F52"/>
  <c r="B53"/>
  <c r="H53" s="1"/>
  <c r="D53"/>
  <c r="F53"/>
  <c r="B54"/>
  <c r="H54" s="1"/>
  <c r="D54"/>
  <c r="F54"/>
  <c r="B55"/>
  <c r="H55" s="1"/>
  <c r="D55"/>
  <c r="F55"/>
  <c r="B56"/>
  <c r="H56" s="1"/>
  <c r="D56"/>
  <c r="F56"/>
  <c r="B57"/>
  <c r="H57" s="1"/>
  <c r="D57"/>
  <c r="F57"/>
  <c r="B58"/>
  <c r="H58" s="1"/>
  <c r="D58"/>
  <c r="F58"/>
  <c r="B59"/>
  <c r="H59" s="1"/>
  <c r="D59"/>
  <c r="F59"/>
  <c r="B60"/>
  <c r="H60" s="1"/>
  <c r="D60"/>
  <c r="F60"/>
  <c r="B61"/>
  <c r="H61" s="1"/>
  <c r="D61"/>
  <c r="F61"/>
  <c r="B62"/>
  <c r="H62" s="1"/>
  <c r="D62"/>
  <c r="F62"/>
  <c r="B63"/>
  <c r="H63" s="1"/>
  <c r="D63"/>
  <c r="F63"/>
  <c r="B64"/>
  <c r="H64" s="1"/>
  <c r="D64"/>
  <c r="F64"/>
  <c r="B65"/>
  <c r="H65" s="1"/>
  <c r="D65"/>
  <c r="F65"/>
  <c r="B66"/>
  <c r="H66" s="1"/>
  <c r="D66"/>
  <c r="F66"/>
  <c r="B67"/>
  <c r="H67" s="1"/>
  <c r="D67"/>
  <c r="F67"/>
  <c r="B68"/>
  <c r="H68" s="1"/>
  <c r="D68"/>
  <c r="F68"/>
  <c r="B69"/>
  <c r="H69" s="1"/>
  <c r="D69"/>
  <c r="F69"/>
  <c r="B70"/>
  <c r="H70" s="1"/>
  <c r="D70"/>
  <c r="F70"/>
  <c r="B71"/>
  <c r="H71" s="1"/>
  <c r="D71"/>
  <c r="F71"/>
  <c r="B72"/>
  <c r="H72" s="1"/>
  <c r="D72"/>
  <c r="F72"/>
  <c r="B73"/>
  <c r="H73" s="1"/>
  <c r="D73"/>
  <c r="F73"/>
  <c r="B74"/>
  <c r="H74" s="1"/>
  <c r="D74"/>
  <c r="F74"/>
  <c r="B75"/>
  <c r="H75" s="1"/>
  <c r="D75"/>
  <c r="F75"/>
  <c r="B76"/>
  <c r="H76" s="1"/>
  <c r="D76"/>
  <c r="F76"/>
  <c r="B77"/>
  <c r="H77" s="1"/>
  <c r="D77"/>
  <c r="F77"/>
  <c r="B78"/>
  <c r="H78" s="1"/>
  <c r="D78"/>
  <c r="F78"/>
  <c r="B79"/>
  <c r="H79" s="1"/>
  <c r="D79"/>
  <c r="F79"/>
  <c r="B80"/>
  <c r="H80" s="1"/>
  <c r="D80"/>
  <c r="F80"/>
  <c r="B81"/>
  <c r="H81" s="1"/>
  <c r="D81"/>
  <c r="F81"/>
  <c r="B82"/>
  <c r="H82" s="1"/>
  <c r="D82"/>
  <c r="F82"/>
  <c r="B83"/>
  <c r="H83" s="1"/>
  <c r="D83"/>
  <c r="F83"/>
  <c r="B84"/>
  <c r="H84" s="1"/>
  <c r="D84"/>
  <c r="F84"/>
  <c r="B85"/>
  <c r="H85" s="1"/>
  <c r="D85"/>
  <c r="F85"/>
  <c r="B86"/>
  <c r="H86" s="1"/>
  <c r="D86"/>
  <c r="F86"/>
  <c r="B87"/>
  <c r="H87" s="1"/>
  <c r="D87"/>
  <c r="F87"/>
  <c r="B88"/>
  <c r="H88" s="1"/>
  <c r="D88"/>
  <c r="F88"/>
  <c r="B89"/>
  <c r="H89" s="1"/>
  <c r="D89"/>
  <c r="F89"/>
  <c r="B90"/>
  <c r="H90" s="1"/>
  <c r="D90"/>
  <c r="F90"/>
  <c r="B91"/>
  <c r="H91" s="1"/>
  <c r="D91"/>
  <c r="F91"/>
  <c r="B92"/>
  <c r="H92" s="1"/>
  <c r="D92"/>
  <c r="F92"/>
  <c r="B93"/>
  <c r="H93" s="1"/>
  <c r="D93"/>
  <c r="F93"/>
  <c r="B94"/>
  <c r="H94" s="1"/>
  <c r="D94"/>
  <c r="F94"/>
  <c r="B95"/>
  <c r="H95" s="1"/>
  <c r="D95"/>
  <c r="F95"/>
  <c r="B96"/>
  <c r="H96" s="1"/>
  <c r="D96"/>
  <c r="F96"/>
  <c r="B97"/>
  <c r="H97" s="1"/>
  <c r="D97"/>
  <c r="F97"/>
  <c r="B98"/>
  <c r="H98" s="1"/>
  <c r="D98"/>
  <c r="F98"/>
  <c r="B99"/>
  <c r="H99" s="1"/>
  <c r="D99"/>
  <c r="F99"/>
  <c r="B100"/>
  <c r="H100" s="1"/>
  <c r="D100"/>
  <c r="F100"/>
  <c r="B101"/>
  <c r="H101" s="1"/>
  <c r="D101"/>
  <c r="F101"/>
  <c r="B102"/>
  <c r="H102" s="1"/>
  <c r="D102"/>
  <c r="F102"/>
  <c r="B103"/>
  <c r="H103" s="1"/>
  <c r="D103"/>
  <c r="F103"/>
  <c r="B104"/>
  <c r="H104" s="1"/>
  <c r="D104"/>
  <c r="F104"/>
  <c r="B105"/>
  <c r="H105" s="1"/>
  <c r="D105"/>
  <c r="F105"/>
  <c r="B106"/>
  <c r="H106" s="1"/>
  <c r="D106"/>
  <c r="F106"/>
  <c r="B107"/>
  <c r="H107" s="1"/>
  <c r="D107"/>
  <c r="F107"/>
  <c r="B108"/>
  <c r="H108" s="1"/>
  <c r="D108"/>
  <c r="F108"/>
  <c r="B109"/>
  <c r="H109" s="1"/>
  <c r="D109"/>
  <c r="F109"/>
  <c r="B110"/>
  <c r="H110" s="1"/>
  <c r="D110"/>
  <c r="F110"/>
  <c r="B111"/>
  <c r="H111" s="1"/>
  <c r="D111"/>
  <c r="F111"/>
  <c r="B112"/>
  <c r="H112" s="1"/>
  <c r="D112"/>
  <c r="F112"/>
  <c r="B113"/>
  <c r="H113" s="1"/>
  <c r="D113"/>
  <c r="F113"/>
  <c r="B114"/>
  <c r="H114" s="1"/>
  <c r="D114"/>
  <c r="F114"/>
  <c r="B115"/>
  <c r="H115" s="1"/>
  <c r="D115"/>
  <c r="F115"/>
  <c r="B116"/>
  <c r="H116" s="1"/>
  <c r="D116"/>
  <c r="F116"/>
  <c r="B117"/>
  <c r="H117" s="1"/>
  <c r="D117"/>
  <c r="F117"/>
  <c r="B118"/>
  <c r="H118" s="1"/>
  <c r="D118"/>
  <c r="F118"/>
  <c r="B119"/>
  <c r="H119" s="1"/>
  <c r="D119"/>
  <c r="F119"/>
  <c r="B120"/>
  <c r="H120" s="1"/>
  <c r="D120"/>
  <c r="F120"/>
  <c r="B121"/>
  <c r="H121" s="1"/>
  <c r="D121"/>
  <c r="F121"/>
  <c r="B122"/>
  <c r="H122" s="1"/>
  <c r="D122"/>
  <c r="F122"/>
  <c r="B123"/>
  <c r="H123" s="1"/>
  <c r="D123"/>
  <c r="F123"/>
  <c r="B124"/>
  <c r="H124" s="1"/>
  <c r="D124"/>
  <c r="F124"/>
  <c r="B125"/>
  <c r="H125" s="1"/>
  <c r="D125"/>
  <c r="F125"/>
  <c r="B126"/>
  <c r="H126" s="1"/>
  <c r="D126"/>
  <c r="F126"/>
  <c r="B127"/>
  <c r="H127" s="1"/>
  <c r="D127"/>
  <c r="F127"/>
  <c r="B128"/>
  <c r="H128" s="1"/>
  <c r="D128"/>
  <c r="F128"/>
  <c r="B129"/>
  <c r="H129" s="1"/>
  <c r="D129"/>
  <c r="F129"/>
  <c r="B130"/>
  <c r="H130" s="1"/>
  <c r="D130"/>
  <c r="F130"/>
  <c r="B131"/>
  <c r="H131" s="1"/>
  <c r="D131"/>
  <c r="F131"/>
  <c r="B132"/>
  <c r="H132" s="1"/>
  <c r="D132"/>
  <c r="F132"/>
  <c r="B133"/>
  <c r="H133" s="1"/>
  <c r="D133"/>
  <c r="F133"/>
  <c r="B134"/>
  <c r="H134" s="1"/>
  <c r="D134"/>
  <c r="F134"/>
  <c r="B135"/>
  <c r="H135" s="1"/>
  <c r="D135"/>
  <c r="F135"/>
  <c r="B136"/>
  <c r="H136" s="1"/>
  <c r="D136"/>
  <c r="F136"/>
  <c r="B137"/>
  <c r="H137" s="1"/>
  <c r="D137"/>
  <c r="F137"/>
  <c r="B138"/>
  <c r="H138" s="1"/>
  <c r="D138"/>
  <c r="F138"/>
  <c r="B139"/>
  <c r="H139" s="1"/>
  <c r="D139"/>
  <c r="F139"/>
  <c r="B140"/>
  <c r="H140" s="1"/>
  <c r="D140"/>
  <c r="F140"/>
  <c r="B141"/>
  <c r="H141" s="1"/>
  <c r="D141"/>
  <c r="F141"/>
  <c r="B142"/>
  <c r="H142" s="1"/>
  <c r="D142"/>
  <c r="F142"/>
  <c r="B143"/>
  <c r="H143" s="1"/>
  <c r="D143"/>
  <c r="F143"/>
  <c r="B144"/>
  <c r="H144" s="1"/>
  <c r="D144"/>
  <c r="F144"/>
  <c r="B145"/>
  <c r="H145" s="1"/>
  <c r="D145"/>
  <c r="F145"/>
  <c r="B146"/>
  <c r="H146" s="1"/>
  <c r="D146"/>
  <c r="F146"/>
  <c r="B147"/>
  <c r="H147" s="1"/>
  <c r="D147"/>
  <c r="F147"/>
  <c r="B148"/>
  <c r="H148" s="1"/>
  <c r="D148"/>
  <c r="F148"/>
  <c r="B149"/>
  <c r="H149" s="1"/>
  <c r="D149"/>
  <c r="F149"/>
  <c r="B150"/>
  <c r="H150" s="1"/>
  <c r="D150"/>
  <c r="F150"/>
  <c r="B151"/>
  <c r="H151" s="1"/>
  <c r="D151"/>
  <c r="F151"/>
  <c r="B152"/>
  <c r="H152" s="1"/>
  <c r="D152"/>
  <c r="F152"/>
  <c r="B153"/>
  <c r="H153" s="1"/>
  <c r="D153"/>
  <c r="F153"/>
  <c r="B154"/>
  <c r="H154" s="1"/>
  <c r="D154"/>
  <c r="F154"/>
  <c r="B155"/>
  <c r="H155" s="1"/>
  <c r="D155"/>
  <c r="F155"/>
  <c r="B156"/>
  <c r="H156" s="1"/>
  <c r="D156"/>
  <c r="F156"/>
  <c r="B157"/>
  <c r="H157" s="1"/>
  <c r="D157"/>
  <c r="F157"/>
  <c r="B158"/>
  <c r="H158" s="1"/>
  <c r="D158"/>
  <c r="F158"/>
  <c r="B159"/>
  <c r="H159" s="1"/>
  <c r="D159"/>
  <c r="F159"/>
  <c r="B160"/>
  <c r="H160" s="1"/>
  <c r="D160"/>
  <c r="F160"/>
  <c r="B161"/>
  <c r="H161" s="1"/>
  <c r="D161"/>
  <c r="F161"/>
  <c r="B162"/>
  <c r="H162" s="1"/>
  <c r="D162"/>
  <c r="F162"/>
  <c r="B163"/>
  <c r="H163" s="1"/>
  <c r="D163"/>
  <c r="F163"/>
  <c r="B164"/>
  <c r="H164" s="1"/>
  <c r="D164"/>
  <c r="F164"/>
  <c r="B165"/>
  <c r="H165" s="1"/>
  <c r="D165"/>
  <c r="F165"/>
  <c r="B166"/>
  <c r="H166" s="1"/>
  <c r="D166"/>
  <c r="F166"/>
  <c r="B167"/>
  <c r="H167" s="1"/>
  <c r="D167"/>
  <c r="F167"/>
  <c r="B168"/>
  <c r="H168" s="1"/>
  <c r="D168"/>
  <c r="F168"/>
  <c r="B169"/>
  <c r="H169" s="1"/>
  <c r="D169"/>
  <c r="F169"/>
  <c r="B170"/>
  <c r="H170" s="1"/>
  <c r="D170"/>
  <c r="F170"/>
  <c r="B171"/>
  <c r="H171" s="1"/>
  <c r="D171"/>
  <c r="F171"/>
  <c r="B172"/>
  <c r="H172" s="1"/>
  <c r="D172"/>
  <c r="F172"/>
  <c r="B173"/>
  <c r="H173" s="1"/>
  <c r="D173"/>
  <c r="F173"/>
  <c r="B174"/>
  <c r="H174" s="1"/>
  <c r="D174"/>
  <c r="F174"/>
  <c r="B175"/>
  <c r="H175" s="1"/>
  <c r="D175"/>
  <c r="F175"/>
  <c r="B176"/>
  <c r="H176" s="1"/>
  <c r="D176"/>
  <c r="F176"/>
  <c r="B177"/>
  <c r="H177" s="1"/>
  <c r="D177"/>
  <c r="F177"/>
  <c r="B178"/>
  <c r="H178" s="1"/>
  <c r="D178"/>
  <c r="F178"/>
  <c r="B179"/>
  <c r="H179" s="1"/>
  <c r="D179"/>
  <c r="F179"/>
  <c r="B180"/>
  <c r="H180" s="1"/>
  <c r="D180"/>
  <c r="F180"/>
  <c r="B181"/>
  <c r="H181" s="1"/>
  <c r="D181"/>
  <c r="F181"/>
  <c r="B182"/>
  <c r="H182" s="1"/>
  <c r="D182"/>
  <c r="F182"/>
  <c r="B183"/>
  <c r="H183" s="1"/>
  <c r="D183"/>
  <c r="F183"/>
  <c r="B184"/>
  <c r="H184" s="1"/>
  <c r="D184"/>
  <c r="F184"/>
  <c r="B185"/>
  <c r="H185" s="1"/>
  <c r="D185"/>
  <c r="F185"/>
  <c r="B186"/>
  <c r="H186" s="1"/>
  <c r="D186"/>
  <c r="F186"/>
  <c r="B187"/>
  <c r="H187" s="1"/>
  <c r="D187"/>
  <c r="F187"/>
  <c r="B188"/>
  <c r="H188" s="1"/>
  <c r="D188"/>
  <c r="F188"/>
  <c r="B189"/>
  <c r="H189" s="1"/>
  <c r="D189"/>
  <c r="F189"/>
  <c r="B190"/>
  <c r="H190" s="1"/>
  <c r="D190"/>
  <c r="F190"/>
  <c r="B191"/>
  <c r="H191" s="1"/>
  <c r="D191"/>
  <c r="F191"/>
  <c r="B192"/>
  <c r="H192" s="1"/>
  <c r="D192"/>
  <c r="F192"/>
  <c r="B193"/>
  <c r="H193" s="1"/>
  <c r="D193"/>
  <c r="F193"/>
  <c r="B194"/>
  <c r="H194" s="1"/>
  <c r="D194"/>
  <c r="F194"/>
  <c r="B195"/>
  <c r="H195" s="1"/>
  <c r="D195"/>
  <c r="F195"/>
  <c r="B196"/>
  <c r="H196" s="1"/>
  <c r="D196"/>
  <c r="F196"/>
  <c r="B197"/>
  <c r="H197" s="1"/>
  <c r="D197"/>
  <c r="F197"/>
  <c r="B198"/>
  <c r="H198" s="1"/>
  <c r="D198"/>
  <c r="F198"/>
  <c r="B199"/>
  <c r="H199" s="1"/>
  <c r="D199"/>
  <c r="F199"/>
  <c r="B200"/>
  <c r="H200" s="1"/>
  <c r="D200"/>
  <c r="F200"/>
  <c r="B201"/>
  <c r="H201" s="1"/>
  <c r="D201"/>
  <c r="F201"/>
  <c r="B202"/>
  <c r="H202" s="1"/>
  <c r="D202"/>
  <c r="F202"/>
  <c r="B203"/>
  <c r="H203" s="1"/>
  <c r="D203"/>
  <c r="F203"/>
  <c r="B204"/>
  <c r="H204" s="1"/>
  <c r="D204"/>
  <c r="F204"/>
  <c r="B205"/>
  <c r="H205" s="1"/>
  <c r="D205"/>
  <c r="F205"/>
  <c r="B206"/>
  <c r="H206" s="1"/>
  <c r="D206"/>
  <c r="F206"/>
  <c r="B207"/>
  <c r="H207" s="1"/>
  <c r="D207"/>
  <c r="F207"/>
  <c r="B208"/>
  <c r="H208" s="1"/>
  <c r="D208"/>
  <c r="F208"/>
  <c r="B209"/>
  <c r="H209" s="1"/>
  <c r="D209"/>
  <c r="F209"/>
  <c r="B210"/>
  <c r="H210" s="1"/>
  <c r="D210"/>
  <c r="F210"/>
  <c r="B211"/>
  <c r="H211" s="1"/>
  <c r="D211"/>
  <c r="F211"/>
  <c r="B212"/>
  <c r="H212" s="1"/>
  <c r="D212"/>
  <c r="F212"/>
  <c r="B213"/>
  <c r="H213" s="1"/>
  <c r="D213"/>
  <c r="F213"/>
  <c r="B214"/>
  <c r="H214" s="1"/>
  <c r="D214"/>
  <c r="F214"/>
  <c r="B215"/>
  <c r="H215" s="1"/>
  <c r="D215"/>
  <c r="F215"/>
  <c r="B216"/>
  <c r="H216" s="1"/>
  <c r="D216"/>
  <c r="F216"/>
  <c r="B217"/>
  <c r="H217" s="1"/>
  <c r="D217"/>
  <c r="F217"/>
  <c r="B218"/>
  <c r="H218" s="1"/>
  <c r="D218"/>
  <c r="F218"/>
  <c r="B219"/>
  <c r="H219" s="1"/>
  <c r="D219"/>
  <c r="F219"/>
  <c r="B220"/>
  <c r="H220" s="1"/>
  <c r="D220"/>
  <c r="F220"/>
  <c r="B221"/>
  <c r="H221" s="1"/>
  <c r="D221"/>
  <c r="F221"/>
  <c r="B222"/>
  <c r="H222" s="1"/>
  <c r="D222"/>
  <c r="F222"/>
  <c r="B223"/>
  <c r="H223" s="1"/>
  <c r="D223"/>
  <c r="F223"/>
  <c r="B224"/>
  <c r="H224" s="1"/>
  <c r="D224"/>
  <c r="F224"/>
  <c r="B22"/>
  <c r="N22" s="1"/>
  <c r="F22"/>
  <c r="D22"/>
  <c r="N21"/>
  <c r="L21"/>
  <c r="J21"/>
  <c r="N2" s="1"/>
  <c r="H21"/>
  <c r="A7" i="2"/>
  <c r="A8"/>
  <c r="A9" s="1"/>
  <c r="A10" s="1"/>
  <c r="A11" s="1"/>
  <c r="A12" s="1"/>
  <c r="BF13" i="1"/>
  <c r="BF74"/>
  <c r="BF75"/>
  <c r="BF57"/>
  <c r="BF58"/>
  <c r="BF64"/>
  <c r="BF65"/>
  <c r="BF40"/>
  <c r="BF41"/>
  <c r="BF42"/>
  <c r="BF43"/>
  <c r="BF44"/>
  <c r="BF60"/>
  <c r="BF14"/>
  <c r="BF15"/>
  <c r="BF16"/>
  <c r="BF17"/>
  <c r="BF18"/>
  <c r="BF19"/>
  <c r="BF20"/>
  <c r="BF21"/>
  <c r="BF68"/>
  <c r="BF69"/>
  <c r="BF38"/>
  <c r="BF39"/>
  <c r="BF45"/>
  <c r="BF46"/>
  <c r="BF47"/>
  <c r="BF31"/>
  <c r="BF32"/>
  <c r="BF25"/>
  <c r="BF48"/>
  <c r="BF49"/>
  <c r="BF72"/>
  <c r="BF50"/>
  <c r="BF51"/>
  <c r="BF52"/>
  <c r="BF53"/>
  <c r="BF33"/>
  <c r="BF34"/>
  <c r="BF35"/>
  <c r="BF26"/>
  <c r="BF36"/>
  <c r="BF37"/>
  <c r="BF73"/>
  <c r="BF11"/>
  <c r="BF12"/>
  <c r="BF3"/>
  <c r="BF4"/>
  <c r="BF5"/>
  <c r="BF6"/>
  <c r="BF8"/>
  <c r="BF9"/>
  <c r="BF62"/>
  <c r="BF56"/>
  <c r="BF59"/>
  <c r="BF66"/>
  <c r="BF22"/>
  <c r="BF23"/>
  <c r="BF70"/>
  <c r="BF71"/>
  <c r="BF10"/>
  <c r="BF61"/>
  <c r="BF24"/>
  <c r="BF7"/>
  <c r="BF27"/>
  <c r="BF67"/>
  <c r="BF28"/>
  <c r="BF29"/>
  <c r="BF30"/>
  <c r="BF54"/>
  <c r="BF55"/>
  <c r="BQ13"/>
  <c r="BQ74"/>
  <c r="BQ75"/>
  <c r="BQ57"/>
  <c r="BQ58"/>
  <c r="BQ64"/>
  <c r="BQ65"/>
  <c r="BQ40"/>
  <c r="BQ41"/>
  <c r="BQ42"/>
  <c r="BQ43"/>
  <c r="BQ44"/>
  <c r="BQ60"/>
  <c r="BQ14"/>
  <c r="BQ15"/>
  <c r="BQ16"/>
  <c r="BQ17"/>
  <c r="BQ18"/>
  <c r="BQ19"/>
  <c r="BQ20"/>
  <c r="BQ21"/>
  <c r="BQ68"/>
  <c r="BQ69"/>
  <c r="BQ38"/>
  <c r="BQ39"/>
  <c r="BQ45"/>
  <c r="BQ46"/>
  <c r="BQ47"/>
  <c r="BQ31"/>
  <c r="BQ32"/>
  <c r="BQ25"/>
  <c r="BQ48"/>
  <c r="BQ49"/>
  <c r="BQ72"/>
  <c r="BQ50"/>
  <c r="BQ51"/>
  <c r="BQ52"/>
  <c r="BQ53"/>
  <c r="BQ33"/>
  <c r="BQ34"/>
  <c r="BQ35"/>
  <c r="BQ26"/>
  <c r="BQ36"/>
  <c r="BQ37"/>
  <c r="BQ73"/>
  <c r="BQ11"/>
  <c r="BQ12"/>
  <c r="BQ3"/>
  <c r="BQ4"/>
  <c r="BQ5"/>
  <c r="BQ6"/>
  <c r="BQ8"/>
  <c r="BQ9"/>
  <c r="BQ62"/>
  <c r="BQ56"/>
  <c r="BQ59"/>
  <c r="BQ66"/>
  <c r="BQ22"/>
  <c r="BQ23"/>
  <c r="BQ70"/>
  <c r="BQ71"/>
  <c r="BQ10"/>
  <c r="BQ61"/>
  <c r="BQ24"/>
  <c r="BQ7"/>
  <c r="BQ27"/>
  <c r="BQ67"/>
  <c r="BQ28"/>
  <c r="BQ29"/>
  <c r="BQ30"/>
  <c r="BQ54"/>
  <c r="BQ55"/>
  <c r="AI13"/>
  <c r="AI74"/>
  <c r="AI75"/>
  <c r="AI57"/>
  <c r="AI58"/>
  <c r="AI64"/>
  <c r="AI65"/>
  <c r="AI40"/>
  <c r="AI41"/>
  <c r="AI42"/>
  <c r="AI43"/>
  <c r="AI44"/>
  <c r="AI60"/>
  <c r="AI14"/>
  <c r="AI15"/>
  <c r="AI16"/>
  <c r="AI17"/>
  <c r="AI18"/>
  <c r="AI19"/>
  <c r="AI20"/>
  <c r="AI21"/>
  <c r="AI68"/>
  <c r="AI69"/>
  <c r="AI38"/>
  <c r="AI39"/>
  <c r="AI45"/>
  <c r="AI46"/>
  <c r="AI47"/>
  <c r="AI31"/>
  <c r="AI32"/>
  <c r="AI25"/>
  <c r="AI48"/>
  <c r="AI49"/>
  <c r="AI72"/>
  <c r="AI50"/>
  <c r="AI51"/>
  <c r="AI52"/>
  <c r="AI53"/>
  <c r="AI33"/>
  <c r="AI34"/>
  <c r="AI35"/>
  <c r="AI26"/>
  <c r="AI36"/>
  <c r="AI37"/>
  <c r="AI73"/>
  <c r="AI11"/>
  <c r="AI12"/>
  <c r="AI3"/>
  <c r="AI4"/>
  <c r="AI5"/>
  <c r="AI6"/>
  <c r="AI8"/>
  <c r="AI9"/>
  <c r="AI62"/>
  <c r="AI56"/>
  <c r="AI59"/>
  <c r="AI66"/>
  <c r="AI22"/>
  <c r="AI23"/>
  <c r="AI70"/>
  <c r="AI71"/>
  <c r="AI10"/>
  <c r="AI61"/>
  <c r="AI24"/>
  <c r="AI7"/>
  <c r="AI27"/>
  <c r="AI67"/>
  <c r="AI28"/>
  <c r="AI29"/>
  <c r="AI30"/>
  <c r="AI54"/>
  <c r="AI55"/>
  <c r="AE13"/>
  <c r="AE74"/>
  <c r="AE75"/>
  <c r="AE57"/>
  <c r="AE58"/>
  <c r="AE64"/>
  <c r="AE65"/>
  <c r="AE40"/>
  <c r="AE41"/>
  <c r="AE42"/>
  <c r="AE43"/>
  <c r="AE44"/>
  <c r="AE60"/>
  <c r="AE14"/>
  <c r="AE15"/>
  <c r="AE16"/>
  <c r="AE17"/>
  <c r="AE18"/>
  <c r="AE19"/>
  <c r="AE20"/>
  <c r="AE21"/>
  <c r="AE68"/>
  <c r="AE69"/>
  <c r="AE38"/>
  <c r="AE39"/>
  <c r="AE45"/>
  <c r="AE46"/>
  <c r="AE47"/>
  <c r="AE31"/>
  <c r="AE32"/>
  <c r="AE25"/>
  <c r="AE48"/>
  <c r="AE49"/>
  <c r="AE72"/>
  <c r="AE50"/>
  <c r="AE51"/>
  <c r="AE52"/>
  <c r="AE53"/>
  <c r="AE33"/>
  <c r="AE34"/>
  <c r="AE35"/>
  <c r="AE26"/>
  <c r="AE36"/>
  <c r="AE37"/>
  <c r="AE73"/>
  <c r="AE11"/>
  <c r="AE12"/>
  <c r="AE3"/>
  <c r="AE4"/>
  <c r="AE5"/>
  <c r="AE6"/>
  <c r="AE8"/>
  <c r="AE9"/>
  <c r="AE62"/>
  <c r="AE56"/>
  <c r="AE59"/>
  <c r="AE66"/>
  <c r="AE22"/>
  <c r="AE23"/>
  <c r="AE70"/>
  <c r="AE71"/>
  <c r="AE10"/>
  <c r="AE61"/>
  <c r="AE24"/>
  <c r="AE7"/>
  <c r="AE27"/>
  <c r="AE67"/>
  <c r="AE28"/>
  <c r="AE29"/>
  <c r="AE30"/>
  <c r="AE54"/>
  <c r="AE55"/>
  <c r="BV13"/>
  <c r="BV74"/>
  <c r="BV75"/>
  <c r="BV57"/>
  <c r="BV58"/>
  <c r="BV64"/>
  <c r="BV65"/>
  <c r="BV40"/>
  <c r="BV41"/>
  <c r="BV42"/>
  <c r="BV43"/>
  <c r="BV44"/>
  <c r="BV60"/>
  <c r="BV14"/>
  <c r="BV15"/>
  <c r="BV16"/>
  <c r="BV17"/>
  <c r="BV18"/>
  <c r="BV19"/>
  <c r="BV20"/>
  <c r="BV21"/>
  <c r="BV68"/>
  <c r="BV69"/>
  <c r="BV38"/>
  <c r="BV39"/>
  <c r="BV45"/>
  <c r="BV46"/>
  <c r="BV47"/>
  <c r="BV31"/>
  <c r="BV32"/>
  <c r="BV25"/>
  <c r="BV48"/>
  <c r="BV49"/>
  <c r="BV72"/>
  <c r="BV50"/>
  <c r="BV51"/>
  <c r="BV52"/>
  <c r="BV53"/>
  <c r="BV33"/>
  <c r="BV34"/>
  <c r="BV35"/>
  <c r="BV26"/>
  <c r="BV36"/>
  <c r="BV37"/>
  <c r="BV73"/>
  <c r="BV11"/>
  <c r="BV12"/>
  <c r="BV3"/>
  <c r="BV4"/>
  <c r="BV5"/>
  <c r="BV6"/>
  <c r="BV8"/>
  <c r="BV9"/>
  <c r="BV62"/>
  <c r="BV56"/>
  <c r="BV59"/>
  <c r="BV66"/>
  <c r="BV22"/>
  <c r="BV23"/>
  <c r="BV70"/>
  <c r="BV71"/>
  <c r="BV10"/>
  <c r="BV61"/>
  <c r="BV24"/>
  <c r="BV7"/>
  <c r="BV27"/>
  <c r="BV67"/>
  <c r="BV28"/>
  <c r="BV29"/>
  <c r="BV30"/>
  <c r="BV54"/>
  <c r="BV55"/>
  <c r="AA13"/>
  <c r="AA74"/>
  <c r="AA75"/>
  <c r="AA57"/>
  <c r="AA58"/>
  <c r="AA64"/>
  <c r="AA65"/>
  <c r="AA40"/>
  <c r="AA41"/>
  <c r="AA42"/>
  <c r="AA43"/>
  <c r="AA44"/>
  <c r="AA60"/>
  <c r="AA14"/>
  <c r="AA15"/>
  <c r="AA16"/>
  <c r="AA17"/>
  <c r="AA18"/>
  <c r="AA19"/>
  <c r="AA20"/>
  <c r="AA21"/>
  <c r="AA68"/>
  <c r="AA69"/>
  <c r="AA38"/>
  <c r="AA39"/>
  <c r="AA45"/>
  <c r="AA46"/>
  <c r="AA47"/>
  <c r="AA31"/>
  <c r="AA32"/>
  <c r="AA25"/>
  <c r="AA48"/>
  <c r="AA49"/>
  <c r="AA72"/>
  <c r="AA50"/>
  <c r="AA51"/>
  <c r="AA52"/>
  <c r="AA53"/>
  <c r="AA33"/>
  <c r="AA34"/>
  <c r="AA35"/>
  <c r="AA26"/>
  <c r="AA36"/>
  <c r="AA37"/>
  <c r="AA73"/>
  <c r="AA11"/>
  <c r="AA12"/>
  <c r="AA3"/>
  <c r="AA4"/>
  <c r="AA5"/>
  <c r="AA6"/>
  <c r="AA8"/>
  <c r="AA9"/>
  <c r="AA62"/>
  <c r="AA56"/>
  <c r="AA59"/>
  <c r="AA66"/>
  <c r="AA22"/>
  <c r="AA23"/>
  <c r="AA70"/>
  <c r="AA71"/>
  <c r="AA10"/>
  <c r="AA61"/>
  <c r="AA24"/>
  <c r="AA7"/>
  <c r="AA27"/>
  <c r="AA67"/>
  <c r="AA28"/>
  <c r="AA29"/>
  <c r="AA30"/>
  <c r="AA54"/>
  <c r="AA55"/>
  <c r="AK30" l="1"/>
  <c r="AJ30"/>
  <c r="AK27"/>
  <c r="AJ27"/>
  <c r="Z10"/>
  <c r="AJ10"/>
  <c r="AK10"/>
  <c r="Z22"/>
  <c r="AJ22"/>
  <c r="AK22"/>
  <c r="Z62"/>
  <c r="AK62"/>
  <c r="AJ62"/>
  <c r="Z5"/>
  <c r="AJ5"/>
  <c r="AK5"/>
  <c r="Z11"/>
  <c r="AJ11"/>
  <c r="AK11"/>
  <c r="Z26"/>
  <c r="AJ26"/>
  <c r="AK26"/>
  <c r="Z53"/>
  <c r="AJ53"/>
  <c r="AK53"/>
  <c r="Z72"/>
  <c r="AJ72"/>
  <c r="AK72"/>
  <c r="Z32"/>
  <c r="AJ32"/>
  <c r="AK32"/>
  <c r="Z45"/>
  <c r="AJ45"/>
  <c r="AK45"/>
  <c r="Z68"/>
  <c r="AJ68"/>
  <c r="AK68"/>
  <c r="Z18"/>
  <c r="AJ18"/>
  <c r="AK18"/>
  <c r="Z60"/>
  <c r="AJ60"/>
  <c r="AK60"/>
  <c r="Z44"/>
  <c r="AJ44"/>
  <c r="AK44"/>
  <c r="Z40"/>
  <c r="AJ40"/>
  <c r="AK40"/>
  <c r="Z57"/>
  <c r="AJ57"/>
  <c r="AK57"/>
  <c r="AK55"/>
  <c r="AJ55"/>
  <c r="AK28"/>
  <c r="AJ28"/>
  <c r="AJ24"/>
  <c r="AK24"/>
  <c r="Z70"/>
  <c r="AJ70"/>
  <c r="AK70"/>
  <c r="Z59"/>
  <c r="AJ59"/>
  <c r="AK59"/>
  <c r="Z8"/>
  <c r="AJ8"/>
  <c r="AK8"/>
  <c r="Z3"/>
  <c r="AJ3"/>
  <c r="AK3"/>
  <c r="Z37"/>
  <c r="AJ37"/>
  <c r="AK37"/>
  <c r="Z34"/>
  <c r="AJ34"/>
  <c r="AK34"/>
  <c r="Z51"/>
  <c r="AJ51"/>
  <c r="AK51"/>
  <c r="Z48"/>
  <c r="AJ48"/>
  <c r="AK48"/>
  <c r="Z47"/>
  <c r="AJ47"/>
  <c r="AK47"/>
  <c r="Z38"/>
  <c r="AJ38"/>
  <c r="AK38"/>
  <c r="Z20"/>
  <c r="AJ20"/>
  <c r="AK20"/>
  <c r="Z16"/>
  <c r="AJ16"/>
  <c r="AK16"/>
  <c r="Z14"/>
  <c r="AJ14"/>
  <c r="AK14"/>
  <c r="Z42"/>
  <c r="AJ42"/>
  <c r="AK42"/>
  <c r="Z64"/>
  <c r="AJ64"/>
  <c r="AK64"/>
  <c r="Z75"/>
  <c r="AK75"/>
  <c r="AJ75"/>
  <c r="AJ54"/>
  <c r="AK54"/>
  <c r="AJ29"/>
  <c r="AK29"/>
  <c r="AJ67"/>
  <c r="AK67"/>
  <c r="AJ7"/>
  <c r="AK7"/>
  <c r="AK61"/>
  <c r="AJ61"/>
  <c r="Z71"/>
  <c r="AJ71"/>
  <c r="AK71"/>
  <c r="Z23"/>
  <c r="AJ23"/>
  <c r="AK23"/>
  <c r="Z66"/>
  <c r="AJ66"/>
  <c r="AK66"/>
  <c r="Z56"/>
  <c r="AJ56"/>
  <c r="AK56"/>
  <c r="Z9"/>
  <c r="AJ9"/>
  <c r="AK9"/>
  <c r="Z6"/>
  <c r="AJ6"/>
  <c r="AK6"/>
  <c r="Z4"/>
  <c r="AJ4"/>
  <c r="AK4"/>
  <c r="Z12"/>
  <c r="AJ12"/>
  <c r="AK12"/>
  <c r="Z73"/>
  <c r="AJ73"/>
  <c r="AK73"/>
  <c r="Z36"/>
  <c r="AJ36"/>
  <c r="AK36"/>
  <c r="Z35"/>
  <c r="AJ35"/>
  <c r="AK35"/>
  <c r="Z33"/>
  <c r="AJ33"/>
  <c r="AK33"/>
  <c r="Z52"/>
  <c r="AJ52"/>
  <c r="AK52"/>
  <c r="Z50"/>
  <c r="AJ50"/>
  <c r="AK50"/>
  <c r="Z49"/>
  <c r="AJ49"/>
  <c r="AK49"/>
  <c r="Z25"/>
  <c r="AJ25"/>
  <c r="AK25"/>
  <c r="Z31"/>
  <c r="AJ31"/>
  <c r="AK31"/>
  <c r="Z46"/>
  <c r="AJ46"/>
  <c r="AK46"/>
  <c r="Z39"/>
  <c r="AJ39"/>
  <c r="AK39"/>
  <c r="Z69"/>
  <c r="AJ69"/>
  <c r="AK69"/>
  <c r="Z21"/>
  <c r="AJ21"/>
  <c r="AK21"/>
  <c r="Z19"/>
  <c r="AJ19"/>
  <c r="AK19"/>
  <c r="Z17"/>
  <c r="AJ17"/>
  <c r="AK17"/>
  <c r="Z15"/>
  <c r="AJ15"/>
  <c r="AK15"/>
  <c r="Z43"/>
  <c r="AJ43"/>
  <c r="AK43"/>
  <c r="Z41"/>
  <c r="AJ41"/>
  <c r="AK41"/>
  <c r="Z65"/>
  <c r="AJ65"/>
  <c r="AK65"/>
  <c r="Z58"/>
  <c r="AJ58"/>
  <c r="AK58"/>
  <c r="Z74"/>
  <c r="AK74"/>
  <c r="AJ74"/>
  <c r="Z13"/>
  <c r="AJ13"/>
  <c r="AK13"/>
  <c r="N44" i="8"/>
  <c r="N204"/>
  <c r="N140"/>
  <c r="L27"/>
  <c r="N172"/>
  <c r="N116"/>
  <c r="N220"/>
  <c r="N188"/>
  <c r="N156"/>
  <c r="N124"/>
  <c r="N92"/>
  <c r="N36"/>
  <c r="N31"/>
  <c r="N212"/>
  <c r="N196"/>
  <c r="N180"/>
  <c r="N164"/>
  <c r="N148"/>
  <c r="N132"/>
  <c r="N110"/>
  <c r="N60"/>
  <c r="N224"/>
  <c r="N216"/>
  <c r="N208"/>
  <c r="N200"/>
  <c r="N192"/>
  <c r="N184"/>
  <c r="N176"/>
  <c r="N168"/>
  <c r="N160"/>
  <c r="N152"/>
  <c r="N144"/>
  <c r="N136"/>
  <c r="N128"/>
  <c r="N120"/>
  <c r="N112"/>
  <c r="N109"/>
  <c r="N108"/>
  <c r="N76"/>
  <c r="N52"/>
  <c r="N222"/>
  <c r="J220"/>
  <c r="N214"/>
  <c r="N206"/>
  <c r="J204"/>
  <c r="N198"/>
  <c r="J196"/>
  <c r="N190"/>
  <c r="J188"/>
  <c r="N182"/>
  <c r="N174"/>
  <c r="J172"/>
  <c r="N166"/>
  <c r="J164"/>
  <c r="N158"/>
  <c r="J156"/>
  <c r="N150"/>
  <c r="J148"/>
  <c r="N142"/>
  <c r="J140"/>
  <c r="N134"/>
  <c r="J132"/>
  <c r="N126"/>
  <c r="N118"/>
  <c r="N100"/>
  <c r="N84"/>
  <c r="N68"/>
  <c r="N56"/>
  <c r="N48"/>
  <c r="N40"/>
  <c r="J31"/>
  <c r="N30"/>
  <c r="N29"/>
  <c r="N25"/>
  <c r="J224"/>
  <c r="J222"/>
  <c r="L220"/>
  <c r="N219"/>
  <c r="N218"/>
  <c r="J216"/>
  <c r="J214"/>
  <c r="L212"/>
  <c r="N211"/>
  <c r="N210"/>
  <c r="J206"/>
  <c r="L204"/>
  <c r="N203"/>
  <c r="N202"/>
  <c r="J200"/>
  <c r="J198"/>
  <c r="L196"/>
  <c r="N195"/>
  <c r="N194"/>
  <c r="J192"/>
  <c r="J190"/>
  <c r="L188"/>
  <c r="N187"/>
  <c r="N186"/>
  <c r="J184"/>
  <c r="J182"/>
  <c r="L180"/>
  <c r="N179"/>
  <c r="N178"/>
  <c r="J176"/>
  <c r="J174"/>
  <c r="L172"/>
  <c r="N171"/>
  <c r="N170"/>
  <c r="J168"/>
  <c r="J166"/>
  <c r="L164"/>
  <c r="N163"/>
  <c r="N162"/>
  <c r="J160"/>
  <c r="J158"/>
  <c r="L156"/>
  <c r="N155"/>
  <c r="N154"/>
  <c r="J150"/>
  <c r="L148"/>
  <c r="N147"/>
  <c r="N146"/>
  <c r="J144"/>
  <c r="J142"/>
  <c r="L140"/>
  <c r="N139"/>
  <c r="N138"/>
  <c r="J136"/>
  <c r="J134"/>
  <c r="L132"/>
  <c r="N131"/>
  <c r="N130"/>
  <c r="L124"/>
  <c r="N123"/>
  <c r="N122"/>
  <c r="L116"/>
  <c r="N115"/>
  <c r="N114"/>
  <c r="J112"/>
  <c r="L110"/>
  <c r="J29"/>
  <c r="N28"/>
  <c r="N27"/>
  <c r="J27"/>
  <c r="N26"/>
  <c r="N104"/>
  <c r="N96"/>
  <c r="N88"/>
  <c r="N80"/>
  <c r="N72"/>
  <c r="N64"/>
  <c r="N58"/>
  <c r="J56"/>
  <c r="N55"/>
  <c r="N54"/>
  <c r="N51"/>
  <c r="N50"/>
  <c r="J48"/>
  <c r="N47"/>
  <c r="N46"/>
  <c r="J44"/>
  <c r="N43"/>
  <c r="N42"/>
  <c r="J40"/>
  <c r="N39"/>
  <c r="N38"/>
  <c r="J36"/>
  <c r="N35"/>
  <c r="N34"/>
  <c r="J30"/>
  <c r="J25"/>
  <c r="N24"/>
  <c r="N23"/>
  <c r="N106"/>
  <c r="J104"/>
  <c r="N103"/>
  <c r="N102"/>
  <c r="N99"/>
  <c r="N98"/>
  <c r="J96"/>
  <c r="N95"/>
  <c r="N94"/>
  <c r="J92"/>
  <c r="N91"/>
  <c r="N90"/>
  <c r="N87"/>
  <c r="N86"/>
  <c r="J84"/>
  <c r="N83"/>
  <c r="N82"/>
  <c r="J80"/>
  <c r="N79"/>
  <c r="N78"/>
  <c r="N75"/>
  <c r="N74"/>
  <c r="N71"/>
  <c r="N70"/>
  <c r="J68"/>
  <c r="N67"/>
  <c r="N66"/>
  <c r="J64"/>
  <c r="N63"/>
  <c r="N62"/>
  <c r="N59"/>
  <c r="J28"/>
  <c r="J23"/>
  <c r="L224"/>
  <c r="N223"/>
  <c r="J218"/>
  <c r="L216"/>
  <c r="N215"/>
  <c r="J210"/>
  <c r="L208"/>
  <c r="N207"/>
  <c r="J202"/>
  <c r="L200"/>
  <c r="N199"/>
  <c r="J194"/>
  <c r="L192"/>
  <c r="N191"/>
  <c r="J186"/>
  <c r="L184"/>
  <c r="N183"/>
  <c r="J178"/>
  <c r="L176"/>
  <c r="N175"/>
  <c r="L168"/>
  <c r="N167"/>
  <c r="L160"/>
  <c r="N159"/>
  <c r="J154"/>
  <c r="L152"/>
  <c r="N151"/>
  <c r="J146"/>
  <c r="L144"/>
  <c r="N143"/>
  <c r="J138"/>
  <c r="L136"/>
  <c r="N135"/>
  <c r="L128"/>
  <c r="N127"/>
  <c r="J122"/>
  <c r="L120"/>
  <c r="N119"/>
  <c r="J114"/>
  <c r="L112"/>
  <c r="N111"/>
  <c r="J106"/>
  <c r="N105"/>
  <c r="J102"/>
  <c r="N101"/>
  <c r="J98"/>
  <c r="N97"/>
  <c r="J94"/>
  <c r="N93"/>
  <c r="J90"/>
  <c r="N89"/>
  <c r="J86"/>
  <c r="N85"/>
  <c r="J82"/>
  <c r="N81"/>
  <c r="J78"/>
  <c r="N77"/>
  <c r="N73"/>
  <c r="J70"/>
  <c r="N69"/>
  <c r="J66"/>
  <c r="N65"/>
  <c r="N61"/>
  <c r="N57"/>
  <c r="J54"/>
  <c r="N53"/>
  <c r="N49"/>
  <c r="J46"/>
  <c r="N45"/>
  <c r="J42"/>
  <c r="N41"/>
  <c r="N37"/>
  <c r="J34"/>
  <c r="N33"/>
  <c r="L31"/>
  <c r="L29"/>
  <c r="J26"/>
  <c r="J24"/>
  <c r="L222"/>
  <c r="N221"/>
  <c r="L218"/>
  <c r="N217"/>
  <c r="L214"/>
  <c r="N213"/>
  <c r="L210"/>
  <c r="N209"/>
  <c r="L206"/>
  <c r="N205"/>
  <c r="L202"/>
  <c r="N201"/>
  <c r="L198"/>
  <c r="N197"/>
  <c r="L194"/>
  <c r="N193"/>
  <c r="L190"/>
  <c r="N189"/>
  <c r="L186"/>
  <c r="N185"/>
  <c r="L182"/>
  <c r="N181"/>
  <c r="L178"/>
  <c r="N177"/>
  <c r="L174"/>
  <c r="N173"/>
  <c r="L170"/>
  <c r="N169"/>
  <c r="L166"/>
  <c r="N165"/>
  <c r="L162"/>
  <c r="N161"/>
  <c r="L158"/>
  <c r="N157"/>
  <c r="L154"/>
  <c r="N153"/>
  <c r="L150"/>
  <c r="N149"/>
  <c r="L146"/>
  <c r="N145"/>
  <c r="L142"/>
  <c r="N141"/>
  <c r="L138"/>
  <c r="N137"/>
  <c r="L134"/>
  <c r="N133"/>
  <c r="L130"/>
  <c r="N129"/>
  <c r="L126"/>
  <c r="N125"/>
  <c r="L122"/>
  <c r="N121"/>
  <c r="L118"/>
  <c r="N117"/>
  <c r="L114"/>
  <c r="N113"/>
  <c r="L25"/>
  <c r="L23"/>
  <c r="L108"/>
  <c r="N107"/>
  <c r="J105"/>
  <c r="J103"/>
  <c r="J99"/>
  <c r="J97"/>
  <c r="J95"/>
  <c r="J93"/>
  <c r="J91"/>
  <c r="J89"/>
  <c r="J85"/>
  <c r="J81"/>
  <c r="J79"/>
  <c r="J77"/>
  <c r="J71"/>
  <c r="J69"/>
  <c r="J67"/>
  <c r="J65"/>
  <c r="J55"/>
  <c r="J45"/>
  <c r="J43"/>
  <c r="J41"/>
  <c r="J33"/>
  <c r="L32"/>
  <c r="J221"/>
  <c r="J219"/>
  <c r="J217"/>
  <c r="J215"/>
  <c r="J213"/>
  <c r="J209"/>
  <c r="J205"/>
  <c r="J203"/>
  <c r="J201"/>
  <c r="J199"/>
  <c r="J197"/>
  <c r="J195"/>
  <c r="J193"/>
  <c r="J191"/>
  <c r="J189"/>
  <c r="J187"/>
  <c r="J185"/>
  <c r="J183"/>
  <c r="J181"/>
  <c r="J177"/>
  <c r="J175"/>
  <c r="J173"/>
  <c r="J171"/>
  <c r="J169"/>
  <c r="J167"/>
  <c r="J165"/>
  <c r="J163"/>
  <c r="J161"/>
  <c r="J159"/>
  <c r="J155"/>
  <c r="J153"/>
  <c r="J151"/>
  <c r="J149"/>
  <c r="J147"/>
  <c r="J145"/>
  <c r="J143"/>
  <c r="J141"/>
  <c r="J139"/>
  <c r="J137"/>
  <c r="J135"/>
  <c r="J133"/>
  <c r="J131"/>
  <c r="J125"/>
  <c r="J119"/>
  <c r="J117"/>
  <c r="J107"/>
  <c r="L105"/>
  <c r="L103"/>
  <c r="L101"/>
  <c r="L99"/>
  <c r="L97"/>
  <c r="L95"/>
  <c r="L93"/>
  <c r="L91"/>
  <c r="L89"/>
  <c r="L87"/>
  <c r="L85"/>
  <c r="L83"/>
  <c r="L81"/>
  <c r="L79"/>
  <c r="L77"/>
  <c r="L75"/>
  <c r="L73"/>
  <c r="L71"/>
  <c r="L69"/>
  <c r="L67"/>
  <c r="L65"/>
  <c r="L63"/>
  <c r="L61"/>
  <c r="L59"/>
  <c r="L57"/>
  <c r="L55"/>
  <c r="L53"/>
  <c r="L51"/>
  <c r="L49"/>
  <c r="L47"/>
  <c r="L45"/>
  <c r="L43"/>
  <c r="L41"/>
  <c r="L39"/>
  <c r="L37"/>
  <c r="L35"/>
  <c r="L33"/>
  <c r="N32"/>
  <c r="L30"/>
  <c r="L28"/>
  <c r="L26"/>
  <c r="L24"/>
  <c r="L223"/>
  <c r="L221"/>
  <c r="L219"/>
  <c r="L217"/>
  <c r="L215"/>
  <c r="L213"/>
  <c r="L211"/>
  <c r="L209"/>
  <c r="L207"/>
  <c r="L205"/>
  <c r="L203"/>
  <c r="L201"/>
  <c r="L199"/>
  <c r="L197"/>
  <c r="L195"/>
  <c r="L193"/>
  <c r="L191"/>
  <c r="L189"/>
  <c r="L187"/>
  <c r="L185"/>
  <c r="L183"/>
  <c r="L181"/>
  <c r="L179"/>
  <c r="L177"/>
  <c r="L175"/>
  <c r="L173"/>
  <c r="L171"/>
  <c r="L169"/>
  <c r="L167"/>
  <c r="L165"/>
  <c r="L163"/>
  <c r="L161"/>
  <c r="L159"/>
  <c r="L157"/>
  <c r="L155"/>
  <c r="L153"/>
  <c r="L151"/>
  <c r="L149"/>
  <c r="L147"/>
  <c r="L145"/>
  <c r="L143"/>
  <c r="L141"/>
  <c r="L139"/>
  <c r="L137"/>
  <c r="L135"/>
  <c r="L133"/>
  <c r="L131"/>
  <c r="L129"/>
  <c r="L127"/>
  <c r="L125"/>
  <c r="L123"/>
  <c r="L121"/>
  <c r="L119"/>
  <c r="L117"/>
  <c r="L115"/>
  <c r="L113"/>
  <c r="L111"/>
  <c r="L109"/>
  <c r="L107"/>
  <c r="L106"/>
  <c r="L104"/>
  <c r="L102"/>
  <c r="L100"/>
  <c r="L98"/>
  <c r="L96"/>
  <c r="L94"/>
  <c r="L92"/>
  <c r="L90"/>
  <c r="L88"/>
  <c r="L86"/>
  <c r="L84"/>
  <c r="L82"/>
  <c r="L80"/>
  <c r="L78"/>
  <c r="L76"/>
  <c r="L74"/>
  <c r="L72"/>
  <c r="L70"/>
  <c r="L68"/>
  <c r="L66"/>
  <c r="L64"/>
  <c r="L62"/>
  <c r="L60"/>
  <c r="L58"/>
  <c r="L56"/>
  <c r="L54"/>
  <c r="L52"/>
  <c r="L50"/>
  <c r="L48"/>
  <c r="L46"/>
  <c r="L44"/>
  <c r="L42"/>
  <c r="L40"/>
  <c r="L38"/>
  <c r="L36"/>
  <c r="L34"/>
  <c r="N1"/>
  <c r="H22"/>
  <c r="J22"/>
  <c r="L22"/>
  <c r="Z55" i="1"/>
  <c r="Z54"/>
  <c r="Z30"/>
  <c r="Z29"/>
  <c r="Z28"/>
  <c r="Z67"/>
  <c r="Z27"/>
  <c r="Z7"/>
  <c r="Z24"/>
  <c r="Z61"/>
  <c r="A13" i="2"/>
  <c r="A14" s="1"/>
  <c r="J111" i="8" l="1"/>
  <c r="J115"/>
  <c r="J123"/>
  <c r="J127"/>
  <c r="J179"/>
  <c r="J207"/>
  <c r="J211"/>
  <c r="J223"/>
  <c r="J37"/>
  <c r="J49"/>
  <c r="J53"/>
  <c r="J57"/>
  <c r="J61"/>
  <c r="J73"/>
  <c r="J101"/>
  <c r="J38"/>
  <c r="J50"/>
  <c r="J58"/>
  <c r="J62"/>
  <c r="J74"/>
  <c r="J130"/>
  <c r="J162"/>
  <c r="J72"/>
  <c r="J88"/>
  <c r="J52"/>
  <c r="J120"/>
  <c r="J126"/>
  <c r="J152"/>
  <c r="J116"/>
  <c r="J124"/>
  <c r="J180"/>
  <c r="J212"/>
  <c r="J110"/>
  <c r="J32"/>
  <c r="J109"/>
  <c r="J113"/>
  <c r="J121"/>
  <c r="J129"/>
  <c r="J157"/>
  <c r="J35"/>
  <c r="J39"/>
  <c r="J47"/>
  <c r="J51"/>
  <c r="J59"/>
  <c r="J63"/>
  <c r="J75"/>
  <c r="J83"/>
  <c r="J87"/>
  <c r="J108"/>
  <c r="J170"/>
  <c r="J60"/>
  <c r="J76"/>
  <c r="J100"/>
  <c r="J118"/>
  <c r="J128"/>
  <c r="J208"/>
  <c r="A15" i="2"/>
  <c r="A16" s="1"/>
  <c r="A17" l="1"/>
  <c r="A18" s="1"/>
  <c r="A19" s="1"/>
  <c r="A20" s="1"/>
  <c r="A21" s="1"/>
  <c r="A22" s="1"/>
  <c r="A23" l="1"/>
  <c r="A24" s="1"/>
  <c r="A25" s="1"/>
  <c r="A26" s="1"/>
  <c r="A27" s="1"/>
  <c r="A28" s="1"/>
  <c r="A29" s="1"/>
  <c r="A30" s="1"/>
  <c r="A31" s="1"/>
  <c r="A32" s="1"/>
  <c r="A33" s="1"/>
  <c r="A34" s="1"/>
  <c r="A35" s="1"/>
  <c r="A36" s="1"/>
  <c r="A37" s="1"/>
  <c r="A38" l="1"/>
  <c r="A39" s="1"/>
  <c r="A40" s="1"/>
  <c r="A41" s="1"/>
  <c r="A42" s="1"/>
  <c r="A43" l="1"/>
  <c r="A44" s="1"/>
  <c r="A45" s="1"/>
  <c r="A46" l="1"/>
  <c r="A48"/>
  <c r="A47" l="1"/>
  <c r="A50" s="1"/>
  <c r="A51" s="1"/>
  <c r="A52" s="1"/>
  <c r="A53" s="1"/>
  <c r="A54" s="1"/>
  <c r="A55" s="1"/>
  <c r="A56" s="1"/>
  <c r="A57" s="1"/>
  <c r="A58" s="1"/>
  <c r="A59" s="1"/>
  <c r="A60" s="1"/>
  <c r="A61" s="1"/>
  <c r="A62" s="1"/>
  <c r="A63" s="1"/>
  <c r="A49"/>
  <c r="A64" l="1"/>
  <c r="A65" s="1"/>
  <c r="A66" s="1"/>
  <c r="A67" s="1"/>
  <c r="A68" s="1"/>
  <c r="A69" s="1"/>
  <c r="A70" s="1"/>
  <c r="A71" s="1"/>
  <c r="A72" s="1"/>
  <c r="A73" s="1"/>
  <c r="A74" s="1"/>
  <c r="A75" s="1"/>
  <c r="A76" s="1"/>
  <c r="A77" s="1"/>
  <c r="A78" s="1"/>
  <c r="A79" s="1"/>
  <c r="A80" s="1"/>
  <c r="A81" s="1"/>
  <c r="A82" s="1"/>
  <c r="A83" s="1"/>
</calcChain>
</file>

<file path=xl/sharedStrings.xml><?xml version="1.0" encoding="utf-8"?>
<sst xmlns="http://schemas.openxmlformats.org/spreadsheetml/2006/main" count="1958" uniqueCount="463">
  <si>
    <t>Date</t>
  </si>
  <si>
    <t>Burn #</t>
  </si>
  <si>
    <t>IN</t>
  </si>
  <si>
    <t>FSL</t>
  </si>
  <si>
    <t>Month</t>
  </si>
  <si>
    <t>Day</t>
  </si>
  <si>
    <t>Year</t>
  </si>
  <si>
    <t>Hour</t>
  </si>
  <si>
    <t>Minute</t>
  </si>
  <si>
    <t>Second</t>
  </si>
  <si>
    <t>Combo</t>
  </si>
  <si>
    <t>Fuel</t>
  </si>
  <si>
    <t>Fuel 1</t>
  </si>
  <si>
    <t>Fuel 2</t>
  </si>
  <si>
    <t>Burn Mode</t>
  </si>
  <si>
    <t>Test Mode</t>
  </si>
  <si>
    <t>Stack</t>
  </si>
  <si>
    <t>Chamber</t>
  </si>
  <si>
    <t>Flame</t>
  </si>
  <si>
    <t>Smoulder</t>
  </si>
  <si>
    <t>Preconditioning</t>
  </si>
  <si>
    <t>Humidify</t>
  </si>
  <si>
    <t>Dry</t>
  </si>
  <si>
    <t>Neutralize</t>
  </si>
  <si>
    <t>Heat</t>
  </si>
  <si>
    <t>Denude</t>
  </si>
  <si>
    <t>IN Sart Time</t>
  </si>
  <si>
    <t>IN End Time</t>
  </si>
  <si>
    <t>CFDC</t>
  </si>
  <si>
    <t>Lab</t>
  </si>
  <si>
    <t>Field</t>
  </si>
  <si>
    <t>#</t>
  </si>
  <si>
    <t>Major Heading</t>
  </si>
  <si>
    <t>Minor Heading</t>
  </si>
  <si>
    <t>FSL Burn # is to coordinate with FSL and other data.  "AS" corresponds to ammonium sulfate calibrations.</t>
  </si>
  <si>
    <t>1 = data set corresponds to Field CFDC data.</t>
  </si>
  <si>
    <t>1 = data set corresponds to Lab CFDC data.</t>
  </si>
  <si>
    <t>General:</t>
  </si>
  <si>
    <t>Italicized Minor Headings are columns of data that are calculated in the spreadsheet.  All other data are entered as values.</t>
  </si>
  <si>
    <t/>
  </si>
  <si>
    <t>CFDC Information</t>
  </si>
  <si>
    <t>FSL Code</t>
  </si>
  <si>
    <t>Oak_Leaf_NC</t>
  </si>
  <si>
    <t xml:space="preserve">Titi_FL </t>
  </si>
  <si>
    <t>Titi_FL2</t>
  </si>
  <si>
    <t>PHRAG_LA</t>
  </si>
  <si>
    <t>LLP_Wgrass_MS</t>
  </si>
  <si>
    <t>LLP_Wgrass_MS2</t>
  </si>
  <si>
    <t>OAK_HICK_LEAF_NC</t>
  </si>
  <si>
    <t>OAK_HICK_LEAF_NC2</t>
  </si>
  <si>
    <t>PP_NEED</t>
  </si>
  <si>
    <t>PP_NEED_02</t>
  </si>
  <si>
    <t>PP_NEED_03</t>
  </si>
  <si>
    <t>PP_NEED_04</t>
  </si>
  <si>
    <t>PP_NEED_05</t>
  </si>
  <si>
    <t>BSPRUCE_DRY_AK2</t>
  </si>
  <si>
    <t>FIR_NEED_MT</t>
  </si>
  <si>
    <t>FIR_NEED_MT2</t>
  </si>
  <si>
    <t>FIR_Brances_MT</t>
  </si>
  <si>
    <t>Fir_Need_branches_dry</t>
  </si>
  <si>
    <t>Fir_Need_branches_fresh</t>
  </si>
  <si>
    <t>Fir_Need_branches_fresh2</t>
  </si>
  <si>
    <t>Fir_Need_Dry</t>
  </si>
  <si>
    <t>Fir_branches_dry</t>
  </si>
  <si>
    <t>Manz_CA</t>
  </si>
  <si>
    <t>Manz_CA2</t>
  </si>
  <si>
    <t>Cean_CA</t>
  </si>
  <si>
    <t>Cean_CA2</t>
  </si>
  <si>
    <t>PP_sticks_small</t>
  </si>
  <si>
    <t>PP_sticks_med</t>
  </si>
  <si>
    <t>PP_sticks_lrg</t>
  </si>
  <si>
    <t>Sage_pol_UT</t>
  </si>
  <si>
    <t>Sage_pol_wash_UT</t>
  </si>
  <si>
    <t>Cha_Wash_CA</t>
  </si>
  <si>
    <t>PP_Need_Flam_Feed2</t>
  </si>
  <si>
    <t>PP_Need_Smold</t>
  </si>
  <si>
    <t>Rice_Tw_Smold</t>
  </si>
  <si>
    <t>Head_PP_Need</t>
  </si>
  <si>
    <t>Head_PP_Need2</t>
  </si>
  <si>
    <t>Back_PP_Need</t>
  </si>
  <si>
    <t>Back_PP_Need2</t>
  </si>
  <si>
    <t>Head_sage_MT</t>
  </si>
  <si>
    <t>Back_sage_MT</t>
  </si>
  <si>
    <t>Sage_Coated_MT</t>
  </si>
  <si>
    <t>Cha_Coated_CA</t>
  </si>
  <si>
    <t>Sage_KCl_Coated_MT</t>
  </si>
  <si>
    <t>Sage_clean_MT</t>
  </si>
  <si>
    <t>Rice_TW</t>
  </si>
  <si>
    <t>Toak_Leaf_NC</t>
  </si>
  <si>
    <t>Toak_Leaf_NC2</t>
  </si>
  <si>
    <t>Bneed_Sgrass_NC</t>
  </si>
  <si>
    <t>Bneed_Sgrass_NC2</t>
  </si>
  <si>
    <t>Saw_Grass_MS</t>
  </si>
  <si>
    <t>Saw_Grass_MS2</t>
  </si>
  <si>
    <t>Duff_AK</t>
  </si>
  <si>
    <t>Duff_AK2</t>
  </si>
  <si>
    <t>Charcoal_Asian</t>
  </si>
  <si>
    <t>PP_Need_Test</t>
  </si>
  <si>
    <t>Blk_Need_Gr</t>
  </si>
  <si>
    <t>Fir_need_br_fresh</t>
  </si>
  <si>
    <t>Fir_need_br_dry</t>
  </si>
  <si>
    <t>Palm_Leaf_FLC</t>
  </si>
  <si>
    <t>Palm_leaf_MS</t>
  </si>
  <si>
    <t>Bspruce_AK</t>
  </si>
  <si>
    <t>Fir_Need_Br_Dry</t>
  </si>
  <si>
    <t>AK_Duff</t>
  </si>
  <si>
    <t>Cha_CA</t>
  </si>
  <si>
    <t>Blk_Needrush_FL</t>
  </si>
  <si>
    <t>Cha_CA2</t>
  </si>
  <si>
    <t>PP_Need_Flam</t>
  </si>
  <si>
    <t>Palmetto</t>
  </si>
  <si>
    <t>Oak</t>
  </si>
  <si>
    <t>Hickory</t>
  </si>
  <si>
    <t>Wiregrass</t>
  </si>
  <si>
    <t>Titi</t>
  </si>
  <si>
    <t>Phragmites</t>
  </si>
  <si>
    <t>Black Spruce</t>
  </si>
  <si>
    <t>Fir</t>
  </si>
  <si>
    <t>Manzanita</t>
  </si>
  <si>
    <t>Ceanothus</t>
  </si>
  <si>
    <t>Sage</t>
  </si>
  <si>
    <t>Chamise</t>
  </si>
  <si>
    <t>Sawgrass</t>
  </si>
  <si>
    <t>Duff</t>
  </si>
  <si>
    <t>Charcoal</t>
  </si>
  <si>
    <t>Rush</t>
  </si>
  <si>
    <t>Poly</t>
  </si>
  <si>
    <t>Markus Data</t>
  </si>
  <si>
    <t>Grouping</t>
  </si>
  <si>
    <t>W</t>
  </si>
  <si>
    <t>SE</t>
  </si>
  <si>
    <t>SE Mix</t>
  </si>
  <si>
    <t>Washed</t>
  </si>
  <si>
    <t>IN Burn # is notation of Matt Parsons.  First 1-3 numbers are the FSL Burn #.  Remaining numbers correspond to processing temperature (30 for -30°C, 35 for -35°C, etc).  "C" or "U" corresponds to thermocouple (C)orrected or (U)ncorrected Lab CFDC data as in notes.  "a", "b", "c", etc correspond to replicate tests for a given burn #. "100", "150", "200", etc correspond to 100, 150, 200, etc nm particles being sampled.  "AS" corresponds to ammonium sulfate calibrations.</t>
  </si>
  <si>
    <r>
      <t>Data applies to Lab CFDC only.  Some data are suspicious, hence unusual values in RH</t>
    </r>
    <r>
      <rPr>
        <vertAlign val="subscript"/>
        <sz val="11"/>
        <color theme="1"/>
        <rFont val="Calibri"/>
        <family val="2"/>
        <scheme val="minor"/>
      </rPr>
      <t>i</t>
    </r>
    <r>
      <rPr>
        <sz val="11"/>
        <color theme="1"/>
        <rFont val="Calibri"/>
        <family val="2"/>
        <scheme val="minor"/>
      </rPr>
      <t xml:space="preserve"> Evap.  Data from averaging "Base Lower T" thermocouple over duration of the sampling period for each test.</t>
    </r>
  </si>
  <si>
    <t>Data applies to Lab CFDC only.  Data from averaging "Inner Wall Bottom 10" thermocouple over duration of the sampling period for each test.</t>
  </si>
  <si>
    <t>Sampling</t>
  </si>
  <si>
    <t>Data</t>
  </si>
  <si>
    <t>SF21</t>
  </si>
  <si>
    <t>SF22</t>
  </si>
  <si>
    <t>SF23</t>
  </si>
  <si>
    <t>SF24</t>
  </si>
  <si>
    <t>SF25</t>
  </si>
  <si>
    <t>SF26</t>
  </si>
  <si>
    <t>CF29</t>
  </si>
  <si>
    <t>CF30</t>
  </si>
  <si>
    <t>CF31</t>
  </si>
  <si>
    <t>CF01</t>
  </si>
  <si>
    <t>CF04</t>
  </si>
  <si>
    <t>Matlab Datafile</t>
  </si>
  <si>
    <t>Data source file used in Matlab, extracted from CFDCproc tool on raw data file from instrument.  "S" or "C" correspond to (S)tack or (C)hamber test modes.  "F" or "L" correspond to (F)ield or (L)ab CFDC units.  Numbers at the end correspond to the two-digit day of the month that the data represents.</t>
  </si>
  <si>
    <t>Dilute</t>
  </si>
  <si>
    <t>Size</t>
  </si>
  <si>
    <t>Results</t>
  </si>
  <si>
    <r>
      <t>RH</t>
    </r>
    <r>
      <rPr>
        <vertAlign val="subscript"/>
        <sz val="10"/>
        <rFont val="Arial"/>
        <family val="2"/>
      </rPr>
      <t>i</t>
    </r>
    <r>
      <rPr>
        <sz val="10"/>
        <rFont val="Arial"/>
        <family val="2"/>
      </rPr>
      <t xml:space="preserve"> Evap Region [%]</t>
    </r>
  </si>
  <si>
    <t>Avg. Inner Wall Bottom 10 T [°C]</t>
  </si>
  <si>
    <t>Avg. Base Lower T [°C]</t>
  </si>
  <si>
    <t>Processing Temperature [K]</t>
  </si>
  <si>
    <r>
      <t>Processing Temperature [</t>
    </r>
    <r>
      <rPr>
        <sz val="11"/>
        <color theme="1"/>
        <rFont val="Calibri"/>
        <family val="2"/>
      </rPr>
      <t>°</t>
    </r>
    <r>
      <rPr>
        <sz val="11"/>
        <color theme="1"/>
        <rFont val="Calibri"/>
        <family val="2"/>
        <scheme val="minor"/>
      </rPr>
      <t>C]</t>
    </r>
  </si>
  <si>
    <r>
      <t># conc. [cm</t>
    </r>
    <r>
      <rPr>
        <vertAlign val="superscript"/>
        <sz val="11"/>
        <color theme="1"/>
        <rFont val="Calibri"/>
        <family val="2"/>
        <scheme val="minor"/>
      </rPr>
      <t>-3]</t>
    </r>
  </si>
  <si>
    <t>Size Mode [µm]</t>
  </si>
  <si>
    <r>
      <t>Size [</t>
    </r>
    <r>
      <rPr>
        <sz val="11"/>
        <color theme="1"/>
        <rFont val="Calibri"/>
        <family val="2"/>
      </rPr>
      <t>µm]</t>
    </r>
  </si>
  <si>
    <t>t-value</t>
  </si>
  <si>
    <t>%</t>
  </si>
  <si>
    <t>1 Degree of Freedom t-table values</t>
  </si>
  <si>
    <t>95% Confident that this data represents het. IN</t>
  </si>
  <si>
    <t>Misc</t>
  </si>
  <si>
    <t>Comments</t>
  </si>
  <si>
    <t>Burn #17 – NC Oak Leaves Flaming Only [16:33 – 16:52] (-30 °C, polydisperse)</t>
  </si>
  <si>
    <t>Burn #23 – FL Titi Flaming + Smoldering [18:36 – 18:57] (-30 °C, polydisperse)</t>
  </si>
  <si>
    <t>Burn #24 – FL Titi Flaming + Smoldering [19:05 – 19:39] (-30 °C, polydisperse)</t>
  </si>
  <si>
    <t>Burn #25 – LA Phragmites Flaming Only [9:10 – 9:27:30] (-30 °C, Polydisperse)</t>
  </si>
  <si>
    <t>Burn #33 – MS Longleaf Pine Needles + Wiregrass Flaming Only [12:51 – 1:03] (-30 °C, Polydisperse)</t>
  </si>
  <si>
    <t>Burn #34 – MS Longleaf Pine Needles + Wiregrass Smoldering Only [1:42 – 1:59] (-30 °C, Polydisperse)</t>
  </si>
  <si>
    <t>Burn #35 – NC Oak + Hickory Leaves Flaming Only [2:35 – 2:52] (-30 °C, Polydisperse)</t>
  </si>
  <si>
    <t>Burn #36 – NC Oak + Hickory Leaves Flaming Only [3:02 – 3:20] (-30 °C, Polydisperse)</t>
  </si>
  <si>
    <t>Burn #37 – 25g Ponderosa Pine Needles Flaming Only [3:33 – 3:52] (-30 °C, Polydisperse)</t>
  </si>
  <si>
    <t>Burn #38 – 250g Ponderosa Pine Needles Flaming Only [4:01 – 4:18:30] (-30 °C, Polydisperse)</t>
  </si>
  <si>
    <t>Burn #39 – 2360g Ponderosa Pine Needles Flaming Only [4:29 – 4:47] (-30 °C, Polydisperse)</t>
  </si>
  <si>
    <t>Burn #40 – Ponderosa Pine Needles Flaming Only [5:23 – 5:30] (-30 °C, Polydisperse)</t>
  </si>
  <si>
    <t>Burn #41 – Ponderosa Pine Needles Flaming Only [5:51 – 6:05] (-30 °C, Polydisperse)</t>
  </si>
  <si>
    <t>Burn #43 – Dried AK Black Spruce Flaming Only [9:01 – 9:28] (-30 °C, Polydisperse)</t>
  </si>
  <si>
    <t>Burn #46 – MT Fir Needles Flaming Only [10:46 – 11:06:30] (-30 °C, Polydisperse)</t>
  </si>
  <si>
    <t>Burn #47 – MT Fir Needles Smoldering Only [11:33 – 11:59] (-30 °C, Polydisperse)</t>
  </si>
  <si>
    <t>Burn #48 – MT Fir Branches Flaming Only [12:21 – 12:37:45] (-30 °C, Polydisperse)</t>
  </si>
  <si>
    <t>Burn #50 – Dried MT Fir Needles + Branches Flaming + Smoldering [1:20 – 1:40] (-30 °C, Polydisperse)</t>
  </si>
  <si>
    <t>Burn #51 – Fresh MT Fir Needles + Branches Flaming + Smoldering [2:19 – 2:36] (-30 °C, Polydisperse)</t>
  </si>
  <si>
    <t>Burn #52 – Fresh MT Fir Needles + Branches Flaming + Smoldering [2:47 – 3:03] (-30 °C, Polydisperse)</t>
  </si>
  <si>
    <t>Burn #53 – Dried MT Fir Needles Flaming + Smoldering [3:12 – 3:34] (-30 °C, Polydisperse)</t>
  </si>
  <si>
    <t>Burn #54 – Dried MT Fir Branches Flaming Only [4:05 – 4:30] (-30 °C, Polydisperse)</t>
  </si>
  <si>
    <t>Burn #55 – CA Manzanita Flaming Only [4:39 – 4:59] (-30 °C, Polydisperse)</t>
  </si>
  <si>
    <t>Burn #56 – CA Manzanita Flaming Only [5:04 – 5:22] (-30 °C, Polydisperse)</t>
  </si>
  <si>
    <t>Burn #57 – CA Ceanothus Flaming Only [5:29 – 5:49] (-30 °C, Polydisperse)</t>
  </si>
  <si>
    <t>Burn #58 – CA Ceanothus Flaming Only [6:02 – 6:20] (-30 °C, Polydisperse)</t>
  </si>
  <si>
    <t>Burn #59 – Ponderosa Pine Small Sticks Flaming Only [6:28 – 6:51] (-30 °C, Polydisperse)</t>
  </si>
  <si>
    <t>Burn #61 – Ponderosa Pine Medium Sticks Flaming Only [8:27 – 8:51] (-30 °C, Polydisperse)</t>
  </si>
  <si>
    <t>Burn #63 – Ponderosa Pine Large Sticks Flaming Only [9:17 – 9:52] (-30 °C, Polydisperse)</t>
  </si>
  <si>
    <t>Burn #65 – Polluted UT Sage Flaming Only [10:32 – 10:46] (-30 °C, Polydisperse)</t>
  </si>
  <si>
    <t>Burn #66 – Polluted Then Washed UT Sage Flaming Only [10:57 – 11:11] (-30 °C, Polydisperse)</t>
  </si>
  <si>
    <t>Burn #70 – Washed CA Chamise Flaming Only [1:27 – 1:45] (-30 °C, Polydisperse)</t>
  </si>
  <si>
    <t>Burn #78 – Ponderosa Pine Needles Feed Burn Flaming Only [3:45 – 4:00] (-30 °C, Polydisperse)</t>
  </si>
  <si>
    <t>Burn #79 – Ponderosa Pine Needles Smoldering Only [4:17 – 4:31] (-30 °C, Polydisperse)</t>
  </si>
  <si>
    <t>Burn #84 – Taiwan Rice Straw Smoldering Only [7:05 – 7:18] (-30 °C, Polydisperse)</t>
  </si>
  <si>
    <t>Burn #85 – Ponderosa Pine Needles, Heading, Flaming Only [8:58 – 9:18] (-30 °C, Polydisperse)</t>
  </si>
  <si>
    <t>Burn #86 – Ponderosa Pine Needles, Heading, Smoldering Only [9:29 – 9:47:30] (-30 °C, Polydisperse)</t>
  </si>
  <si>
    <t>Burn #87 – Ponderosa Pine Needles, Backing, Flaming Only [9:56 – 10:12] (-30 °C, Polydisperse)</t>
  </si>
  <si>
    <t>Burn #88 – Ponderosa Pine Needles, Backing, Flaming Only [10:28 – 10:47] (-30 °C, Polydisperse)</t>
  </si>
  <si>
    <t>Burn #89 – MT Sage, Heading, Flaming Only [11:03 – 11:22] (-30 °C, Polydisperse)</t>
  </si>
  <si>
    <t>Burn #91 – MT Sage, Backing, Flaming Only [12:13 – 12:35] (-30 °C, Polydisperse)</t>
  </si>
  <si>
    <t>Burn #93 – MT Sage, AS Coated, Flaming Only [1:16 – 1:38] (-30 °C, Polydisperse)</t>
  </si>
  <si>
    <t>Burn #94 – CA Chamise, KCl Coated, Flaming Only [1:46 – 2:04] (-30 °C, Polydisperse)</t>
  </si>
  <si>
    <t>Burn #95 – MT Sage, KCl Coated, Flaming Only [2:31 – 2:43] (-30 °C, Polydisperse)</t>
  </si>
  <si>
    <t>Burn #97 – MT Sage, Clean, Flaming Only [3:58 – 4:24] (-30 °C, Polydisperse)</t>
  </si>
  <si>
    <t>Burn #99 – Taiwan Rice Straw Flaming Only [4:56 – 5:14:30] (-30 °C, Polydisperse)</t>
  </si>
  <si>
    <t>Burn #101 – NC Turkey Oak Leaves Flaming Only [5:45 – 6:06:45] (-30 °C, Polydisperse)</t>
  </si>
  <si>
    <t>Burn #102 – NC Turkey Oak Leaves Flaming + Smoldering [6:30 – 6:53] (-30 °C, Polydisperse)</t>
  </si>
  <si>
    <t>Burn #104 – NC Bneed Saw Grass Flaming Only [8:46 – 9:05] (-30 °C, Polydisperse)</t>
  </si>
  <si>
    <t>Burn #105 – NC Bneed Saw Grass Flaming Only [9:20 – 9:36] (-30 °C, Polydisperse)</t>
  </si>
  <si>
    <t>Burn #106 – MS Saw Grass Flaming Only [9:49 – 9:56] (-30 °C, Polydisperse)</t>
  </si>
  <si>
    <t>Burn #107 – MS Saw Grass Smoldering Only [10:19 – 10:35] (-30 °C, Polydisperse)</t>
  </si>
  <si>
    <t>Burn #108 – AK Duff Smoldering Only [10:51 – 11:14] (-30 °C, Polydisperse)</t>
  </si>
  <si>
    <t>Burn #109 – AK Duff Flaming + Smoldering [11:25 – 11:47] (-30 °C, Polydisperse)</t>
  </si>
  <si>
    <t>Burn #111 – Asian Charcoal Smoldering Only (?) [ 1:34 – 2:14] (-30 °C, Polydisperse)</t>
  </si>
  <si>
    <t>Burn #112a – Ponderosa Pine [4:24 – 5:25] (-30 °C, Polydisperse)</t>
  </si>
  <si>
    <t>Burn #113 – 200 g MS Longleaf Pine + Wiregrass [9:01 – 9:51] (-30 °C, Polydisperse)</t>
  </si>
  <si>
    <t>Burn #114 – 200 g FL Black Needle Rush [12:45 – 1:14] (-30 °C, Polydisperse)</t>
  </si>
  <si>
    <t>Burn #116 – Fresh MT Fir Branches + Needles [8:22 – 9:13] (-30 °C, Polydisperse)</t>
  </si>
  <si>
    <t>Burn #117 – 100g Dried MT Fir Needles + Branches [11:30 – 12:07] (-30 °C, Polydisperse)</t>
  </si>
  <si>
    <t>Burn #118 – 100g Gulf Coast FL Palmetto [2:05 – 2:50] (-30 °C, Polydisperse)</t>
  </si>
  <si>
    <t>Burn #119 – Inland FL Palmetto [5:58 – 6:40] (-30 °C, Polydisperse)</t>
  </si>
  <si>
    <t>Burn #121 – AK Duff [11:15 – 11:45] (-30 °C, Polydisperse)</t>
  </si>
  <si>
    <t>Burn #123 – AK Black Spruce [5:32 – 6:18] (-30 °C, Polydisperse)</t>
  </si>
  <si>
    <t>Burn #125 – AK Duff [10:06 – 10:47] (-30 °C, Polydisperse)</t>
  </si>
  <si>
    <t>Burn #127 – 100g CA Chamise [3:05 – 3:33] (-30 °C, Polydisperse)</t>
  </si>
  <si>
    <t>Burn #128 – FL Black Needle Rush [6:00 – 6:23] (-30 °C, Polydisperse)</t>
  </si>
  <si>
    <t>Burn #67a – CA Chamise Flaming Only [11:45 – 11:59] (-30 °C, Polydisperse)</t>
  </si>
  <si>
    <t>Burn #67b – CA Chamise Flaming Only [12:13 – 12:28] (-30 °C, 200nm)</t>
  </si>
  <si>
    <t>Burn #69b – CA Chamise Flaming Only No Pre-Humidification [13:05 – 13:17] (-30 °C, Polydisperse)</t>
  </si>
  <si>
    <t>Burn #72a – Ponderosa Pine Needles Flaming Only [2:23 – 2:37] (-30 °C, Polydisperse)</t>
  </si>
  <si>
    <t>Burn #72b – Ponderosa Pine Needles Flaming Only No Denuder [2:42 – 2:51:20] (-30 °C, Polydisperse)</t>
  </si>
  <si>
    <t>Dried</t>
  </si>
  <si>
    <t>Fresh</t>
  </si>
  <si>
    <t>Inland</t>
  </si>
  <si>
    <t>Coastal</t>
  </si>
  <si>
    <t>Fuel Details</t>
  </si>
  <si>
    <t>AS Coating</t>
  </si>
  <si>
    <t>Weights</t>
  </si>
  <si>
    <t>IN Start Time</t>
  </si>
  <si>
    <t>This is the end time used in the data analysis, not the end time of the actual test.  Refer to experimental notes for end times of tests.</t>
  </si>
  <si>
    <t>This is the start time used in the data analysis, not the start time of the actual test.  Refer to experimental notes for start times of actual tests.</t>
  </si>
  <si>
    <t>1 = data taken during stack mode test.</t>
  </si>
  <si>
    <t>1 = data taken during chamber mode test.</t>
  </si>
  <si>
    <t>This is the code used by FSL to describe fuels and some specific conditions.  Taken from FSL "List of Burns" excel sheet.</t>
  </si>
  <si>
    <t>W = Western fuel.  SE = Southeastern fuel.  SE Mix = Mixed southeastern fuels (i.e., two fuels).  Misc = Miscellaneous fuel or calibrant.</t>
  </si>
  <si>
    <t>Primary fuel in test.</t>
  </si>
  <si>
    <t>Secondary fuel in test; only in SE Mix tests.</t>
  </si>
  <si>
    <t>KCl Coating</t>
  </si>
  <si>
    <t>1 = fuel was coated with ammonium sulphate solution and dried prior to burning.</t>
  </si>
  <si>
    <t>1 = fuel was coated with potassium chloride solution and dried prior to burning.</t>
  </si>
  <si>
    <t>1 = fuel was rinsed with water and dried prior to burning.</t>
  </si>
  <si>
    <t>1 = fuel was specified as being harvested from an inland location.</t>
  </si>
  <si>
    <t>1 = fuel was specified as being harvested from a coastal location.</t>
  </si>
  <si>
    <t>1 = fuel was specified as being dried prior to burning.</t>
  </si>
  <si>
    <t>1 = fuel was specified as being fresh prior to burning.</t>
  </si>
  <si>
    <t>Weight of fuel before burning (in grams).  Data from FSL "List of Burns" excel sheet.</t>
  </si>
  <si>
    <t>Weight of Ash remaining after burning (in grams).  Data from FSL "List of Burns" excel sheet.</t>
  </si>
  <si>
    <t>Fraction of fuel that remained as ash (in %).  Ash (%) = Ash (g) / Fuel (g) * 100%</t>
  </si>
  <si>
    <t>1 = Sampling for IN measurements during "Smouldering combustion".</t>
  </si>
  <si>
    <t>1 = Sampling for IN measurements during "Flaming combustion".</t>
  </si>
  <si>
    <t>1 = Sample flow was exposed to a supersaturation with respect to liquid water.  (Sample flowed through a bottle containing heated water.)</t>
  </si>
  <si>
    <t>1 = Sample flow was dried through diffusion driers after passing through the humidification stage above.  (NOTE: This is separate and in addition to the standard drying through diffusion driers for the Field CFDC or the pre-cooler on the Lab CFDC that was used on every test.)</t>
  </si>
  <si>
    <t>1 = Sample flow was diluted with filtered air.  This was used as a make-up flow after the DMA as a way to keep DMA flows at about 1-2:10LPM, sample:sheath.</t>
  </si>
  <si>
    <t>1 = Sample flow was neutralized through a neutralizer with Polonium charge strips.  This was done for correct operation of the DMA and for all tests.</t>
  </si>
  <si>
    <t>1 = Sample flow was passed through a Sunset Laboratories activated charcoal denuder.  This was in an attempt to strip VOCs from the surface of particles to possibly expose IN active sites.</t>
  </si>
  <si>
    <t>1 = Sample flow was passed through a 0.5" tube approximately 8" long heated to approximately 46°C.  Any heating was immediately before denuding to act as a "thermal denuder".  Acheived with heating tape/variac and thermocouple readout.</t>
  </si>
  <si>
    <t>1 = DMA was used to size select the particles in the sample flow.
(When particles were not size selected, flow was still directed through the DMA with no sheath flow (i.e., sample flow = total flow).)</t>
  </si>
  <si>
    <t>Fuel [g]</t>
  </si>
  <si>
    <t>Ash [g]</t>
  </si>
  <si>
    <t>Ash [%]</t>
  </si>
  <si>
    <t>"Poly" = Polydisperse size distribution of particles entered the CFDC instrumentation.
0.1, 0.15, 0.2, etc. = particles were size selected with DMA to 0.1µm, 0.15µm, 0.2µm, etc.</t>
  </si>
  <si>
    <t>Avg. Base
Lower T [°C]</t>
  </si>
  <si>
    <t>Avg. Inner Wall
Bottom 10 T [°C]</t>
  </si>
  <si>
    <r>
      <t>RH</t>
    </r>
    <r>
      <rPr>
        <vertAlign val="subscript"/>
        <sz val="10"/>
        <rFont val="Arial"/>
        <family val="2"/>
      </rPr>
      <t>i</t>
    </r>
    <r>
      <rPr>
        <sz val="10"/>
        <rFont val="Arial"/>
        <family val="2"/>
      </rPr>
      <t xml:space="preserve"> Evap
Region [%]</t>
    </r>
  </si>
  <si>
    <t>Mode diameter of sampled particles in µm.  Taken from data of Markus Petters.  Data for burn #'s 2430, 11330, 11430, 11435, 11830, 12330, 12340, 12530, 12630, 11535100, 129cC50, 129dC50 are averaged from 2 data points supplied by Markus Petters that correspond to these burns.  Not all tests have this corresponding data.</t>
  </si>
  <si>
    <r>
      <t>Number concentration of sampled particles in cm</t>
    </r>
    <r>
      <rPr>
        <vertAlign val="superscript"/>
        <sz val="11"/>
        <color theme="1"/>
        <rFont val="Calibri"/>
        <family val="2"/>
        <scheme val="minor"/>
      </rPr>
      <t>-3</t>
    </r>
    <r>
      <rPr>
        <sz val="11"/>
        <color theme="1"/>
        <rFont val="Calibri"/>
        <family val="2"/>
        <scheme val="minor"/>
      </rPr>
      <t>.  Taken from data of Markus Petters.  Data for burn #'s 2430, 11330, 11430, 11435, 11830, 12330, 12340, 12530, 12630, 11535100, 129cC50, 129dC50 are averaged from 2 data points supplied by Markus Petters that correspond to these burns.  Not all tests have this corresponding data.</t>
    </r>
  </si>
  <si>
    <t>Data applies to Lab CFDC only.  Data from calculation of RH over ice in the evaporation region of the lab CFDC given the inner wall T and Lower Base T data sets and Buck 1981 equation for RH over ice.  This data was used to check if evaporation region conditions were suspicious for reported IN observations.</t>
  </si>
  <si>
    <r>
      <t>RH</t>
    </r>
    <r>
      <rPr>
        <vertAlign val="subscript"/>
        <sz val="11"/>
        <color theme="1"/>
        <rFont val="Calibri"/>
        <family val="2"/>
        <scheme val="minor"/>
      </rPr>
      <t>i</t>
    </r>
    <r>
      <rPr>
        <sz val="11"/>
        <color theme="1"/>
        <rFont val="Calibri"/>
        <family val="2"/>
        <scheme val="minor"/>
      </rPr>
      <t xml:space="preserve"> at 0.1% IN [%]</t>
    </r>
  </si>
  <si>
    <r>
      <t>RH</t>
    </r>
    <r>
      <rPr>
        <vertAlign val="subscript"/>
        <sz val="11"/>
        <color theme="1"/>
        <rFont val="Calibri"/>
        <family val="2"/>
        <scheme val="minor"/>
      </rPr>
      <t>w</t>
    </r>
    <r>
      <rPr>
        <sz val="11"/>
        <color theme="1"/>
        <rFont val="Calibri"/>
        <family val="2"/>
        <scheme val="minor"/>
      </rPr>
      <t xml:space="preserve"> at 0.1% IN [%]</t>
    </r>
  </si>
  <si>
    <r>
      <t>(Std. Dev. AS) RH</t>
    </r>
    <r>
      <rPr>
        <vertAlign val="subscript"/>
        <sz val="11"/>
        <color theme="1"/>
        <rFont val="Calibri"/>
        <family val="2"/>
        <scheme val="minor"/>
      </rPr>
      <t>w</t>
    </r>
    <r>
      <rPr>
        <sz val="11"/>
        <color theme="1"/>
        <rFont val="Calibri"/>
        <family val="2"/>
        <scheme val="minor"/>
      </rPr>
      <t xml:space="preserve"> at 0.1% IN [%]</t>
    </r>
  </si>
  <si>
    <r>
      <t>(Avg. AS) RH</t>
    </r>
    <r>
      <rPr>
        <vertAlign val="subscript"/>
        <sz val="11"/>
        <color theme="1"/>
        <rFont val="Calibri"/>
        <family val="2"/>
        <scheme val="minor"/>
      </rPr>
      <t>w</t>
    </r>
    <r>
      <rPr>
        <sz val="11"/>
        <color theme="1"/>
        <rFont val="Calibri"/>
        <family val="2"/>
        <scheme val="minor"/>
      </rPr>
      <t xml:space="preserve"> at 0.1% IN [%]</t>
    </r>
  </si>
  <si>
    <r>
      <t>Confidence that RH</t>
    </r>
    <r>
      <rPr>
        <vertAlign val="subscript"/>
        <sz val="11"/>
        <color theme="1"/>
        <rFont val="Calibri"/>
        <family val="2"/>
        <scheme val="minor"/>
      </rPr>
      <t>w</t>
    </r>
    <r>
      <rPr>
        <sz val="11"/>
        <color theme="1"/>
        <rFont val="Calibri"/>
        <family val="2"/>
        <scheme val="minor"/>
      </rPr>
      <t xml:space="preserve"> at 0.1% IN is less than that of AS</t>
    </r>
  </si>
  <si>
    <r>
      <t>RH</t>
    </r>
    <r>
      <rPr>
        <vertAlign val="subscript"/>
        <sz val="10"/>
        <rFont val="Arial"/>
        <family val="2"/>
      </rPr>
      <t>i</t>
    </r>
    <r>
      <rPr>
        <sz val="10"/>
        <rFont val="Arial"/>
        <family val="2"/>
      </rPr>
      <t xml:space="preserve"> at 0.1% IN [%]</t>
    </r>
  </si>
  <si>
    <r>
      <t>RH</t>
    </r>
    <r>
      <rPr>
        <vertAlign val="subscript"/>
        <sz val="10"/>
        <color theme="4"/>
        <rFont val="Arial"/>
        <family val="2"/>
      </rPr>
      <t>w</t>
    </r>
    <r>
      <rPr>
        <sz val="10"/>
        <color theme="4"/>
        <rFont val="Arial"/>
        <family val="2"/>
      </rPr>
      <t xml:space="preserve"> at 0.1% IN [%]</t>
    </r>
  </si>
  <si>
    <t>Processing Temperature [°C]</t>
  </si>
  <si>
    <t>Processing temperature and data reporting temperature in °C.</t>
  </si>
  <si>
    <t>Processing temperature and data reporting temperature in K.</t>
  </si>
  <si>
    <t>Standard deviation of observed RH over water when IN concentrations were observed to be 0.1% for all Ammonium Sulphate calibrations near -30°C.  (Burn #'s: AS530, AS630, AS730, AS830, AS930; calculated within the table.)</t>
  </si>
  <si>
    <t>Observed RH over water when IN concentrations were observed to be 0.1%.  Missing data corresponds to tests where IN concentrations were not observed to exceed 0.1%.</t>
  </si>
  <si>
    <t>Observed RH over ice when IN concentrations were observed to be 0.1%.  Missing data corresponds to tests where IN concentrations were not observed to exceed 0.1%.</t>
  </si>
  <si>
    <t>Average of observed RH over water when IN concentrations were observed to be 0.1% for all Ammonium Sulphate calibrations near -30°C.  (Burn #'s: AS530, AS630, AS730, AS830, AS930; calculated within the table.)</t>
  </si>
  <si>
    <r>
      <t>Calculated t-value for student's t-test.  Only calculated for tests near -30°C where RH</t>
    </r>
    <r>
      <rPr>
        <vertAlign val="subscript"/>
        <sz val="11"/>
        <color theme="1"/>
        <rFont val="Calibri"/>
        <family val="2"/>
        <scheme val="minor"/>
      </rPr>
      <t>w</t>
    </r>
    <r>
      <rPr>
        <sz val="11"/>
        <color theme="1"/>
        <rFont val="Calibri"/>
        <family val="2"/>
        <scheme val="minor"/>
      </rPr>
      <t xml:space="preserve"> at 0.1% IN is less than the corresponding average ammonium sulphate value near -30°C.</t>
    </r>
  </si>
  <si>
    <t>Level of confidence to judge if the RHw at 0.1% IN value is significantly less than the corresponding average value for ammonium sulphate near -30°C.  Based on student's t-test.</t>
  </si>
  <si>
    <t>95% Confident that this data represents het. IN [%]</t>
  </si>
  <si>
    <t>"Yes" = RHw at 0.1% IN value is significantly less than the corresponding average value for ammonium sulphate near -30°C.  Must meet or exceed the 95% confidence level above.</t>
  </si>
  <si>
    <t>Special comments about the test, reasons to ignore data, etc.</t>
  </si>
  <si>
    <t>Descriptions</t>
  </si>
  <si>
    <t>Manual</t>
  </si>
  <si>
    <t>Automatic</t>
  </si>
  <si>
    <t>Test description built from data within the Massive FLAME2 IN Table.</t>
  </si>
  <si>
    <t>Test description copied from manual entries in the "Field CFDC Summary.doc" and "Lab CFDC Summary.doc" FLAME2 summary documents.</t>
  </si>
  <si>
    <t>Location</t>
  </si>
  <si>
    <t>MS</t>
  </si>
  <si>
    <t>FL</t>
  </si>
  <si>
    <t>NC</t>
  </si>
  <si>
    <t>LA</t>
  </si>
  <si>
    <t>AK</t>
  </si>
  <si>
    <t>MT</t>
  </si>
  <si>
    <t>CA</t>
  </si>
  <si>
    <t>UT</t>
  </si>
  <si>
    <t>Taiwan</t>
  </si>
  <si>
    <t>Asian</t>
  </si>
  <si>
    <t>State, country, or region where fuel was harvested.</t>
  </si>
  <si>
    <t>Heading</t>
  </si>
  <si>
    <t>Backing</t>
  </si>
  <si>
    <t>Leaves</t>
  </si>
  <si>
    <t>Needles</t>
  </si>
  <si>
    <t>Branches</t>
  </si>
  <si>
    <t>Sticks</t>
  </si>
  <si>
    <t>Polluted</t>
  </si>
  <si>
    <t>Cleaned</t>
  </si>
  <si>
    <t>Ponderosa Pine</t>
  </si>
  <si>
    <t>Longleaf Pine</t>
  </si>
  <si>
    <t>Rice Straw</t>
  </si>
  <si>
    <t>Burn #124 – Dried MT Fir Needles + Branches [9:00 – 9:31] (-30 °C, Polydisperse)</t>
  </si>
  <si>
    <t>1 = fuel was specified as containing "branches".</t>
  </si>
  <si>
    <t>1 = fuel was specified as containing "needles".</t>
  </si>
  <si>
    <t>1 = fuel was specified as containing "leaves".</t>
  </si>
  <si>
    <t>1 = fuel was specified as containing "cleaned".</t>
  </si>
  <si>
    <t>1 = fuel was specified as containing "polluted".</t>
  </si>
  <si>
    <t>1 = fuel was specified as containing "small sticks"
2 = fuel was specified as containing "medium sticks"
3 = fuel was specified as containing "large sticks"</t>
  </si>
  <si>
    <t>Correlation Data</t>
  </si>
  <si>
    <t>Kappa</t>
  </si>
  <si>
    <t>MCE</t>
  </si>
  <si>
    <t>Hi-Vol OC</t>
  </si>
  <si>
    <t>Hi-Vol EC</t>
  </si>
  <si>
    <t>Galactosan</t>
  </si>
  <si>
    <t>Galactose</t>
  </si>
  <si>
    <t>Glucose</t>
  </si>
  <si>
    <t>Levoglucosan</t>
  </si>
  <si>
    <t>Mannosan</t>
  </si>
  <si>
    <t>Mannose</t>
  </si>
  <si>
    <t>K [μg/m3]</t>
  </si>
  <si>
    <t>Mg [μg/m3]</t>
  </si>
  <si>
    <t>Na [μg/m3]</t>
  </si>
  <si>
    <r>
      <t>NO</t>
    </r>
    <r>
      <rPr>
        <vertAlign val="subscript"/>
        <sz val="10"/>
        <rFont val="Arial"/>
        <family val="2"/>
      </rPr>
      <t>2</t>
    </r>
    <r>
      <rPr>
        <vertAlign val="superscript"/>
        <sz val="10"/>
        <rFont val="Arial"/>
        <family val="2"/>
      </rPr>
      <t>-</t>
    </r>
    <r>
      <rPr>
        <sz val="10"/>
        <rFont val="Arial"/>
        <family val="2"/>
      </rPr>
      <t xml:space="preserve"> [μg/m3]</t>
    </r>
  </si>
  <si>
    <r>
      <t>NH</t>
    </r>
    <r>
      <rPr>
        <vertAlign val="subscript"/>
        <sz val="10"/>
        <rFont val="Arial"/>
        <family val="2"/>
      </rPr>
      <t>4</t>
    </r>
    <r>
      <rPr>
        <vertAlign val="superscript"/>
        <sz val="10"/>
        <rFont val="Arial"/>
        <family val="2"/>
      </rPr>
      <t>+</t>
    </r>
    <r>
      <rPr>
        <sz val="10"/>
        <rFont val="Arial"/>
        <family val="2"/>
      </rPr>
      <t xml:space="preserve"> [μg/m3]</t>
    </r>
  </si>
  <si>
    <r>
      <t>Cl</t>
    </r>
    <r>
      <rPr>
        <vertAlign val="superscript"/>
        <sz val="10"/>
        <rFont val="Arial"/>
        <family val="2"/>
      </rPr>
      <t>-</t>
    </r>
    <r>
      <rPr>
        <sz val="10"/>
        <rFont val="Arial"/>
        <family val="2"/>
      </rPr>
      <t xml:space="preserve"> [μg/m3]</t>
    </r>
  </si>
  <si>
    <r>
      <t>NO</t>
    </r>
    <r>
      <rPr>
        <vertAlign val="subscript"/>
        <sz val="10"/>
        <rFont val="Arial"/>
        <family val="2"/>
      </rPr>
      <t>3</t>
    </r>
    <r>
      <rPr>
        <vertAlign val="superscript"/>
        <sz val="10"/>
        <rFont val="Arial"/>
        <family val="2"/>
      </rPr>
      <t>-</t>
    </r>
    <r>
      <rPr>
        <sz val="10"/>
        <rFont val="Arial"/>
        <family val="2"/>
      </rPr>
      <t xml:space="preserve"> [μg/m3]</t>
    </r>
  </si>
  <si>
    <r>
      <t>SO</t>
    </r>
    <r>
      <rPr>
        <vertAlign val="subscript"/>
        <sz val="10"/>
        <rFont val="Arial"/>
        <family val="2"/>
      </rPr>
      <t>4</t>
    </r>
    <r>
      <rPr>
        <vertAlign val="superscript"/>
        <sz val="10"/>
        <rFont val="Arial"/>
        <family val="2"/>
      </rPr>
      <t>2-</t>
    </r>
    <r>
      <rPr>
        <sz val="10"/>
        <rFont val="Arial"/>
        <family val="2"/>
      </rPr>
      <t xml:space="preserve"> [μg/m3]</t>
    </r>
  </si>
  <si>
    <t>URG Filter Data</t>
  </si>
  <si>
    <t>Modified combustion efficiency (MCE) data taken from Markus Petters: "combined_burn_data.xlsx".  MCE is a proxy for smoldering/flaming phase.</t>
  </si>
  <si>
    <t>High volume filter organic carbon content.  Data taken from Markus Petters dataset: "URG_Sunset_combined_updated_with_combustion_oldoffice.xls".  Unknown Units.</t>
  </si>
  <si>
    <t>Ca [μg/m3]</t>
  </si>
  <si>
    <t>High volume filter elemental carbon content.  Data taken from Markus Petters dataset: "URG_Sunset_combined_updated_with_combustion_oldoffice.xls".  Unknown Units.</t>
  </si>
  <si>
    <t>URG Filter Calcium content in micrograms per cubic meter.  Data taken from Markus Petters dataset: "URG_Sunset_combined_updated_with_combustion_oldoffice.xls".  It is unclear from the original dataset if a value of "0" corresponds to "0 micrograms per cubic meter" or "data not available".</t>
  </si>
  <si>
    <t>URG Filter Chloride content in micrograms per cubic meter.  Data taken from Markus Petters dataset: "URG_Sunset_combined_updated_with_combustion_oldoffice.xls".  It is unclear from the original dataset if a value of "0" corresponds to "0 micrograms per cubic meter" or "data not available".</t>
  </si>
  <si>
    <t>URG Filter Potassium content in micrograms per cubic meter.  Data taken from Markus Petters dataset: "URG_Sunset_combined_updated_with_combustion_oldoffice.xls".  It is unclear from the original dataset if a value of "0" corresponds to "0 micrograms per cubic meter" or "data not available".</t>
  </si>
  <si>
    <t>URG Filter Magnesium content in micrograms per cubic meter.  Data taken from Markus Petters dataset: "URG_Sunset_combined_updated_with_combustion_oldoffice.xls".  It is unclear from the original dataset if a value of "0" corresponds to "0 micrograms per cubic meter" or "data not available".</t>
  </si>
  <si>
    <t>URG Filter Sodium content in micrograms per cubic meter.  Data taken from Markus Petters dataset: "URG_Sunset_combined_updated_with_combustion_oldoffice.xls".  It is unclear from the original dataset if a value of "0" corresponds to "0 micrograms per cubic meter" or "data not available".</t>
  </si>
  <si>
    <t>URG Filter Ammonium content in micrograms per cubic meter.  Data taken from Markus Petters dataset: "URG_Sunset_combined_updated_with_combustion_oldoffice.xls".  It is unclear from the original dataset if a value of "0" corresponds to "0 micrograms per cubic meter" or "data not available".</t>
  </si>
  <si>
    <t>URG Filter Nitrite content in micrograms per cubic meter.  Data taken from Markus Petters dataset: "URG_Sunset_combined_updated_with_combustion_oldoffice.xls".  It is unclear from the original dataset if a value of "0" corresponds to "0 micrograms per cubic meter" or "data not available".</t>
  </si>
  <si>
    <t>URG Filter Nitrate content in micrograms per cubic meter.  Data taken from Markus Petters dataset: "URG_Sunset_combined_updated_with_combustion_oldoffice.xls".  It is unclear from the original dataset if a value of "0" corresponds to "0 micrograms per cubic meter" or "data not available".</t>
  </si>
  <si>
    <t>URG Filter Sulphate content in micrograms per cubic meter.  Data taken from Markus Petters dataset: "URG_Sunset_combined_updated_with_combustion_oldoffice.xls".  It is unclear from the original dataset if a value of "0" corresponds to "0 micrograms per cubic meter" or "data not available".</t>
  </si>
  <si>
    <t>URG Filter Galactosan content (unknown units, but assumed to be micrograms per cubic meter).  Data taken from Markus Petters dataset: "URG_Sunset_combined_updated_with_combustion_oldoffice.xls".  It is unclear from the original dataset if a value of "0" corresponds to "0 micrograms per cubic meter" or "data not available".</t>
  </si>
  <si>
    <t>URG Filter Galactose content (unknown units, but assumed to be micrograms per cubic meter).  Data taken from Markus Petters dataset: "URG_Sunset_combined_updated_with_combustion_oldoffice.xls".  It is unclear from the original dataset if a value of "0" corresponds to "0 micrograms per cubic meter" or "data not available".</t>
  </si>
  <si>
    <t>URG Filter Glucose content (unknown units, but assumed to be micrograms per cubic meter).  Data taken from Markus Petters dataset: "URG_Sunset_combined_updated_with_combustion_oldoffice.xls".  It is unclear from the original dataset if a value of "0" corresponds to "0 micrograms per cubic meter" or "data not available".</t>
  </si>
  <si>
    <t>URG Filter Levoglucosan content (unknown units, but assumed to be micrograms per cubic meter).  Data taken from Markus Petters dataset: "URG_Sunset_combined_updated_with_combustion_oldoffice.xls".  It is unclear from the original dataset if a value of "0" corresponds to "0 micrograms per cubic meter" or "data not available".</t>
  </si>
  <si>
    <t>URG Filter Mannosan content (unknown units, but assumed to be micrograms per cubic meter).  Data taken from Markus Petters dataset: "URG_Sunset_combined_updated_with_combustion_oldoffice.xls".  It is unclear from the original dataset if a value of "0" corresponds to "0 micrograms per cubic meter" or "data not available".</t>
  </si>
  <si>
    <t>URG Filter Mannose content (unknown units, but assumed to be micrograms per cubic meter).  Data taken from Markus Petters dataset: "URG_Sunset_combined_updated_with_combustion_oldoffice.xls".  It is unclear from the original dataset if a value of "0" corresponds to "0 micrograms per cubic meter" or "data not available".</t>
  </si>
  <si>
    <t>Kappa data taken from Markus Petters: "Flame II CCN data.xls".  Kappa data reported here corresponds to the Kappa value closest to the start time of the IN test.</t>
  </si>
  <si>
    <t>URG and Hi-Vol filter data corresponding to individual burns was used where possible.  However, the majority of URG and Hi-Vol filter data was based on two (or sometimes more) successive burns.  In these cases where filter data corresponds to two or more burns, filter data is reported to be the same for all the burns involved.</t>
  </si>
  <si>
    <t>Data Set</t>
  </si>
  <si>
    <t>Size [µm]</t>
  </si>
  <si>
    <t># conc. [cm-3]</t>
  </si>
  <si>
    <t>RHi Evap Region [%]</t>
  </si>
  <si>
    <t>RHi at 0.1% IN [%]</t>
  </si>
  <si>
    <t>RHw at 0.1% IN [%]</t>
  </si>
  <si>
    <t>(Std. Dev. AS) RHw at 0.1% IN [%]</t>
  </si>
  <si>
    <t>(Avg. AS) RHw at 0.1% IN [%]</t>
  </si>
  <si>
    <t>Confidence that RHw at 0.1% IN is less than that of AS [%]</t>
  </si>
  <si>
    <t>Cl- [μg/m3]</t>
  </si>
  <si>
    <t>NH4+ [μg/m3]</t>
  </si>
  <si>
    <t>NO2- [μg/m3]</t>
  </si>
  <si>
    <t>NO3- [μg/m3]</t>
  </si>
  <si>
    <t>SO42- [μg/m3]</t>
  </si>
  <si>
    <t>MassiveID</t>
  </si>
  <si>
    <t>X Data</t>
  </si>
  <si>
    <t>Y Data</t>
  </si>
  <si>
    <t>Other 1</t>
  </si>
  <si>
    <t>Other 2</t>
  </si>
  <si>
    <t>Other 2:</t>
  </si>
  <si>
    <t>Other 1:</t>
  </si>
  <si>
    <t>Y Data:</t>
  </si>
  <si>
    <t>A unique ID number in ascending order to identify data in this Massive FLAME2 IN Table.</t>
  </si>
  <si>
    <t>Show AS Calibration Data:</t>
  </si>
  <si>
    <t>X Data:</t>
  </si>
  <si>
    <t>Do not change any</t>
  </si>
  <si>
    <t>cells on this page</t>
  </si>
  <si>
    <t>input values and</t>
  </si>
  <si>
    <t>data filters.</t>
  </si>
  <si>
    <r>
      <t xml:space="preserve">except </t>
    </r>
    <r>
      <rPr>
        <b/>
        <sz val="11"/>
        <color theme="5"/>
        <rFont val="Calibri"/>
        <family val="2"/>
        <scheme val="minor"/>
      </rPr>
      <t>BOLD/RED</t>
    </r>
  </si>
  <si>
    <t>NOTES, DETAILS, AND INFORMATION ABOUT THE MASSIVE FLAME2 IN DATA ANALYSIS AND VARIABLE CHART.</t>
  </si>
  <si>
    <t>NOTES, DETAILS, AND INFORMATION ABOUT THE MASSIVE FLAME2 IN DATA TABLE.</t>
  </si>
  <si>
    <t>DataAnalysis</t>
  </si>
  <si>
    <t>Worksheet</t>
  </si>
  <si>
    <t>Keyword</t>
  </si>
  <si>
    <t>Select the number corresponding to the data to be plotted on the Y-axis of the VariChart.</t>
  </si>
  <si>
    <t>Select the number corresponding to the data to be plotted on the X-axis of the VariChart.</t>
  </si>
  <si>
    <t>Select the number corresponding to the data to be tabulated in the "Other 1" column.  This is primarily used for filtering data before plotting in the VariChart.</t>
  </si>
  <si>
    <t>Select the number corresponding to the data to be tabulated in the "Other 2" column.  This is primarily used for filtering data before plotting in the VariChart.</t>
  </si>
  <si>
    <t>Show AS Calibration Data</t>
  </si>
  <si>
    <t>Value of "TRUE" will include AS calibration data in the analysis table.
Value of "FALSE" will not include AS calibration data in the analysis table.</t>
  </si>
  <si>
    <t>Filters</t>
  </si>
  <si>
    <t>Use the filters on the analysis table to plot only ranges or specific data in the VariChart.
Note that the VariChart will not plot data properly if there are any blanks in the "X Data" or "Y Data" columns.</t>
  </si>
  <si>
    <t>VariChart</t>
  </si>
  <si>
    <t>Plotting</t>
  </si>
  <si>
    <t>Select the data to be plotted on VariChart using the "X Data" and "Y Data" selection cells on the "DataAnalysis" worksheet.</t>
  </si>
  <si>
    <t>Legends</t>
  </si>
  <si>
    <t>Legends should update automatically in the VariChart to correspond to the "X Data" and "Y Data" selections.</t>
  </si>
  <si>
    <t>Axis Labels</t>
  </si>
  <si>
    <t>Axis Scales</t>
  </si>
  <si>
    <t>Axis Scales in VariChart are operated manually.
It is suggested to select "auto" for both horizontal and vertical min/max values in plot properties, then to adjust for better scaling after this.</t>
  </si>
  <si>
    <t>Burn Mode Products</t>
  </si>
  <si>
    <t>Filter Products</t>
  </si>
  <si>
    <t>Fuel Products</t>
  </si>
  <si>
    <t>Treatment Products</t>
  </si>
  <si>
    <t>Instrument Products</t>
  </si>
  <si>
    <t>Physical Products</t>
  </si>
  <si>
    <t>Result Products</t>
  </si>
  <si>
    <t>Colour Coding</t>
  </si>
  <si>
    <t>Correlation Data is sorted into 7 general categories.  Colour coding is used as a visual aid for data selection.</t>
  </si>
  <si>
    <t>Name</t>
  </si>
  <si>
    <t>ID</t>
  </si>
  <si>
    <t>MDP ID</t>
  </si>
  <si>
    <t>Mean T</t>
  </si>
  <si>
    <t>Media T</t>
  </si>
  <si>
    <t>U Quart</t>
  </si>
  <si>
    <t>L Quart</t>
  </si>
  <si>
    <t>Mean BG</t>
  </si>
  <si>
    <t>Median BG</t>
  </si>
  <si>
    <t>Mean CN</t>
  </si>
  <si>
    <t>Median</t>
  </si>
  <si>
    <t>FSL #</t>
  </si>
  <si>
    <t>MCE mean</t>
  </si>
  <si>
    <t>Longleaf Pine/Wiregrass</t>
  </si>
  <si>
    <t>Hickory/Oak</t>
  </si>
  <si>
    <t>Needlegrass Rush</t>
  </si>
  <si>
    <t>Common Rees (Phragmites)</t>
  </si>
  <si>
    <t>Zeta</t>
  </si>
  <si>
    <t>Mean</t>
  </si>
  <si>
    <t>Stddev</t>
  </si>
  <si>
    <t>Min</t>
  </si>
  <si>
    <t>Max</t>
  </si>
</sst>
</file>

<file path=xl/styles.xml><?xml version="1.0" encoding="utf-8"?>
<styleSheet xmlns="http://schemas.openxmlformats.org/spreadsheetml/2006/main">
  <numFmts count="4">
    <numFmt numFmtId="164" formatCode="m/dd/yy;@"/>
    <numFmt numFmtId="165" formatCode="hh:mm:ss;@"/>
    <numFmt numFmtId="166" formatCode="0.0000"/>
    <numFmt numFmtId="167" formatCode="0.0"/>
  </numFmts>
  <fonts count="16">
    <font>
      <sz val="11"/>
      <color theme="1"/>
      <name val="Calibri"/>
      <family val="2"/>
      <scheme val="minor"/>
    </font>
    <font>
      <sz val="11"/>
      <color theme="1"/>
      <name val="Calibri"/>
      <family val="2"/>
    </font>
    <font>
      <vertAlign val="superscript"/>
      <sz val="11"/>
      <color theme="1"/>
      <name val="Calibri"/>
      <family val="2"/>
      <scheme val="minor"/>
    </font>
    <font>
      <i/>
      <sz val="11"/>
      <color theme="1"/>
      <name val="Calibri"/>
      <family val="2"/>
      <scheme val="minor"/>
    </font>
    <font>
      <b/>
      <sz val="11"/>
      <color theme="1"/>
      <name val="Calibri"/>
      <family val="2"/>
      <scheme val="minor"/>
    </font>
    <font>
      <sz val="10"/>
      <name val="Arial"/>
      <family val="2"/>
    </font>
    <font>
      <vertAlign val="subscript"/>
      <sz val="10"/>
      <name val="Arial"/>
      <family val="2"/>
    </font>
    <font>
      <vertAlign val="subscript"/>
      <sz val="11"/>
      <color theme="1"/>
      <name val="Calibri"/>
      <family val="2"/>
      <scheme val="minor"/>
    </font>
    <font>
      <b/>
      <sz val="11"/>
      <color theme="4"/>
      <name val="Calibri"/>
      <family val="2"/>
      <scheme val="minor"/>
    </font>
    <font>
      <i/>
      <sz val="10"/>
      <name val="Arial"/>
      <family val="2"/>
    </font>
    <font>
      <sz val="11"/>
      <color theme="4"/>
      <name val="Calibri"/>
      <family val="2"/>
      <scheme val="minor"/>
    </font>
    <font>
      <sz val="10"/>
      <color theme="4"/>
      <name val="Arial"/>
      <family val="2"/>
    </font>
    <font>
      <vertAlign val="subscript"/>
      <sz val="10"/>
      <color theme="4"/>
      <name val="Arial"/>
      <family val="2"/>
    </font>
    <font>
      <vertAlign val="superscript"/>
      <sz val="10"/>
      <name val="Arial"/>
      <family val="2"/>
    </font>
    <font>
      <sz val="1"/>
      <color theme="0"/>
      <name val="Calibri"/>
      <family val="2"/>
      <scheme val="minor"/>
    </font>
    <font>
      <b/>
      <sz val="11"/>
      <color theme="5"/>
      <name val="Calibri"/>
      <family val="2"/>
      <scheme val="minor"/>
    </font>
  </fonts>
  <fills count="10">
    <fill>
      <patternFill patternType="none"/>
    </fill>
    <fill>
      <patternFill patternType="gray125"/>
    </fill>
    <fill>
      <patternFill patternType="solid">
        <fgColor theme="6" tint="0.59999389629810485"/>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tint="0.79998168889431442"/>
        <bgColor indexed="64"/>
      </patternFill>
    </fill>
  </fills>
  <borders count="1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0">
    <xf numFmtId="0" fontId="0" fillId="0" borderId="0" xfId="0"/>
    <xf numFmtId="164" fontId="0" fillId="0" borderId="0" xfId="0" applyNumberFormat="1"/>
    <xf numFmtId="0" fontId="0" fillId="0" borderId="0" xfId="0" applyAlignment="1">
      <alignment horizontal="left" vertical="top" wrapText="1"/>
    </xf>
    <xf numFmtId="165" fontId="0" fillId="0" borderId="0" xfId="0" applyNumberFormat="1"/>
    <xf numFmtId="0" fontId="0" fillId="0" borderId="1" xfId="0" applyBorder="1"/>
    <xf numFmtId="0" fontId="4" fillId="0" borderId="0" xfId="0" applyFont="1" applyAlignment="1">
      <alignment horizontal="left" vertical="top" wrapText="1"/>
    </xf>
    <xf numFmtId="0" fontId="0" fillId="0" borderId="0" xfId="0" applyFill="1" applyBorder="1"/>
    <xf numFmtId="0" fontId="5" fillId="0" borderId="0" xfId="0" applyNumberFormat="1" applyFont="1" applyFill="1" applyBorder="1" applyAlignment="1">
      <alignment wrapText="1"/>
    </xf>
    <xf numFmtId="0" fontId="9" fillId="0" borderId="0" xfId="0" applyNumberFormat="1" applyFont="1" applyFill="1" applyBorder="1" applyAlignment="1">
      <alignment wrapText="1"/>
    </xf>
    <xf numFmtId="0" fontId="10" fillId="0" borderId="0" xfId="0" applyFont="1"/>
    <xf numFmtId="0" fontId="11" fillId="0" borderId="0" xfId="0" applyNumberFormat="1" applyFont="1" applyFill="1" applyBorder="1" applyAlignment="1">
      <alignment wrapText="1"/>
    </xf>
    <xf numFmtId="0" fontId="0" fillId="0" borderId="0" xfId="0" applyFill="1"/>
    <xf numFmtId="0" fontId="0" fillId="0" borderId="1" xfId="0" applyFill="1" applyBorder="1"/>
    <xf numFmtId="0" fontId="0" fillId="0" borderId="3" xfId="0" applyFill="1" applyBorder="1"/>
    <xf numFmtId="164" fontId="0" fillId="0" borderId="1" xfId="0" applyNumberFormat="1" applyFill="1" applyBorder="1"/>
    <xf numFmtId="165" fontId="0" fillId="0" borderId="1" xfId="0" applyNumberFormat="1" applyFill="1" applyBorder="1"/>
    <xf numFmtId="0" fontId="0" fillId="0" borderId="2" xfId="0" applyFill="1" applyBorder="1"/>
    <xf numFmtId="0" fontId="10" fillId="0" borderId="0" xfId="0" applyFont="1" applyFill="1"/>
    <xf numFmtId="0" fontId="0" fillId="2" borderId="0" xfId="0" applyFill="1"/>
    <xf numFmtId="0" fontId="3" fillId="0" borderId="0" xfId="0" applyFont="1" applyFill="1" applyBorder="1"/>
    <xf numFmtId="0" fontId="0" fillId="0" borderId="0" xfId="0" applyFont="1" applyFill="1" applyBorder="1"/>
    <xf numFmtId="0" fontId="5" fillId="0" borderId="1" xfId="0" applyNumberFormat="1" applyFont="1" applyFill="1" applyBorder="1" applyAlignment="1">
      <alignment wrapText="1"/>
    </xf>
    <xf numFmtId="0" fontId="0" fillId="0" borderId="0" xfId="0" applyBorder="1" applyAlignment="1">
      <alignment horizontal="left" vertical="top"/>
    </xf>
    <xf numFmtId="0" fontId="5" fillId="0" borderId="0" xfId="0" applyNumberFormat="1" applyFont="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Font="1" applyAlignment="1">
      <alignment horizontal="left" vertical="top" wrapText="1"/>
    </xf>
    <xf numFmtId="0" fontId="4" fillId="0" borderId="0" xfId="0" applyFont="1" applyBorder="1"/>
    <xf numFmtId="0" fontId="0" fillId="0" borderId="4" xfId="0" applyFont="1" applyBorder="1" applyAlignment="1">
      <alignment horizontal="right"/>
    </xf>
    <xf numFmtId="0" fontId="0" fillId="0" borderId="5" xfId="0" applyFont="1" applyBorder="1" applyAlignment="1">
      <alignment horizontal="right"/>
    </xf>
    <xf numFmtId="0" fontId="0" fillId="0" borderId="9" xfId="0" applyFont="1" applyBorder="1" applyAlignment="1">
      <alignment horizontal="right"/>
    </xf>
    <xf numFmtId="0" fontId="0" fillId="0" borderId="10" xfId="0" applyFont="1" applyBorder="1" applyAlignment="1">
      <alignment horizontal="right"/>
    </xf>
    <xf numFmtId="0" fontId="0" fillId="0" borderId="0" xfId="0" applyProtection="1">
      <protection locked="0"/>
    </xf>
    <xf numFmtId="0" fontId="14" fillId="0" borderId="0" xfId="0" applyFont="1" applyBorder="1" applyProtection="1"/>
    <xf numFmtId="0" fontId="0" fillId="0" borderId="4" xfId="0" applyBorder="1" applyProtection="1"/>
    <xf numFmtId="0" fontId="0" fillId="0" borderId="5" xfId="0" applyBorder="1" applyProtection="1"/>
    <xf numFmtId="0" fontId="0" fillId="0" borderId="6" xfId="0" applyBorder="1" applyProtection="1"/>
    <xf numFmtId="0" fontId="0" fillId="0" borderId="7" xfId="0" applyBorder="1" applyProtection="1"/>
    <xf numFmtId="0" fontId="0" fillId="0" borderId="0" xfId="0" applyBorder="1" applyProtection="1"/>
    <xf numFmtId="0" fontId="0" fillId="0" borderId="8" xfId="0" applyBorder="1" applyProtection="1"/>
    <xf numFmtId="0" fontId="0" fillId="0" borderId="9" xfId="0" applyBorder="1" applyProtection="1"/>
    <xf numFmtId="0" fontId="0" fillId="0" borderId="10" xfId="0" applyBorder="1" applyProtection="1"/>
    <xf numFmtId="0" fontId="0" fillId="0" borderId="11" xfId="0" applyBorder="1" applyProtection="1"/>
    <xf numFmtId="0" fontId="15" fillId="0" borderId="6" xfId="0" applyFont="1" applyBorder="1"/>
    <xf numFmtId="0" fontId="15" fillId="0" borderId="11" xfId="0" applyFont="1" applyBorder="1"/>
    <xf numFmtId="0" fontId="15" fillId="0" borderId="5" xfId="0" applyFont="1" applyBorder="1"/>
    <xf numFmtId="0" fontId="15" fillId="0" borderId="10" xfId="0" applyFont="1" applyBorder="1"/>
    <xf numFmtId="0" fontId="0" fillId="0" borderId="12" xfId="0" applyBorder="1"/>
    <xf numFmtId="0" fontId="0" fillId="0" borderId="13" xfId="0" applyFont="1" applyBorder="1"/>
    <xf numFmtId="0" fontId="0" fillId="0" borderId="13" xfId="0" applyFont="1" applyBorder="1" applyAlignment="1">
      <alignment horizontal="right"/>
    </xf>
    <xf numFmtId="0" fontId="15" fillId="0" borderId="14" xfId="0" applyFont="1" applyBorder="1"/>
    <xf numFmtId="0" fontId="0" fillId="0" borderId="13" xfId="0" applyBorder="1"/>
    <xf numFmtId="0" fontId="0" fillId="3" borderId="0" xfId="0" applyFill="1" applyBorder="1" applyProtection="1"/>
    <xf numFmtId="0" fontId="0" fillId="3" borderId="10" xfId="0" applyFill="1" applyBorder="1" applyProtection="1"/>
    <xf numFmtId="0" fontId="0" fillId="2" borderId="0" xfId="0" applyFill="1" applyBorder="1" applyProtection="1"/>
    <xf numFmtId="0" fontId="0" fillId="2" borderId="8" xfId="0" applyFill="1" applyBorder="1" applyProtection="1"/>
    <xf numFmtId="0" fontId="0" fillId="2" borderId="10" xfId="0" applyFill="1" applyBorder="1" applyProtection="1"/>
    <xf numFmtId="0" fontId="0" fillId="2" borderId="0" xfId="0" applyFill="1" applyProtection="1">
      <protection locked="0"/>
    </xf>
    <xf numFmtId="0" fontId="0" fillId="3" borderId="0" xfId="0" applyFill="1" applyProtection="1">
      <protection locked="0"/>
    </xf>
    <xf numFmtId="0" fontId="0" fillId="4" borderId="0" xfId="0" applyFill="1" applyProtection="1">
      <protection locked="0"/>
    </xf>
    <xf numFmtId="0" fontId="0" fillId="5" borderId="0" xfId="0" applyFill="1" applyProtection="1">
      <protection locked="0"/>
    </xf>
    <xf numFmtId="0" fontId="0" fillId="5" borderId="0" xfId="0" applyFill="1" applyBorder="1" applyProtection="1"/>
    <xf numFmtId="0" fontId="0" fillId="5" borderId="10" xfId="0" applyFill="1" applyBorder="1" applyProtection="1"/>
    <xf numFmtId="0" fontId="0" fillId="4" borderId="0" xfId="0" applyFill="1" applyBorder="1" applyProtection="1"/>
    <xf numFmtId="0" fontId="0" fillId="6" borderId="0" xfId="0" applyFill="1" applyProtection="1">
      <protection locked="0"/>
    </xf>
    <xf numFmtId="0" fontId="0" fillId="6" borderId="0" xfId="0" applyFill="1" applyBorder="1" applyProtection="1"/>
    <xf numFmtId="0" fontId="0" fillId="7" borderId="0" xfId="0" applyFill="1" applyProtection="1">
      <protection locked="0"/>
    </xf>
    <xf numFmtId="0" fontId="0" fillId="8" borderId="0" xfId="0" applyFill="1" applyProtection="1">
      <protection locked="0"/>
    </xf>
    <xf numFmtId="0" fontId="0" fillId="8" borderId="0" xfId="0" applyFill="1" applyBorder="1" applyProtection="1"/>
    <xf numFmtId="0" fontId="0" fillId="8" borderId="10" xfId="0" applyFill="1" applyBorder="1" applyProtection="1"/>
    <xf numFmtId="0" fontId="0" fillId="7" borderId="0" xfId="0" applyFill="1" applyBorder="1" applyProtection="1"/>
    <xf numFmtId="11" fontId="0" fillId="0" borderId="0" xfId="0" applyNumberFormat="1" applyFill="1"/>
    <xf numFmtId="0" fontId="4" fillId="0" borderId="2" xfId="0" applyFont="1" applyFill="1" applyBorder="1"/>
    <xf numFmtId="0" fontId="4" fillId="0" borderId="0" xfId="0" applyFont="1" applyFill="1"/>
    <xf numFmtId="164" fontId="3" fillId="0" borderId="1" xfId="0" applyNumberFormat="1" applyFont="1" applyFill="1" applyBorder="1"/>
    <xf numFmtId="165" fontId="3" fillId="0" borderId="1" xfId="0" applyNumberFormat="1" applyFont="1" applyFill="1" applyBorder="1"/>
    <xf numFmtId="0" fontId="3" fillId="0" borderId="1" xfId="0" applyFont="1" applyFill="1" applyBorder="1"/>
    <xf numFmtId="0" fontId="3" fillId="0" borderId="3" xfId="0" applyFont="1" applyFill="1" applyBorder="1"/>
    <xf numFmtId="0" fontId="0" fillId="0" borderId="3" xfId="0" applyFill="1" applyBorder="1" applyAlignment="1">
      <alignment wrapText="1"/>
    </xf>
    <xf numFmtId="0" fontId="3" fillId="0" borderId="0" xfId="0" applyFont="1" applyFill="1" applyBorder="1" applyAlignment="1">
      <alignment wrapText="1"/>
    </xf>
    <xf numFmtId="0" fontId="0" fillId="0" borderId="2" xfId="0" applyFill="1" applyBorder="1" applyAlignment="1">
      <alignment wrapText="1"/>
    </xf>
    <xf numFmtId="49" fontId="4" fillId="0" borderId="0" xfId="0" applyNumberFormat="1" applyFont="1" applyFill="1" applyAlignment="1">
      <alignment horizontal="center"/>
    </xf>
    <xf numFmtId="166" fontId="0" fillId="0" borderId="0" xfId="0" applyNumberFormat="1" applyFill="1"/>
    <xf numFmtId="0" fontId="4" fillId="0" borderId="3" xfId="0" applyFont="1" applyFill="1" applyBorder="1" applyAlignment="1">
      <alignment horizontal="center"/>
    </xf>
    <xf numFmtId="0" fontId="4" fillId="0" borderId="0" xfId="0" applyFont="1" applyFill="1" applyBorder="1" applyAlignment="1">
      <alignment horizontal="center"/>
    </xf>
    <xf numFmtId="0" fontId="4" fillId="0" borderId="1" xfId="0" applyFont="1" applyFill="1" applyBorder="1" applyAlignment="1">
      <alignment horizontal="center"/>
    </xf>
    <xf numFmtId="0" fontId="4" fillId="0" borderId="0" xfId="0" applyFont="1" applyFill="1" applyAlignment="1">
      <alignment horizontal="center"/>
    </xf>
    <xf numFmtId="0" fontId="8" fillId="0" borderId="0" xfId="0" applyFont="1" applyAlignment="1">
      <alignment horizontal="left" vertical="top" wrapText="1"/>
    </xf>
    <xf numFmtId="167" fontId="0" fillId="9" borderId="0" xfId="0" applyNumberFormat="1" applyFill="1" applyBorder="1"/>
    <xf numFmtId="0" fontId="0" fillId="9" borderId="0" xfId="0" applyFill="1"/>
    <xf numFmtId="0" fontId="0" fillId="9" borderId="0" xfId="0" applyFill="1" applyBorder="1"/>
    <xf numFmtId="11" fontId="0" fillId="9" borderId="0" xfId="0" applyNumberFormat="1" applyFill="1"/>
    <xf numFmtId="0" fontId="0" fillId="9" borderId="3" xfId="0" applyFill="1" applyBorder="1"/>
    <xf numFmtId="164" fontId="0" fillId="9" borderId="1" xfId="0" applyNumberFormat="1" applyFill="1" applyBorder="1"/>
    <xf numFmtId="165" fontId="0" fillId="9" borderId="1" xfId="0" applyNumberFormat="1" applyFill="1" applyBorder="1"/>
    <xf numFmtId="0" fontId="0" fillId="9" borderId="1" xfId="0" applyFill="1" applyBorder="1"/>
    <xf numFmtId="0" fontId="0" fillId="9" borderId="2" xfId="0" applyFill="1" applyBorder="1"/>
    <xf numFmtId="0" fontId="10" fillId="9" borderId="0" xfId="0" applyFont="1" applyFill="1"/>
    <xf numFmtId="167" fontId="0" fillId="9" borderId="0" xfId="0" applyNumberFormat="1" applyFill="1"/>
    <xf numFmtId="166" fontId="0" fillId="9" borderId="0" xfId="0" applyNumberFormat="1" applyFill="1" applyBorder="1"/>
    <xf numFmtId="166" fontId="0" fillId="0" borderId="0"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5.xml"/><Relationship Id="rId12"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hartsheet" Target="chartsheets/sheet2.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Data!$G$3:$G$55</c:f>
              <c:numCache>
                <c:formatCode>0.0000</c:formatCode>
                <c:ptCount val="53"/>
                <c:pt idx="0" formatCode="General">
                  <c:v>0.91200000000000003</c:v>
                </c:pt>
                <c:pt idx="1">
                  <c:v>0.95425000000000004</c:v>
                </c:pt>
                <c:pt idx="2">
                  <c:v>0.99549999999999994</c:v>
                </c:pt>
                <c:pt idx="3">
                  <c:v>0.64050000000000007</c:v>
                </c:pt>
                <c:pt idx="4" formatCode="General">
                  <c:v>0.92700000000000005</c:v>
                </c:pt>
                <c:pt idx="5">
                  <c:v>0.87164705882352944</c:v>
                </c:pt>
                <c:pt idx="6">
                  <c:v>0.88250000000000006</c:v>
                </c:pt>
                <c:pt idx="7" formatCode="General">
                  <c:v>0.90600000000000003</c:v>
                </c:pt>
                <c:pt idx="8">
                  <c:v>0.94371428571428573</c:v>
                </c:pt>
                <c:pt idx="9">
                  <c:v>0.78054545454545454</c:v>
                </c:pt>
                <c:pt idx="10">
                  <c:v>1.0041666666666667</c:v>
                </c:pt>
                <c:pt idx="11">
                  <c:v>0.81474999999999997</c:v>
                </c:pt>
                <c:pt idx="12">
                  <c:v>0.93599999999999994</c:v>
                </c:pt>
                <c:pt idx="13">
                  <c:v>0.88749999999999996</c:v>
                </c:pt>
                <c:pt idx="14">
                  <c:v>0.97285714285714298</c:v>
                </c:pt>
                <c:pt idx="15">
                  <c:v>0.90037500000000004</c:v>
                </c:pt>
                <c:pt idx="16">
                  <c:v>0.89164285714285729</c:v>
                </c:pt>
                <c:pt idx="17">
                  <c:v>0</c:v>
                </c:pt>
                <c:pt idx="18">
                  <c:v>0.98075000000000001</c:v>
                </c:pt>
                <c:pt idx="19" formatCode="General">
                  <c:v>0.94399999999999995</c:v>
                </c:pt>
                <c:pt idx="20" formatCode="General">
                  <c:v>0</c:v>
                </c:pt>
                <c:pt idx="21" formatCode="General">
                  <c:v>0.94</c:v>
                </c:pt>
                <c:pt idx="22">
                  <c:v>0.98099999999999987</c:v>
                </c:pt>
                <c:pt idx="23">
                  <c:v>0.97199999999999998</c:v>
                </c:pt>
                <c:pt idx="24" formatCode="General">
                  <c:v>0.94599999999999995</c:v>
                </c:pt>
                <c:pt idx="25">
                  <c:v>0.996</c:v>
                </c:pt>
                <c:pt idx="26">
                  <c:v>0.996</c:v>
                </c:pt>
                <c:pt idx="27">
                  <c:v>0.98099999999999987</c:v>
                </c:pt>
                <c:pt idx="28">
                  <c:v>0.99249999999999994</c:v>
                </c:pt>
                <c:pt idx="29">
                  <c:v>0.996</c:v>
                </c:pt>
                <c:pt idx="30">
                  <c:v>0.97079999999999989</c:v>
                </c:pt>
                <c:pt idx="31">
                  <c:v>0.90692307692307694</c:v>
                </c:pt>
                <c:pt idx="32">
                  <c:v>0.96724999999999994</c:v>
                </c:pt>
                <c:pt idx="33">
                  <c:v>0.94550000000000001</c:v>
                </c:pt>
                <c:pt idx="34">
                  <c:v>0</c:v>
                </c:pt>
                <c:pt idx="35">
                  <c:v>0.95125000000000004</c:v>
                </c:pt>
                <c:pt idx="36">
                  <c:v>0.9750000000000002</c:v>
                </c:pt>
                <c:pt idx="37">
                  <c:v>0.9668823529411763</c:v>
                </c:pt>
                <c:pt idx="38">
                  <c:v>0.98799999999999999</c:v>
                </c:pt>
                <c:pt idx="39">
                  <c:v>0.98990000000000011</c:v>
                </c:pt>
                <c:pt idx="40">
                  <c:v>0.99849999999999994</c:v>
                </c:pt>
                <c:pt idx="41">
                  <c:v>1.0879999999999999</c:v>
                </c:pt>
                <c:pt idx="42">
                  <c:v>0.9799047619047615</c:v>
                </c:pt>
                <c:pt idx="43">
                  <c:v>0.97870833333333307</c:v>
                </c:pt>
                <c:pt idx="44">
                  <c:v>0.97604166666666636</c:v>
                </c:pt>
                <c:pt idx="45">
                  <c:v>0</c:v>
                </c:pt>
                <c:pt idx="46">
                  <c:v>0.80029999999999979</c:v>
                </c:pt>
                <c:pt idx="47">
                  <c:v>0.98437500000000011</c:v>
                </c:pt>
                <c:pt idx="48">
                  <c:v>0.76585714285714279</c:v>
                </c:pt>
                <c:pt idx="49">
                  <c:v>0.92800000000000005</c:v>
                </c:pt>
                <c:pt idx="50">
                  <c:v>0.99550000000000005</c:v>
                </c:pt>
                <c:pt idx="51" formatCode="General">
                  <c:v>0</c:v>
                </c:pt>
                <c:pt idx="52">
                  <c:v>0</c:v>
                </c:pt>
              </c:numCache>
            </c:numRef>
          </c:xVal>
          <c:yVal>
            <c:numRef>
              <c:f>Data!$I$3:$I$55</c:f>
              <c:numCache>
                <c:formatCode>0.00E+00</c:formatCode>
                <c:ptCount val="53"/>
                <c:pt idx="0">
                  <c:v>0.05</c:v>
                </c:pt>
                <c:pt idx="1">
                  <c:v>0.02</c:v>
                </c:pt>
                <c:pt idx="2">
                  <c:v>1.0999999999999999E-2</c:v>
                </c:pt>
                <c:pt idx="3">
                  <c:v>2.4E-2</c:v>
                </c:pt>
                <c:pt idx="4">
                  <c:v>9.9999999999999994E-12</c:v>
                </c:pt>
                <c:pt idx="5">
                  <c:v>0.04</c:v>
                </c:pt>
                <c:pt idx="6">
                  <c:v>9.9999999999999994E-12</c:v>
                </c:pt>
                <c:pt idx="7">
                  <c:v>9.9999999999999994E-12</c:v>
                </c:pt>
                <c:pt idx="8">
                  <c:v>9.9999999999999994E-12</c:v>
                </c:pt>
                <c:pt idx="9">
                  <c:v>9.9999999999999994E-12</c:v>
                </c:pt>
                <c:pt idx="10">
                  <c:v>2.1999999999999999E-2</c:v>
                </c:pt>
                <c:pt idx="11">
                  <c:v>9.9999999999999994E-12</c:v>
                </c:pt>
                <c:pt idx="12">
                  <c:v>9.9999999999999994E-12</c:v>
                </c:pt>
                <c:pt idx="13">
                  <c:v>9.9999999999999994E-12</c:v>
                </c:pt>
                <c:pt idx="14">
                  <c:v>8.0999999999999996E-3</c:v>
                </c:pt>
                <c:pt idx="15">
                  <c:v>9.9999999999999994E-12</c:v>
                </c:pt>
                <c:pt idx="16">
                  <c:v>9.9999999999999994E-12</c:v>
                </c:pt>
                <c:pt idx="17">
                  <c:v>8.0000000000000002E-3</c:v>
                </c:pt>
                <c:pt idx="18">
                  <c:v>9.9999999999999994E-12</c:v>
                </c:pt>
                <c:pt idx="19">
                  <c:v>9.9999999999999994E-12</c:v>
                </c:pt>
                <c:pt idx="20">
                  <c:v>9.9999999999999994E-12</c:v>
                </c:pt>
                <c:pt idx="21">
                  <c:v>9.9999999999999998E-13</c:v>
                </c:pt>
                <c:pt idx="22">
                  <c:v>2.3000000000000001E-4</c:v>
                </c:pt>
                <c:pt idx="23">
                  <c:v>7.4999999999999997E-3</c:v>
                </c:pt>
                <c:pt idx="24">
                  <c:v>9.9999999999999994E-12</c:v>
                </c:pt>
                <c:pt idx="25">
                  <c:v>4.0000000000000001E-3</c:v>
                </c:pt>
                <c:pt idx="26">
                  <c:v>9.9999999999999994E-12</c:v>
                </c:pt>
                <c:pt idx="27">
                  <c:v>2.5000000000000001E-4</c:v>
                </c:pt>
                <c:pt idx="28">
                  <c:v>3.0000000000000001E-3</c:v>
                </c:pt>
                <c:pt idx="29">
                  <c:v>2.3E-3</c:v>
                </c:pt>
                <c:pt idx="30">
                  <c:v>9.9999999999999994E-12</c:v>
                </c:pt>
                <c:pt idx="31">
                  <c:v>9.9999999999999994E-12</c:v>
                </c:pt>
                <c:pt idx="32">
                  <c:v>9.9999999999999994E-12</c:v>
                </c:pt>
                <c:pt idx="33">
                  <c:v>9.9999999999999994E-12</c:v>
                </c:pt>
                <c:pt idx="34">
                  <c:v>9.9999999999999994E-12</c:v>
                </c:pt>
                <c:pt idx="35">
                  <c:v>9.9999999999999994E-12</c:v>
                </c:pt>
                <c:pt idx="36">
                  <c:v>5.0000000000000001E-4</c:v>
                </c:pt>
                <c:pt idx="37">
                  <c:v>9.9999999999999994E-12</c:v>
                </c:pt>
                <c:pt idx="38">
                  <c:v>9.9999999999999994E-12</c:v>
                </c:pt>
                <c:pt idx="39">
                  <c:v>9.9999999999999994E-12</c:v>
                </c:pt>
                <c:pt idx="40">
                  <c:v>3.5E-4</c:v>
                </c:pt>
                <c:pt idx="41">
                  <c:v>9.9999999999999994E-12</c:v>
                </c:pt>
                <c:pt idx="42">
                  <c:v>9.9999999999999994E-12</c:v>
                </c:pt>
                <c:pt idx="43">
                  <c:v>3.5E-4</c:v>
                </c:pt>
                <c:pt idx="44">
                  <c:v>2.0000000000000001E-4</c:v>
                </c:pt>
                <c:pt idx="45">
                  <c:v>9.9999999999999994E-12</c:v>
                </c:pt>
                <c:pt idx="46">
                  <c:v>9.9999999999999994E-12</c:v>
                </c:pt>
                <c:pt idx="47">
                  <c:v>9.9999999999999994E-12</c:v>
                </c:pt>
                <c:pt idx="48">
                  <c:v>9.9999999999999994E-12</c:v>
                </c:pt>
                <c:pt idx="49">
                  <c:v>6.4999999999999994E-5</c:v>
                </c:pt>
                <c:pt idx="50">
                  <c:v>4.0000000000000002E-4</c:v>
                </c:pt>
                <c:pt idx="51">
                  <c:v>9.9999999999999994E-12</c:v>
                </c:pt>
                <c:pt idx="52">
                  <c:v>9.9999999999999994E-12</c:v>
                </c:pt>
              </c:numCache>
            </c:numRef>
          </c:yVal>
        </c:ser>
        <c:axId val="80321536"/>
        <c:axId val="80442112"/>
      </c:scatterChart>
      <c:valAx>
        <c:axId val="80321536"/>
        <c:scaling>
          <c:orientation val="minMax"/>
        </c:scaling>
        <c:axPos val="b"/>
        <c:numFmt formatCode="General" sourceLinked="1"/>
        <c:tickLblPos val="nextTo"/>
        <c:crossAx val="80442112"/>
        <c:crossesAt val="1.0000000000000018E-5"/>
        <c:crossBetween val="midCat"/>
      </c:valAx>
      <c:valAx>
        <c:axId val="80442112"/>
        <c:scaling>
          <c:logBase val="10"/>
          <c:orientation val="minMax"/>
        </c:scaling>
        <c:axPos val="l"/>
        <c:majorGridlines/>
        <c:numFmt formatCode="0.00E+00" sourceLinked="1"/>
        <c:tickLblPos val="nextTo"/>
        <c:crossAx val="80321536"/>
        <c:crosses val="autoZero"/>
        <c:crossBetween val="midCat"/>
      </c:valAx>
    </c:plotArea>
    <c:legend>
      <c:legendPos val="r"/>
      <c:layout/>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DataAnalysis!$N$1</c:f>
              <c:strCache>
                <c:ptCount val="1"/>
                <c:pt idx="0">
                  <c:v>Humidify (All Data)</c:v>
                </c:pt>
              </c:strCache>
            </c:strRef>
          </c:tx>
          <c:spPr>
            <a:ln w="28575">
              <a:noFill/>
            </a:ln>
          </c:spPr>
          <c:marker>
            <c:symbol val="circle"/>
            <c:size val="7"/>
          </c:marker>
          <c:dLbls>
            <c:delete val="1"/>
          </c:dLbls>
          <c:xVal>
            <c:numRef>
              <c:f>(DataAnalysis!$H$22:$H$224,DataAnalysis!$H$35,DataAnalysis!$H$39,DataAnalysis!$H$126,DataAnalysis!$H$127,DataAnalysis!$H$128,DataAnalysis!$H$129)</c:f>
              <c:numCache>
                <c:formatCode>General</c:formatCode>
                <c:ptCount val="20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#N/A</c:v>
                </c:pt>
                <c:pt idx="18">
                  <c:v>0</c:v>
                </c:pt>
                <c:pt idx="19">
                  <c:v>0</c:v>
                </c:pt>
                <c:pt idx="20">
                  <c:v>0</c:v>
                </c:pt>
                <c:pt idx="21">
                  <c:v>0</c:v>
                </c:pt>
                <c:pt idx="22">
                  <c:v>0</c:v>
                </c:pt>
                <c:pt idx="23">
                  <c:v>#N/A</c:v>
                </c:pt>
                <c:pt idx="24">
                  <c:v>#N/A</c:v>
                </c:pt>
                <c:pt idx="25">
                  <c:v>0</c:v>
                </c:pt>
                <c:pt idx="26">
                  <c:v>0</c:v>
                </c:pt>
                <c:pt idx="27">
                  <c:v>0</c:v>
                </c:pt>
                <c:pt idx="28">
                  <c:v>0</c:v>
                </c:pt>
                <c:pt idx="29">
                  <c:v>0</c:v>
                </c:pt>
                <c:pt idx="30">
                  <c:v>0</c:v>
                </c:pt>
                <c:pt idx="31">
                  <c:v>0</c:v>
                </c:pt>
                <c:pt idx="32">
                  <c:v>0</c:v>
                </c:pt>
                <c:pt idx="33">
                  <c:v>#N/A</c:v>
                </c:pt>
                <c:pt idx="34">
                  <c:v>#N/A</c:v>
                </c:pt>
                <c:pt idx="35">
                  <c:v>#N/A</c:v>
                </c:pt>
                <c:pt idx="36">
                  <c:v>#N/A</c:v>
                </c:pt>
                <c:pt idx="37">
                  <c:v>#N/A</c:v>
                </c:pt>
                <c:pt idx="38">
                  <c:v>#N/A</c:v>
                </c:pt>
                <c:pt idx="39">
                  <c:v>#N/A</c:v>
                </c:pt>
                <c:pt idx="40">
                  <c:v>#N/A</c:v>
                </c:pt>
                <c:pt idx="41">
                  <c:v>#N/A</c:v>
                </c:pt>
                <c:pt idx="42">
                  <c:v>0</c:v>
                </c:pt>
                <c:pt idx="43">
                  <c:v>#N/A</c:v>
                </c:pt>
                <c:pt idx="44">
                  <c:v>0</c:v>
                </c:pt>
                <c:pt idx="45">
                  <c:v>0</c:v>
                </c:pt>
                <c:pt idx="46">
                  <c:v>#N/A</c:v>
                </c:pt>
                <c:pt idx="47">
                  <c:v>48</c:v>
                </c:pt>
                <c:pt idx="48">
                  <c:v>49</c:v>
                </c:pt>
                <c:pt idx="49">
                  <c:v>0</c:v>
                </c:pt>
                <c:pt idx="50">
                  <c:v>51</c:v>
                </c:pt>
                <c:pt idx="51">
                  <c:v>52</c:v>
                </c:pt>
                <c:pt idx="52">
                  <c:v>53</c:v>
                </c:pt>
                <c:pt idx="53">
                  <c:v>54</c:v>
                </c:pt>
                <c:pt idx="54">
                  <c:v>55</c:v>
                </c:pt>
                <c:pt idx="55">
                  <c:v>55</c:v>
                </c:pt>
                <c:pt idx="56">
                  <c:v>55</c:v>
                </c:pt>
                <c:pt idx="57">
                  <c:v>55</c:v>
                </c:pt>
                <c:pt idx="58">
                  <c:v>55</c:v>
                </c:pt>
                <c:pt idx="59">
                  <c:v>55</c:v>
                </c:pt>
                <c:pt idx="60">
                  <c:v>0</c:v>
                </c:pt>
                <c:pt idx="61">
                  <c:v>55</c:v>
                </c:pt>
                <c:pt idx="62">
                  <c:v>0</c:v>
                </c:pt>
                <c:pt idx="63">
                  <c:v>55</c:v>
                </c:pt>
                <c:pt idx="64">
                  <c:v>0</c:v>
                </c:pt>
                <c:pt idx="65">
                  <c:v>55</c:v>
                </c:pt>
                <c:pt idx="66">
                  <c:v>55</c:v>
                </c:pt>
                <c:pt idx="67">
                  <c:v>0</c:v>
                </c:pt>
                <c:pt idx="68">
                  <c:v>0</c:v>
                </c:pt>
                <c:pt idx="69">
                  <c:v>0</c:v>
                </c:pt>
                <c:pt idx="70">
                  <c:v>55</c:v>
                </c:pt>
                <c:pt idx="71">
                  <c:v>0</c:v>
                </c:pt>
                <c:pt idx="72">
                  <c:v>0</c:v>
                </c:pt>
                <c:pt idx="73">
                  <c:v>0</c:v>
                </c:pt>
                <c:pt idx="74">
                  <c:v>0</c:v>
                </c:pt>
                <c:pt idx="75">
                  <c:v>0</c:v>
                </c:pt>
                <c:pt idx="76">
                  <c:v>0</c:v>
                </c:pt>
                <c:pt idx="77">
                  <c:v>0</c:v>
                </c:pt>
                <c:pt idx="78">
                  <c:v>55</c:v>
                </c:pt>
                <c:pt idx="79">
                  <c:v>55</c:v>
                </c:pt>
                <c:pt idx="80">
                  <c:v>0</c:v>
                </c:pt>
                <c:pt idx="81">
                  <c:v>0</c:v>
                </c:pt>
                <c:pt idx="82">
                  <c:v>0</c:v>
                </c:pt>
                <c:pt idx="83">
                  <c:v>0</c:v>
                </c:pt>
                <c:pt idx="84">
                  <c:v>55</c:v>
                </c:pt>
                <c:pt idx="85">
                  <c:v>55</c:v>
                </c:pt>
                <c:pt idx="86">
                  <c:v>55</c:v>
                </c:pt>
                <c:pt idx="87">
                  <c:v>55</c:v>
                </c:pt>
                <c:pt idx="88">
                  <c:v>55</c:v>
                </c:pt>
                <c:pt idx="89">
                  <c:v>55</c:v>
                </c:pt>
                <c:pt idx="90">
                  <c:v>0</c:v>
                </c:pt>
                <c:pt idx="91">
                  <c:v>55</c:v>
                </c:pt>
                <c:pt idx="92">
                  <c:v>0</c:v>
                </c:pt>
                <c:pt idx="93">
                  <c:v>55</c:v>
                </c:pt>
                <c:pt idx="94">
                  <c:v>55</c:v>
                </c:pt>
                <c:pt idx="95">
                  <c:v>55</c:v>
                </c:pt>
                <c:pt idx="96">
                  <c:v>0</c:v>
                </c:pt>
                <c:pt idx="97">
                  <c:v>55</c:v>
                </c:pt>
                <c:pt idx="98">
                  <c:v>0</c:v>
                </c:pt>
                <c:pt idx="99">
                  <c:v>55</c:v>
                </c:pt>
                <c:pt idx="100">
                  <c:v>0</c:v>
                </c:pt>
                <c:pt idx="101">
                  <c:v>55</c:v>
                </c:pt>
                <c:pt idx="102">
                  <c:v>55</c:v>
                </c:pt>
                <c:pt idx="103">
                  <c:v>0</c:v>
                </c:pt>
                <c:pt idx="104">
                  <c:v>55</c:v>
                </c:pt>
                <c:pt idx="105">
                  <c:v>55</c:v>
                </c:pt>
                <c:pt idx="106">
                  <c:v>55</c:v>
                </c:pt>
                <c:pt idx="107">
                  <c:v>55</c:v>
                </c:pt>
                <c:pt idx="108">
                  <c:v>55</c:v>
                </c:pt>
                <c:pt idx="109">
                  <c:v>55</c:v>
                </c:pt>
                <c:pt idx="110">
                  <c:v>0</c:v>
                </c:pt>
                <c:pt idx="111">
                  <c:v>55</c:v>
                </c:pt>
                <c:pt idx="112">
                  <c:v>55</c:v>
                </c:pt>
                <c:pt idx="113">
                  <c:v>0</c:v>
                </c:pt>
                <c:pt idx="114">
                  <c:v>55</c:v>
                </c:pt>
                <c:pt idx="115">
                  <c:v>0</c:v>
                </c:pt>
                <c:pt idx="116">
                  <c:v>55</c:v>
                </c:pt>
                <c:pt idx="117">
                  <c:v>0</c:v>
                </c:pt>
                <c:pt idx="118">
                  <c:v>0</c:v>
                </c:pt>
                <c:pt idx="119">
                  <c:v>120</c:v>
                </c:pt>
                <c:pt idx="120">
                  <c:v>0</c:v>
                </c:pt>
                <c:pt idx="121">
                  <c:v>95</c:v>
                </c:pt>
                <c:pt idx="122">
                  <c:v>0</c:v>
                </c:pt>
                <c:pt idx="123">
                  <c:v>95</c:v>
                </c:pt>
                <c:pt idx="124">
                  <c:v>0</c:v>
                </c:pt>
                <c:pt idx="125">
                  <c:v>95</c:v>
                </c:pt>
                <c:pt idx="126">
                  <c:v>0</c:v>
                </c:pt>
                <c:pt idx="127">
                  <c:v>0</c:v>
                </c:pt>
                <c:pt idx="128">
                  <c:v>95</c:v>
                </c:pt>
                <c:pt idx="129">
                  <c:v>0</c:v>
                </c:pt>
                <c:pt idx="130">
                  <c:v>0</c:v>
                </c:pt>
                <c:pt idx="131">
                  <c:v>0</c:v>
                </c:pt>
                <c:pt idx="132">
                  <c:v>0</c:v>
                </c:pt>
                <c:pt idx="133">
                  <c:v>95</c:v>
                </c:pt>
                <c:pt idx="134">
                  <c:v>0</c:v>
                </c:pt>
                <c:pt idx="135">
                  <c:v>95</c:v>
                </c:pt>
                <c:pt idx="136">
                  <c:v>95</c:v>
                </c:pt>
                <c:pt idx="137">
                  <c:v>0</c:v>
                </c:pt>
                <c:pt idx="138">
                  <c:v>0</c:v>
                </c:pt>
                <c:pt idx="139">
                  <c:v>0</c:v>
                </c:pt>
                <c:pt idx="140">
                  <c:v>141</c:v>
                </c:pt>
                <c:pt idx="141">
                  <c:v>0</c:v>
                </c:pt>
                <c:pt idx="142">
                  <c:v>141</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186</c:v>
                </c:pt>
                <c:pt idx="186">
                  <c:v>187</c:v>
                </c:pt>
                <c:pt idx="187">
                  <c:v>0</c:v>
                </c:pt>
                <c:pt idx="188">
                  <c:v>89</c:v>
                </c:pt>
                <c:pt idx="189">
                  <c:v>190</c:v>
                </c:pt>
                <c:pt idx="190">
                  <c:v>191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#N/A</c:v>
                </c:pt>
                <c:pt idx="205">
                  <c:v>55</c:v>
                </c:pt>
                <c:pt idx="206">
                  <c:v>55</c:v>
                </c:pt>
                <c:pt idx="207">
                  <c:v>55</c:v>
                </c:pt>
                <c:pt idx="208">
                  <c:v>55</c:v>
                </c:pt>
              </c:numCache>
            </c:numRef>
          </c:xVal>
          <c:yVal>
            <c:numRef>
              <c:f>(DataAnalysis!$J$22:$J$224,DataAnalysis!$J$35,DataAnalysis!$J$39,DataAnalysis!$J$126,DataAnalysis!$J$127,DataAnalysis!$J$128,DataAnalysis!$J$129)</c:f>
              <c:numCache>
                <c:formatCode>General</c:formatCode>
                <c:ptCount val="20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#N/A</c:v>
                </c:pt>
                <c:pt idx="18">
                  <c:v>0</c:v>
                </c:pt>
                <c:pt idx="19">
                  <c:v>0</c:v>
                </c:pt>
                <c:pt idx="20">
                  <c:v>0</c:v>
                </c:pt>
                <c:pt idx="21">
                  <c:v>0</c:v>
                </c:pt>
                <c:pt idx="22">
                  <c:v>0</c:v>
                </c:pt>
                <c:pt idx="23">
                  <c:v>#N/A</c:v>
                </c:pt>
                <c:pt idx="24">
                  <c:v>#N/A</c:v>
                </c:pt>
                <c:pt idx="25">
                  <c:v>0</c:v>
                </c:pt>
                <c:pt idx="26">
                  <c:v>0</c:v>
                </c:pt>
                <c:pt idx="27">
                  <c:v>0</c:v>
                </c:pt>
                <c:pt idx="28">
                  <c:v>0</c:v>
                </c:pt>
                <c:pt idx="29">
                  <c:v>0</c:v>
                </c:pt>
                <c:pt idx="30">
                  <c:v>0</c:v>
                </c:pt>
                <c:pt idx="31">
                  <c:v>0</c:v>
                </c:pt>
                <c:pt idx="32">
                  <c:v>0</c:v>
                </c:pt>
                <c:pt idx="33">
                  <c:v>#N/A</c:v>
                </c:pt>
                <c:pt idx="34">
                  <c:v>#N/A</c:v>
                </c:pt>
                <c:pt idx="35">
                  <c:v>#N/A</c:v>
                </c:pt>
                <c:pt idx="36">
                  <c:v>#N/A</c:v>
                </c:pt>
                <c:pt idx="37">
                  <c:v>#N/A</c:v>
                </c:pt>
                <c:pt idx="38">
                  <c:v>#N/A</c:v>
                </c:pt>
                <c:pt idx="39">
                  <c:v>#N/A</c:v>
                </c:pt>
                <c:pt idx="40">
                  <c:v>#N/A</c:v>
                </c:pt>
                <c:pt idx="41">
                  <c:v>#N/A</c:v>
                </c:pt>
                <c:pt idx="42">
                  <c:v>0</c:v>
                </c:pt>
                <c:pt idx="43">
                  <c:v>#N/A</c:v>
                </c:pt>
                <c:pt idx="44">
                  <c:v>0</c:v>
                </c:pt>
                <c:pt idx="45">
                  <c:v>0</c:v>
                </c:pt>
                <c:pt idx="46">
                  <c:v>#N/A</c:v>
                </c:pt>
                <c:pt idx="47">
                  <c:v>1</c:v>
                </c:pt>
                <c:pt idx="48">
                  <c:v>1</c:v>
                </c:pt>
                <c:pt idx="49">
                  <c:v>0</c:v>
                </c:pt>
                <c:pt idx="50">
                  <c:v>1</c:v>
                </c:pt>
                <c:pt idx="51">
                  <c:v>1</c:v>
                </c:pt>
                <c:pt idx="52">
                  <c:v>1</c:v>
                </c:pt>
                <c:pt idx="53">
                  <c:v>1</c:v>
                </c:pt>
                <c:pt idx="54">
                  <c:v>1</c:v>
                </c:pt>
                <c:pt idx="55">
                  <c:v>1</c:v>
                </c:pt>
                <c:pt idx="56">
                  <c:v>1</c:v>
                </c:pt>
                <c:pt idx="57">
                  <c:v>1</c:v>
                </c:pt>
                <c:pt idx="58">
                  <c:v>1</c:v>
                </c:pt>
                <c:pt idx="59">
                  <c:v>1</c:v>
                </c:pt>
                <c:pt idx="60">
                  <c:v>0</c:v>
                </c:pt>
                <c:pt idx="61">
                  <c:v>1</c:v>
                </c:pt>
                <c:pt idx="62">
                  <c:v>0</c:v>
                </c:pt>
                <c:pt idx="63">
                  <c:v>1</c:v>
                </c:pt>
                <c:pt idx="64">
                  <c:v>0</c:v>
                </c:pt>
                <c:pt idx="65">
                  <c:v>1</c:v>
                </c:pt>
                <c:pt idx="66">
                  <c:v>1</c:v>
                </c:pt>
                <c:pt idx="67">
                  <c:v>0</c:v>
                </c:pt>
                <c:pt idx="68">
                  <c:v>0</c:v>
                </c:pt>
                <c:pt idx="69">
                  <c:v>0</c:v>
                </c:pt>
                <c:pt idx="70">
                  <c:v>1</c:v>
                </c:pt>
                <c:pt idx="71">
                  <c:v>0</c:v>
                </c:pt>
                <c:pt idx="72">
                  <c:v>0</c:v>
                </c:pt>
                <c:pt idx="73">
                  <c:v>0</c:v>
                </c:pt>
                <c:pt idx="74">
                  <c:v>0</c:v>
                </c:pt>
                <c:pt idx="75">
                  <c:v>0</c:v>
                </c:pt>
                <c:pt idx="76">
                  <c:v>0</c:v>
                </c:pt>
                <c:pt idx="77">
                  <c:v>0</c:v>
                </c:pt>
                <c:pt idx="78">
                  <c:v>1</c:v>
                </c:pt>
                <c:pt idx="79">
                  <c:v>1</c:v>
                </c:pt>
                <c:pt idx="80">
                  <c:v>0</c:v>
                </c:pt>
                <c:pt idx="81">
                  <c:v>0</c:v>
                </c:pt>
                <c:pt idx="82">
                  <c:v>0</c:v>
                </c:pt>
                <c:pt idx="83">
                  <c:v>0</c:v>
                </c:pt>
                <c:pt idx="84">
                  <c:v>1</c:v>
                </c:pt>
                <c:pt idx="85">
                  <c:v>1</c:v>
                </c:pt>
                <c:pt idx="86">
                  <c:v>1</c:v>
                </c:pt>
                <c:pt idx="87">
                  <c:v>1</c:v>
                </c:pt>
                <c:pt idx="88">
                  <c:v>1</c:v>
                </c:pt>
                <c:pt idx="89">
                  <c:v>1</c:v>
                </c:pt>
                <c:pt idx="90">
                  <c:v>0</c:v>
                </c:pt>
                <c:pt idx="91">
                  <c:v>1</c:v>
                </c:pt>
                <c:pt idx="92">
                  <c:v>0</c:v>
                </c:pt>
                <c:pt idx="93">
                  <c:v>1</c:v>
                </c:pt>
                <c:pt idx="94">
                  <c:v>1</c:v>
                </c:pt>
                <c:pt idx="95">
                  <c:v>1</c:v>
                </c:pt>
                <c:pt idx="96">
                  <c:v>0</c:v>
                </c:pt>
                <c:pt idx="97">
                  <c:v>1</c:v>
                </c:pt>
                <c:pt idx="98">
                  <c:v>0</c:v>
                </c:pt>
                <c:pt idx="99">
                  <c:v>1</c:v>
                </c:pt>
                <c:pt idx="100">
                  <c:v>0</c:v>
                </c:pt>
                <c:pt idx="101">
                  <c:v>1</c:v>
                </c:pt>
                <c:pt idx="102">
                  <c:v>1</c:v>
                </c:pt>
                <c:pt idx="103">
                  <c:v>0</c:v>
                </c:pt>
                <c:pt idx="104">
                  <c:v>1</c:v>
                </c:pt>
                <c:pt idx="105">
                  <c:v>1</c:v>
                </c:pt>
                <c:pt idx="106">
                  <c:v>1</c:v>
                </c:pt>
                <c:pt idx="107">
                  <c:v>1</c:v>
                </c:pt>
                <c:pt idx="108">
                  <c:v>1</c:v>
                </c:pt>
                <c:pt idx="109">
                  <c:v>1</c:v>
                </c:pt>
                <c:pt idx="110">
                  <c:v>0</c:v>
                </c:pt>
                <c:pt idx="111">
                  <c:v>1</c:v>
                </c:pt>
                <c:pt idx="112">
                  <c:v>1</c:v>
                </c:pt>
                <c:pt idx="113">
                  <c:v>0</c:v>
                </c:pt>
                <c:pt idx="114">
                  <c:v>1</c:v>
                </c:pt>
                <c:pt idx="115">
                  <c:v>0</c:v>
                </c:pt>
                <c:pt idx="116">
                  <c:v>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1</c:v>
                </c:pt>
                <c:pt idx="186">
                  <c:v>1</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#N/A</c:v>
                </c:pt>
                <c:pt idx="205">
                  <c:v>1</c:v>
                </c:pt>
                <c:pt idx="206">
                  <c:v>1</c:v>
                </c:pt>
                <c:pt idx="207">
                  <c:v>1</c:v>
                </c:pt>
                <c:pt idx="208">
                  <c:v>1</c:v>
                </c:pt>
              </c:numCache>
            </c:numRef>
          </c:yVal>
        </c:ser>
        <c:ser>
          <c:idx val="1"/>
          <c:order val="1"/>
          <c:tx>
            <c:strRef>
              <c:f>DataAnalysis!$N$2</c:f>
              <c:strCache>
                <c:ptCount val="1"/>
                <c:pt idx="0">
                  <c:v>Humidify (IN Data Only)</c:v>
                </c:pt>
              </c:strCache>
            </c:strRef>
          </c:tx>
          <c:spPr>
            <a:ln w="28575">
              <a:noFill/>
            </a:ln>
          </c:spPr>
          <c:marker>
            <c:symbol val="circle"/>
            <c:size val="7"/>
          </c:marker>
          <c:dLbls>
            <c:delete val="1"/>
          </c:dLbls>
          <c:xVal>
            <c:numRef>
              <c:f>(DataAnalysis!$H$35,DataAnalysis!$H$39,DataAnalysis!$H$126,DataAnalysis!$H$127,DataAnalysis!$H$128,DataAnalysis!$H$129)</c:f>
              <c:numCache>
                <c:formatCode>General</c:formatCode>
                <c:ptCount val="6"/>
                <c:pt idx="0">
                  <c:v>0</c:v>
                </c:pt>
                <c:pt idx="1">
                  <c:v>#N/A</c:v>
                </c:pt>
                <c:pt idx="2">
                  <c:v>55</c:v>
                </c:pt>
                <c:pt idx="3">
                  <c:v>55</c:v>
                </c:pt>
                <c:pt idx="4">
                  <c:v>55</c:v>
                </c:pt>
                <c:pt idx="5">
                  <c:v>55</c:v>
                </c:pt>
              </c:numCache>
            </c:numRef>
          </c:xVal>
          <c:yVal>
            <c:numRef>
              <c:f>(DataAnalysis!$J$35,DataAnalysis!$J$39,DataAnalysis!$J$126,DataAnalysis!$J$127,DataAnalysis!$J$128,DataAnalysis!$J$129)</c:f>
              <c:numCache>
                <c:formatCode>General</c:formatCode>
                <c:ptCount val="6"/>
                <c:pt idx="0">
                  <c:v>0</c:v>
                </c:pt>
                <c:pt idx="1">
                  <c:v>#N/A</c:v>
                </c:pt>
                <c:pt idx="2">
                  <c:v>1</c:v>
                </c:pt>
                <c:pt idx="3">
                  <c:v>1</c:v>
                </c:pt>
                <c:pt idx="4">
                  <c:v>1</c:v>
                </c:pt>
                <c:pt idx="5">
                  <c:v>1</c:v>
                </c:pt>
              </c:numCache>
            </c:numRef>
          </c:yVal>
        </c:ser>
        <c:dLbls>
          <c:showVal val="1"/>
        </c:dLbls>
        <c:axId val="85293312"/>
        <c:axId val="85308160"/>
      </c:scatterChart>
      <c:valAx>
        <c:axId val="85293312"/>
        <c:scaling>
          <c:orientation val="minMax"/>
          <c:min val="0"/>
        </c:scaling>
        <c:axPos val="b"/>
        <c:title>
          <c:tx>
            <c:strRef>
              <c:f>DataAnalysis!$H$21</c:f>
              <c:strCache>
                <c:ptCount val="1"/>
                <c:pt idx="0">
                  <c:v>MassiveID</c:v>
                </c:pt>
              </c:strCache>
            </c:strRef>
          </c:tx>
          <c:txPr>
            <a:bodyPr/>
            <a:lstStyle/>
            <a:p>
              <a:pPr>
                <a:defRPr lang="en-CA"/>
              </a:pPr>
              <a:endParaRPr lang="en-US"/>
            </a:p>
          </c:txPr>
        </c:title>
        <c:numFmt formatCode="General" sourceLinked="1"/>
        <c:tickLblPos val="nextTo"/>
        <c:txPr>
          <a:bodyPr/>
          <a:lstStyle/>
          <a:p>
            <a:pPr>
              <a:defRPr lang="en-CA"/>
            </a:pPr>
            <a:endParaRPr lang="en-US"/>
          </a:p>
        </c:txPr>
        <c:crossAx val="85308160"/>
        <c:crosses val="autoZero"/>
        <c:crossBetween val="midCat"/>
      </c:valAx>
      <c:valAx>
        <c:axId val="85308160"/>
        <c:scaling>
          <c:orientation val="minMax"/>
          <c:max val="120"/>
          <c:min val="95"/>
        </c:scaling>
        <c:axPos val="l"/>
        <c:title>
          <c:tx>
            <c:strRef>
              <c:f>DataAnalysis!$J$21</c:f>
              <c:strCache>
                <c:ptCount val="1"/>
                <c:pt idx="0">
                  <c:v>Humidify</c:v>
                </c:pt>
              </c:strCache>
            </c:strRef>
          </c:tx>
          <c:txPr>
            <a:bodyPr rot="-5400000" vert="horz"/>
            <a:lstStyle/>
            <a:p>
              <a:pPr>
                <a:defRPr lang="en-CA"/>
              </a:pPr>
              <a:endParaRPr lang="en-US"/>
            </a:p>
          </c:txPr>
        </c:title>
        <c:numFmt formatCode="General" sourceLinked="1"/>
        <c:tickLblPos val="nextTo"/>
        <c:txPr>
          <a:bodyPr/>
          <a:lstStyle/>
          <a:p>
            <a:pPr>
              <a:defRPr lang="en-CA"/>
            </a:pPr>
            <a:endParaRPr lang="en-US"/>
          </a:p>
        </c:txPr>
        <c:crossAx val="85293312"/>
        <c:crosses val="autoZero"/>
        <c:crossBetween val="midCat"/>
      </c:valAx>
    </c:plotArea>
    <c:legend>
      <c:legendPos val="r"/>
      <c:txPr>
        <a:bodyPr/>
        <a:lstStyle/>
        <a:p>
          <a:pPr>
            <a:defRPr lang="en-CA"/>
          </a:pPr>
          <a:endParaRPr lang="en-US"/>
        </a:p>
      </c:txPr>
    </c:legend>
    <c:plotVisOnly val="1"/>
    <c:dispBlanksAs val="gap"/>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0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0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85508" cy="62800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8956"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Missoula2006-7/Real%20Time%20MCE%20Data/burnid_1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urnid_189"/>
    </sheetNames>
    <sheetDataSet>
      <sheetData sheetId="0" refreshError="1">
        <row r="12">
          <cell r="E12">
            <v>0.99299999999999999</v>
          </cell>
        </row>
        <row r="13">
          <cell r="E13">
            <v>0.98399999999999999</v>
          </cell>
        </row>
        <row r="14">
          <cell r="E14">
            <v>0.96599999999999997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W80"/>
  <sheetViews>
    <sheetView tabSelected="1" zoomScale="75" zoomScaleNormal="75" workbookViewId="0">
      <pane xSplit="2" ySplit="2" topLeftCell="C3" activePane="bottomRight" state="frozenSplit"/>
      <selection activeCell="AK5" sqref="AK5"/>
      <selection pane="topRight" activeCell="C1" sqref="C1"/>
      <selection pane="bottomLeft" activeCell="A16" sqref="A16"/>
      <selection pane="bottomRight" activeCell="C9" sqref="C9"/>
    </sheetView>
  </sheetViews>
  <sheetFormatPr defaultRowHeight="15"/>
  <cols>
    <col min="1" max="1" width="10.28515625" customWidth="1"/>
    <col min="2" max="2" width="9.28515625" bestFit="1" customWidth="1"/>
    <col min="3" max="3" width="28.85546875" customWidth="1"/>
    <col min="4" max="5" width="9.28515625" bestFit="1" customWidth="1"/>
    <col min="7" max="8" width="12.7109375" customWidth="1"/>
    <col min="9" max="13" width="9.28515625" bestFit="1" customWidth="1"/>
    <col min="14" max="14" width="9.28515625" customWidth="1"/>
    <col min="15" max="15" width="13.42578125" bestFit="1" customWidth="1"/>
    <col min="16" max="16" width="10.42578125" customWidth="1"/>
    <col min="17" max="18" width="9.42578125" bestFit="1" customWidth="1"/>
    <col min="19" max="19" width="10.85546875" customWidth="1"/>
    <col min="20" max="22" width="9.28515625" bestFit="1" customWidth="1"/>
    <col min="23" max="23" width="5.85546875" customWidth="1"/>
    <col min="24" max="24" width="7" customWidth="1"/>
    <col min="25" max="25" width="5.42578125" customWidth="1"/>
    <col min="26" max="26" width="11.85546875" customWidth="1"/>
    <col min="27" max="27" width="9.28515625" style="1" bestFit="1" customWidth="1"/>
    <col min="28" max="30" width="9.28515625" bestFit="1" customWidth="1"/>
    <col min="31" max="31" width="9.28515625" style="3" bestFit="1" customWidth="1"/>
    <col min="32" max="35" width="9.28515625" bestFit="1" customWidth="1"/>
    <col min="37" max="37" width="9.28515625" bestFit="1" customWidth="1"/>
    <col min="38" max="38" width="24.5703125" customWidth="1"/>
    <col min="39" max="39" width="8.85546875" customWidth="1"/>
    <col min="40" max="40" width="9.85546875" customWidth="1"/>
    <col min="41" max="41" width="17.140625" customWidth="1"/>
    <col min="42" max="42" width="14.28515625" customWidth="1"/>
    <col min="43" max="43" width="10.28515625" customWidth="1"/>
    <col min="44" max="44" width="11.5703125" customWidth="1"/>
    <col min="45" max="45" width="7.7109375" customWidth="1"/>
    <col min="46" max="46" width="8.42578125" customWidth="1"/>
    <col min="47" max="47" width="8" customWidth="1"/>
    <col min="48" max="48" width="7" customWidth="1"/>
    <col min="49" max="49" width="8.28515625" customWidth="1"/>
    <col min="50" max="50" width="8.85546875" customWidth="1"/>
    <col min="51" max="51" width="6.28515625" customWidth="1"/>
    <col min="52" max="52" width="8" customWidth="1"/>
    <col min="53" max="54" width="10.28515625" customWidth="1"/>
    <col min="56" max="58" width="9.28515625" bestFit="1" customWidth="1"/>
    <col min="59" max="59" width="7" customWidth="1"/>
    <col min="60" max="62" width="9.5703125" customWidth="1"/>
    <col min="63" max="63" width="9.28515625" bestFit="1" customWidth="1"/>
    <col min="64" max="64" width="5.28515625" customWidth="1"/>
    <col min="65" max="65" width="6.5703125" customWidth="1"/>
    <col min="66" max="66" width="10.28515625" customWidth="1"/>
    <col min="67" max="67" width="5" customWidth="1"/>
    <col min="68" max="68" width="8" customWidth="1"/>
    <col min="69" max="69" width="4.5703125" customWidth="1"/>
    <col min="70" max="70" width="9.7109375" customWidth="1"/>
    <col min="71" max="71" width="14.5703125" customWidth="1"/>
    <col min="72" max="72" width="12.7109375" customWidth="1"/>
    <col min="73" max="74" width="16.42578125" customWidth="1"/>
    <col min="75" max="75" width="11.85546875" customWidth="1"/>
    <col min="76" max="76" width="15.28515625" customWidth="1"/>
    <col min="77" max="77" width="10.7109375" customWidth="1"/>
    <col min="79" max="79" width="10.28515625" customWidth="1"/>
    <col min="80" max="80" width="11" style="9" customWidth="1"/>
    <col min="81" max="81" width="8.85546875" customWidth="1"/>
    <col min="82" max="82" width="7.28515625" style="4" customWidth="1"/>
    <col min="83" max="96" width="10.28515625" customWidth="1"/>
    <col min="97" max="97" width="11.85546875" customWidth="1"/>
    <col min="98" max="98" width="10.28515625" customWidth="1"/>
    <col min="99" max="99" width="10.28515625" style="4" customWidth="1"/>
    <col min="100" max="100" width="96.7109375" customWidth="1"/>
    <col min="101" max="101" width="89.5703125" customWidth="1"/>
  </cols>
  <sheetData>
    <row r="1" spans="1:101" s="72" customFormat="1">
      <c r="A1" s="85" t="s">
        <v>1</v>
      </c>
      <c r="B1" s="85"/>
      <c r="C1" s="80"/>
      <c r="D1" s="80"/>
      <c r="E1" s="80"/>
      <c r="F1" s="80"/>
      <c r="G1" s="80"/>
      <c r="H1" s="80"/>
      <c r="I1" s="80"/>
      <c r="J1" s="80"/>
      <c r="K1" s="80"/>
      <c r="L1" s="80"/>
      <c r="M1" s="80"/>
      <c r="N1" s="80"/>
      <c r="O1" s="80"/>
      <c r="P1" s="80"/>
      <c r="Q1" s="80"/>
      <c r="R1" s="80"/>
      <c r="S1" s="80"/>
      <c r="T1" s="80"/>
      <c r="U1" s="80"/>
      <c r="V1" s="80"/>
      <c r="W1" s="82" t="s">
        <v>0</v>
      </c>
      <c r="X1" s="83"/>
      <c r="Y1" s="83"/>
      <c r="Z1" s="83"/>
      <c r="AA1" s="84"/>
      <c r="AB1" s="82" t="s">
        <v>26</v>
      </c>
      <c r="AC1" s="83"/>
      <c r="AD1" s="83"/>
      <c r="AE1" s="84"/>
      <c r="AF1" s="82" t="s">
        <v>27</v>
      </c>
      <c r="AG1" s="83"/>
      <c r="AH1" s="83"/>
      <c r="AI1" s="84"/>
      <c r="AJ1" s="82" t="s">
        <v>15</v>
      </c>
      <c r="AK1" s="84"/>
      <c r="AL1" s="82" t="s">
        <v>11</v>
      </c>
      <c r="AM1" s="83"/>
      <c r="AN1" s="83"/>
      <c r="AO1" s="83"/>
      <c r="AP1" s="84"/>
      <c r="AQ1" s="83" t="s">
        <v>244</v>
      </c>
      <c r="AR1" s="83"/>
      <c r="AS1" s="83"/>
      <c r="AT1" s="83"/>
      <c r="AU1" s="83"/>
      <c r="AV1" s="83"/>
      <c r="AW1" s="83"/>
      <c r="AX1" s="83"/>
      <c r="AY1" s="83"/>
      <c r="AZ1" s="83"/>
      <c r="BA1" s="83"/>
      <c r="BB1" s="83"/>
      <c r="BC1" s="84"/>
      <c r="BD1" s="82" t="s">
        <v>246</v>
      </c>
      <c r="BE1" s="83"/>
      <c r="BF1" s="84"/>
      <c r="BG1" s="82" t="s">
        <v>14</v>
      </c>
      <c r="BH1" s="83"/>
      <c r="BI1" s="83"/>
      <c r="BJ1" s="84"/>
      <c r="BK1" s="82" t="s">
        <v>20</v>
      </c>
      <c r="BL1" s="83"/>
      <c r="BM1" s="83"/>
      <c r="BN1" s="83"/>
      <c r="BO1" s="83"/>
      <c r="BP1" s="83"/>
      <c r="BQ1" s="84"/>
      <c r="BR1" s="71" t="s">
        <v>136</v>
      </c>
      <c r="BS1" s="82" t="s">
        <v>127</v>
      </c>
      <c r="BT1" s="84"/>
      <c r="BU1" s="82" t="s">
        <v>40</v>
      </c>
      <c r="BV1" s="83"/>
      <c r="BW1" s="83"/>
      <c r="BX1" s="83"/>
      <c r="BY1" s="84"/>
      <c r="BZ1" s="71" t="s">
        <v>137</v>
      </c>
      <c r="CA1" s="82" t="s">
        <v>153</v>
      </c>
      <c r="CB1" s="83"/>
      <c r="CC1" s="82" t="s">
        <v>340</v>
      </c>
      <c r="CD1" s="84"/>
      <c r="CE1" s="82" t="s">
        <v>359</v>
      </c>
      <c r="CF1" s="85"/>
      <c r="CG1" s="85"/>
      <c r="CH1" s="85"/>
      <c r="CI1" s="85"/>
      <c r="CJ1" s="85"/>
      <c r="CK1" s="85"/>
      <c r="CL1" s="85"/>
      <c r="CM1" s="85"/>
      <c r="CN1" s="85"/>
      <c r="CO1" s="85"/>
      <c r="CP1" s="85"/>
      <c r="CQ1" s="85"/>
      <c r="CR1" s="85"/>
      <c r="CS1" s="85"/>
      <c r="CT1" s="85"/>
      <c r="CU1" s="84"/>
      <c r="CV1" s="85" t="s">
        <v>305</v>
      </c>
      <c r="CW1" s="85"/>
    </row>
    <row r="2" spans="1:101" s="11" customFormat="1" ht="46.5" customHeight="1">
      <c r="A2" s="11" t="s">
        <v>395</v>
      </c>
      <c r="B2" s="11" t="s">
        <v>3</v>
      </c>
      <c r="C2" s="11" t="s">
        <v>441</v>
      </c>
      <c r="D2" s="11" t="s">
        <v>442</v>
      </c>
      <c r="E2" s="11" t="s">
        <v>443</v>
      </c>
      <c r="F2" t="s">
        <v>452</v>
      </c>
      <c r="G2" s="81" t="s">
        <v>453</v>
      </c>
      <c r="H2" s="81" t="s">
        <v>458</v>
      </c>
      <c r="I2" s="11" t="s">
        <v>2</v>
      </c>
      <c r="J2" s="11" t="s">
        <v>444</v>
      </c>
      <c r="K2" s="11" t="s">
        <v>445</v>
      </c>
      <c r="L2" s="11" t="s">
        <v>447</v>
      </c>
      <c r="M2" s="11" t="s">
        <v>446</v>
      </c>
      <c r="N2" s="11" t="s">
        <v>448</v>
      </c>
      <c r="O2" s="11" t="s">
        <v>448</v>
      </c>
      <c r="P2" s="11" t="s">
        <v>449</v>
      </c>
      <c r="Q2" s="11" t="s">
        <v>447</v>
      </c>
      <c r="R2" s="11" t="s">
        <v>446</v>
      </c>
      <c r="S2" s="11" t="s">
        <v>450</v>
      </c>
      <c r="T2" s="11" t="s">
        <v>451</v>
      </c>
      <c r="U2" s="11" t="s">
        <v>447</v>
      </c>
      <c r="V2" s="11" t="s">
        <v>446</v>
      </c>
      <c r="W2" s="13" t="s">
        <v>6</v>
      </c>
      <c r="X2" s="6" t="s">
        <v>4</v>
      </c>
      <c r="Y2" s="6" t="s">
        <v>5</v>
      </c>
      <c r="Z2" s="19" t="s">
        <v>5</v>
      </c>
      <c r="AA2" s="73" t="s">
        <v>10</v>
      </c>
      <c r="AB2" s="13" t="s">
        <v>7</v>
      </c>
      <c r="AC2" s="6" t="s">
        <v>8</v>
      </c>
      <c r="AD2" s="6" t="s">
        <v>9</v>
      </c>
      <c r="AE2" s="74" t="s">
        <v>10</v>
      </c>
      <c r="AF2" s="13" t="s">
        <v>7</v>
      </c>
      <c r="AG2" s="6" t="s">
        <v>8</v>
      </c>
      <c r="AH2" s="6" t="s">
        <v>9</v>
      </c>
      <c r="AI2" s="75" t="s">
        <v>10</v>
      </c>
      <c r="AJ2" s="76" t="s">
        <v>16</v>
      </c>
      <c r="AK2" s="75" t="s">
        <v>17</v>
      </c>
      <c r="AL2" s="13" t="s">
        <v>41</v>
      </c>
      <c r="AM2" s="20" t="s">
        <v>128</v>
      </c>
      <c r="AN2" s="20" t="s">
        <v>310</v>
      </c>
      <c r="AO2" s="6" t="s">
        <v>12</v>
      </c>
      <c r="AP2" s="12" t="s">
        <v>13</v>
      </c>
      <c r="AQ2" s="6" t="s">
        <v>245</v>
      </c>
      <c r="AR2" s="6" t="s">
        <v>256</v>
      </c>
      <c r="AS2" s="6" t="s">
        <v>132</v>
      </c>
      <c r="AT2" s="6" t="s">
        <v>328</v>
      </c>
      <c r="AU2" s="6" t="s">
        <v>329</v>
      </c>
      <c r="AV2" s="6" t="s">
        <v>324</v>
      </c>
      <c r="AW2" s="6" t="s">
        <v>325</v>
      </c>
      <c r="AX2" s="6" t="s">
        <v>326</v>
      </c>
      <c r="AY2" s="6" t="s">
        <v>327</v>
      </c>
      <c r="AZ2" s="6" t="s">
        <v>242</v>
      </c>
      <c r="BA2" s="6" t="s">
        <v>243</v>
      </c>
      <c r="BB2" s="6" t="s">
        <v>241</v>
      </c>
      <c r="BC2" s="12" t="s">
        <v>240</v>
      </c>
      <c r="BD2" s="6" t="s">
        <v>276</v>
      </c>
      <c r="BE2" s="6" t="s">
        <v>277</v>
      </c>
      <c r="BF2" s="19" t="s">
        <v>278</v>
      </c>
      <c r="BG2" s="13" t="s">
        <v>18</v>
      </c>
      <c r="BH2" s="6" t="s">
        <v>19</v>
      </c>
      <c r="BI2" s="6" t="s">
        <v>322</v>
      </c>
      <c r="BJ2" s="6" t="s">
        <v>323</v>
      </c>
      <c r="BK2" s="13" t="s">
        <v>21</v>
      </c>
      <c r="BL2" s="6" t="s">
        <v>22</v>
      </c>
      <c r="BM2" s="6" t="s">
        <v>151</v>
      </c>
      <c r="BN2" s="6" t="s">
        <v>23</v>
      </c>
      <c r="BO2" s="6" t="s">
        <v>24</v>
      </c>
      <c r="BP2" s="6" t="s">
        <v>25</v>
      </c>
      <c r="BQ2" s="75" t="s">
        <v>152</v>
      </c>
      <c r="BR2" s="16" t="s">
        <v>161</v>
      </c>
      <c r="BS2" s="13" t="s">
        <v>160</v>
      </c>
      <c r="BT2" s="12" t="s">
        <v>159</v>
      </c>
      <c r="BU2" s="77" t="s">
        <v>158</v>
      </c>
      <c r="BV2" s="78" t="s">
        <v>157</v>
      </c>
      <c r="BW2" s="7" t="s">
        <v>156</v>
      </c>
      <c r="BX2" s="7" t="s">
        <v>155</v>
      </c>
      <c r="BY2" s="21" t="s">
        <v>154</v>
      </c>
      <c r="BZ2" s="79" t="s">
        <v>149</v>
      </c>
      <c r="CA2" s="7" t="s">
        <v>291</v>
      </c>
      <c r="CB2" s="10" t="s">
        <v>292</v>
      </c>
      <c r="CC2" s="7" t="s">
        <v>341</v>
      </c>
      <c r="CD2" s="21" t="s">
        <v>342</v>
      </c>
      <c r="CE2" s="7" t="s">
        <v>343</v>
      </c>
      <c r="CF2" s="7" t="s">
        <v>344</v>
      </c>
      <c r="CG2" s="7" t="s">
        <v>362</v>
      </c>
      <c r="CH2" s="7" t="s">
        <v>356</v>
      </c>
      <c r="CI2" s="7" t="s">
        <v>351</v>
      </c>
      <c r="CJ2" s="7" t="s">
        <v>352</v>
      </c>
      <c r="CK2" s="7" t="s">
        <v>353</v>
      </c>
      <c r="CL2" s="7" t="s">
        <v>355</v>
      </c>
      <c r="CM2" s="7" t="s">
        <v>354</v>
      </c>
      <c r="CN2" s="7" t="s">
        <v>357</v>
      </c>
      <c r="CO2" s="7" t="s">
        <v>358</v>
      </c>
      <c r="CP2" s="7" t="s">
        <v>345</v>
      </c>
      <c r="CQ2" s="7" t="s">
        <v>346</v>
      </c>
      <c r="CR2" s="7" t="s">
        <v>347</v>
      </c>
      <c r="CS2" s="7" t="s">
        <v>348</v>
      </c>
      <c r="CT2" s="7" t="s">
        <v>349</v>
      </c>
      <c r="CU2" s="21" t="s">
        <v>350</v>
      </c>
      <c r="CV2" s="8" t="s">
        <v>307</v>
      </c>
      <c r="CW2" s="7" t="s">
        <v>306</v>
      </c>
    </row>
    <row r="3" spans="1:101" s="88" customFormat="1">
      <c r="A3" s="88">
        <v>105</v>
      </c>
      <c r="B3" s="88">
        <v>104</v>
      </c>
      <c r="C3" s="89" t="s">
        <v>122</v>
      </c>
      <c r="D3" s="88">
        <v>104</v>
      </c>
      <c r="E3" s="88">
        <v>72</v>
      </c>
      <c r="F3" s="88">
        <v>104</v>
      </c>
      <c r="G3" s="89">
        <v>0.91200000000000003</v>
      </c>
      <c r="H3" s="87">
        <f>IF(I3 &gt; 0.0000000001,LOG10(I3),0)</f>
        <v>-1.3010299956639813</v>
      </c>
      <c r="I3" s="90">
        <v>0.05</v>
      </c>
      <c r="J3" s="88">
        <v>-29.3</v>
      </c>
      <c r="K3" s="88">
        <v>-29.3</v>
      </c>
      <c r="L3" s="88">
        <v>-29.2</v>
      </c>
      <c r="M3" s="88">
        <v>-29.4</v>
      </c>
      <c r="N3" s="97">
        <f>LOG10(O3)</f>
        <v>-4.8601209135987631</v>
      </c>
      <c r="O3" s="90">
        <v>1.38E-5</v>
      </c>
      <c r="P3" s="90">
        <v>1.1600000000000001E-5</v>
      </c>
      <c r="Q3" s="90">
        <v>1.8499999999999999E-5</v>
      </c>
      <c r="R3" s="90">
        <v>6.4099999999999996E-6</v>
      </c>
      <c r="S3" s="88">
        <v>18606.62</v>
      </c>
      <c r="T3" s="88">
        <v>17300</v>
      </c>
      <c r="U3" s="88">
        <v>20000</v>
      </c>
      <c r="V3" s="88">
        <v>16800</v>
      </c>
      <c r="W3" s="91">
        <v>2007</v>
      </c>
      <c r="X3" s="89">
        <v>5</v>
      </c>
      <c r="Y3" s="89">
        <v>26</v>
      </c>
      <c r="Z3" s="89" t="str">
        <f>IF(AA3&lt;&gt;"",IF(WEEKDAY(AA3,1)=1,"Sunday",IF(WEEKDAY(AA3,1)=2,"Monday",IF(WEEKDAY(AA3,1)=3,"Tuesday",IF(WEEKDAY(AA3,1)=4,"Wednesday",IF(WEEKDAY(AA3,1)=5,"Thursday",IF(WEEKDAY(AA3,1)=6,"Friday",IF(WEEKDAY(AA3,1)=7,"Saturday",""))))))),"")</f>
        <v>Saturday</v>
      </c>
      <c r="AA3" s="92">
        <f>IF(W3&gt;0,DATE(W3,X3,Y3),"")</f>
        <v>39228</v>
      </c>
      <c r="AB3" s="91">
        <v>8</v>
      </c>
      <c r="AC3" s="89">
        <v>46</v>
      </c>
      <c r="AD3" s="89">
        <v>0</v>
      </c>
      <c r="AE3" s="93">
        <f>IF(AB3&gt;0,TIME(AB3,AC3,AD3),"")</f>
        <v>0.36527777777777781</v>
      </c>
      <c r="AF3" s="91">
        <v>9</v>
      </c>
      <c r="AG3" s="89">
        <v>5</v>
      </c>
      <c r="AH3" s="89">
        <v>0</v>
      </c>
      <c r="AI3" s="93">
        <f>IF(AF3&gt;0,TIME(AF3,AG3,AH3),"")</f>
        <v>0.37847222222222227</v>
      </c>
      <c r="AJ3" s="91">
        <f>IF(AND(AA3&lt;DATE(2007,5,27),B3&gt;0),1,"")</f>
        <v>1</v>
      </c>
      <c r="AK3" s="94" t="str">
        <f>IF(AND(AA3&gt;DATE(2007,5,27),B3&gt;0),1,"")</f>
        <v/>
      </c>
      <c r="AL3" s="91" t="s">
        <v>90</v>
      </c>
      <c r="AM3" s="89" t="s">
        <v>130</v>
      </c>
      <c r="AN3" s="88" t="s">
        <v>313</v>
      </c>
      <c r="AO3" s="89" t="s">
        <v>122</v>
      </c>
      <c r="AP3" s="94"/>
      <c r="AQ3" s="89"/>
      <c r="AR3" s="89"/>
      <c r="AS3" s="89"/>
      <c r="AT3" s="89"/>
      <c r="AU3" s="89" t="s">
        <v>39</v>
      </c>
      <c r="AV3" s="89" t="s">
        <v>39</v>
      </c>
      <c r="AW3" s="89" t="s">
        <v>39</v>
      </c>
      <c r="AX3" s="89" t="s">
        <v>39</v>
      </c>
      <c r="AY3" s="89" t="s">
        <v>39</v>
      </c>
      <c r="AZ3" s="89" t="s">
        <v>39</v>
      </c>
      <c r="BA3" s="88" t="s">
        <v>39</v>
      </c>
      <c r="BB3" s="89" t="s">
        <v>39</v>
      </c>
      <c r="BC3" s="94" t="s">
        <v>39</v>
      </c>
      <c r="BD3" s="89">
        <v>247</v>
      </c>
      <c r="BE3" s="89">
        <v>26.3</v>
      </c>
      <c r="BF3" s="89">
        <f>IF(BE3&lt;&gt;"",BE3/BD3*100,"")</f>
        <v>10.647773279352228</v>
      </c>
      <c r="BG3" s="91">
        <v>1</v>
      </c>
      <c r="BH3" s="89" t="s">
        <v>39</v>
      </c>
      <c r="BI3" s="89" t="s">
        <v>39</v>
      </c>
      <c r="BJ3" s="88" t="s">
        <v>39</v>
      </c>
      <c r="BK3" s="91"/>
      <c r="BL3" s="89"/>
      <c r="BM3" s="89">
        <v>1</v>
      </c>
      <c r="BN3" s="89">
        <v>1</v>
      </c>
      <c r="BO3" s="89"/>
      <c r="BP3" s="89">
        <v>1</v>
      </c>
      <c r="BQ3" s="94" t="str">
        <f>IF(BR3&lt;&gt;"",IF(BR3="Poly","",1),"")</f>
        <v/>
      </c>
      <c r="BR3" s="95" t="s">
        <v>126</v>
      </c>
      <c r="BS3" s="91">
        <v>0.10199999999999999</v>
      </c>
      <c r="BT3" s="94">
        <v>81238</v>
      </c>
      <c r="BU3" s="91">
        <v>-30.201699999999999</v>
      </c>
      <c r="BV3" s="89">
        <f>IF(BU3&lt;&gt;"",BU3+273.15,"")</f>
        <v>242.94829999999999</v>
      </c>
      <c r="BW3" s="89">
        <v>-34.4071</v>
      </c>
      <c r="BX3" s="89">
        <v>-34.653700000000001</v>
      </c>
      <c r="BY3" s="94">
        <v>102.6999</v>
      </c>
      <c r="BZ3" s="95" t="s">
        <v>143</v>
      </c>
      <c r="CA3" s="88">
        <v>135.6232</v>
      </c>
      <c r="CB3" s="96">
        <v>100.869</v>
      </c>
      <c r="CC3" s="88">
        <v>0.55260370923056135</v>
      </c>
      <c r="CD3" s="94">
        <v>0.91200000000000003</v>
      </c>
      <c r="CE3" s="88">
        <v>684.5476977709626</v>
      </c>
      <c r="CF3" s="88">
        <v>11.084350841466042</v>
      </c>
      <c r="CG3" s="88">
        <v>2.423</v>
      </c>
      <c r="CH3" s="88">
        <v>176.91800000000001</v>
      </c>
      <c r="CI3" s="88">
        <v>119.167</v>
      </c>
      <c r="CJ3" s="88">
        <v>0</v>
      </c>
      <c r="CK3" s="88">
        <v>76.894000000000005</v>
      </c>
      <c r="CL3" s="88">
        <v>3.903</v>
      </c>
      <c r="CM3" s="88">
        <v>0</v>
      </c>
      <c r="CN3" s="88">
        <v>0</v>
      </c>
      <c r="CO3" s="88">
        <v>18.164000000000001</v>
      </c>
      <c r="CP3" s="88">
        <v>7.49</v>
      </c>
      <c r="CQ3" s="88">
        <v>0</v>
      </c>
      <c r="CR3" s="88">
        <v>0.36</v>
      </c>
      <c r="CS3" s="88">
        <v>57.59</v>
      </c>
      <c r="CT3" s="88">
        <v>3.07</v>
      </c>
      <c r="CU3" s="94">
        <v>0</v>
      </c>
      <c r="CV3" s="88" t="str">
        <f>IF(B3&lt;&gt;"",CONCATENATE(IF(LEFT(B3,2)="AS","Calibration #","Burn #"),IF(LEFT(B3,2)="AS",MID(B3,3,1),TEXT(B3,0))," (",TEXT(B3,0),") - ",IF(AL3&lt;&gt;"AS",CONCATENATE(TEXT(BD3,0),"g "),""),IF(BC3=1,"Dried ",IF(BB3=1,"Fresh ","")),IF(AT3=1,IF(AS3=1,"Polluted then washed ","Polluted "),IF(AS3=1,"Washed ","")),AN3,IF(AZ3=1," inland",IF(BA3=1," coastal",""))," ",AO3,"",IF(AV3=1,IF(AX3=1," leaves + branches"," leaves"),IF(AW3=1,IF(AX3=1," needles + branches"," needles"),IF(AX3=1," branches",""))),IF(AY3=1," small sticks",IF(AY3=2," medium sticks",IF(AY3=3," large sticks",""))),IF(AP3&lt;&gt;"",CONCATENATE(" + ",AP3),""),IF(AQ3=1,", AS coated,",IF(AR3=1,", KCl coated,",IF(AU3=1,", clean,",""))),IF(BI3=1,", heading, ",IF(BJ3=1,", backing, "," ")),IF(BG3=1,CONCATENATE("flaming ",IF(BH3=1,CONCATENATE("+ smouldering ["),"only [")),IF(BH3=1,CONCATENATE("smouldering only ["),"[")),CONCATENATE(TEXT(AB3,0),":",IF(AC3&lt;10,CONCATENATE("0",TEXT(AC3,0)),TEXT(AC3,0)),IF(AD3=0,"",IF(AD3&lt;10,CONCATENATE(":0",TEXT(AD3,0)),CONCATENATE(":",TEXT(AD3,0)))))," - ",CONCATENATE(TEXT(AF3,0),":",IF(AG3&lt;10,CONCATENATE("0",TEXT(AG3,0)),TEXT(AG3,0)),IF(AH3=0,"",IF(AH3&lt;10,CONCATENATE(":0",TEXT(AH3,0)),CONCATENATE(":",TEXT(AH3,0))))),"] (",IF(BU3&lt;-52.5,"-55",IF(BU3&lt;-47.5,"-50",IF(BU3&lt;-42.5,"-45",IF(BU3&lt;-37.5,"-40",IF(BU3&lt;-32.5,"-35",IF(BU3&lt;-27.5,"-30",IF(BU3&lt;-22.5,"-25","warm")))))))," °C, ",IF(BR3="Poly",CONCATENATE("polydisperse)"),CONCATENATE(TEXT(BR3*1000,0)," nm)"))),"")</f>
        <v>Burn #104 (104) - 247g NC Sawgrass flaming only [8:46 - 9:05] (-30 °C, polydisperse)</v>
      </c>
      <c r="CW3" s="88" t="s">
        <v>216</v>
      </c>
    </row>
    <row r="4" spans="1:101" s="88" customFormat="1">
      <c r="A4" s="88">
        <v>106</v>
      </c>
      <c r="B4" s="88">
        <v>105</v>
      </c>
      <c r="C4" s="89" t="s">
        <v>122</v>
      </c>
      <c r="D4" s="88">
        <v>105</v>
      </c>
      <c r="E4" s="88">
        <v>73</v>
      </c>
      <c r="F4" s="88">
        <v>105</v>
      </c>
      <c r="G4" s="98">
        <v>0.95425000000000004</v>
      </c>
      <c r="H4" s="87">
        <f t="shared" ref="H4:H67" si="0">IF(I4 &gt; 0.0000000001,LOG10(I4),0)</f>
        <v>-1.6989700043360187</v>
      </c>
      <c r="I4" s="90">
        <v>0.02</v>
      </c>
      <c r="J4" s="88">
        <v>-29.9</v>
      </c>
      <c r="K4" s="88">
        <v>-29.9</v>
      </c>
      <c r="L4" s="88">
        <v>-29.7</v>
      </c>
      <c r="M4" s="88">
        <v>-30.1</v>
      </c>
      <c r="N4" s="97">
        <f t="shared" ref="N4:N67" si="1">LOG10(O4)</f>
        <v>-6.1732774798310075</v>
      </c>
      <c r="O4" s="90">
        <v>6.7100000000000001E-7</v>
      </c>
      <c r="P4" s="90">
        <v>0</v>
      </c>
      <c r="Q4" s="90">
        <v>0</v>
      </c>
      <c r="R4" s="90">
        <v>0</v>
      </c>
      <c r="S4" s="88">
        <v>15163.44</v>
      </c>
      <c r="T4" s="88">
        <v>14400</v>
      </c>
      <c r="U4" s="88">
        <v>16250</v>
      </c>
      <c r="V4" s="88">
        <v>13800</v>
      </c>
      <c r="W4" s="91">
        <v>2007</v>
      </c>
      <c r="X4" s="89">
        <v>5</v>
      </c>
      <c r="Y4" s="89">
        <v>26</v>
      </c>
      <c r="Z4" s="89" t="str">
        <f>IF(AA4&lt;&gt;"",IF(WEEKDAY(AA4,1)=1,"Sunday",IF(WEEKDAY(AA4,1)=2,"Monday",IF(WEEKDAY(AA4,1)=3,"Tuesday",IF(WEEKDAY(AA4,1)=4,"Wednesday",IF(WEEKDAY(AA4,1)=5,"Thursday",IF(WEEKDAY(AA4,1)=6,"Friday",IF(WEEKDAY(AA4,1)=7,"Saturday",""))))))),"")</f>
        <v>Saturday</v>
      </c>
      <c r="AA4" s="92">
        <f>IF(W4&gt;0,DATE(W4,X4,Y4),"")</f>
        <v>39228</v>
      </c>
      <c r="AB4" s="91">
        <v>9</v>
      </c>
      <c r="AC4" s="89">
        <v>20</v>
      </c>
      <c r="AD4" s="89">
        <v>0</v>
      </c>
      <c r="AE4" s="93">
        <f>IF(AB4&gt;0,TIME(AB4,AC4,AD4),"")</f>
        <v>0.3888888888888889</v>
      </c>
      <c r="AF4" s="91">
        <v>9</v>
      </c>
      <c r="AG4" s="89">
        <v>36</v>
      </c>
      <c r="AH4" s="89">
        <v>0</v>
      </c>
      <c r="AI4" s="93">
        <f>IF(AF4&gt;0,TIME(AF4,AG4,AH4),"")</f>
        <v>0.39999999999999997</v>
      </c>
      <c r="AJ4" s="91">
        <f>IF(AND(AA4&lt;DATE(2007,5,27),B4&gt;0),1,"")</f>
        <v>1</v>
      </c>
      <c r="AK4" s="94" t="str">
        <f>IF(AND(AA4&gt;DATE(2007,5,27),B4&gt;0),1,"")</f>
        <v/>
      </c>
      <c r="AL4" s="91" t="s">
        <v>91</v>
      </c>
      <c r="AM4" s="89" t="s">
        <v>130</v>
      </c>
      <c r="AN4" s="88" t="s">
        <v>313</v>
      </c>
      <c r="AO4" s="89" t="s">
        <v>122</v>
      </c>
      <c r="AP4" s="94"/>
      <c r="AQ4" s="89"/>
      <c r="AR4" s="89"/>
      <c r="AS4" s="89"/>
      <c r="AT4" s="89"/>
      <c r="AU4" s="89" t="s">
        <v>39</v>
      </c>
      <c r="AV4" s="89" t="s">
        <v>39</v>
      </c>
      <c r="AW4" s="89" t="s">
        <v>39</v>
      </c>
      <c r="AX4" s="89" t="s">
        <v>39</v>
      </c>
      <c r="AY4" s="89" t="s">
        <v>39</v>
      </c>
      <c r="AZ4" s="89" t="s">
        <v>39</v>
      </c>
      <c r="BA4" s="88" t="s">
        <v>39</v>
      </c>
      <c r="BB4" s="89" t="s">
        <v>39</v>
      </c>
      <c r="BC4" s="94" t="s">
        <v>39</v>
      </c>
      <c r="BD4" s="89">
        <v>254</v>
      </c>
      <c r="BE4" s="89">
        <v>15.8</v>
      </c>
      <c r="BF4" s="89">
        <f>IF(BE4&lt;&gt;"",BE4/BD4*100,"")</f>
        <v>6.2204724409448824</v>
      </c>
      <c r="BG4" s="91">
        <v>1</v>
      </c>
      <c r="BH4" s="89" t="s">
        <v>39</v>
      </c>
      <c r="BI4" s="89" t="s">
        <v>39</v>
      </c>
      <c r="BJ4" s="88" t="s">
        <v>39</v>
      </c>
      <c r="BK4" s="91"/>
      <c r="BL4" s="89"/>
      <c r="BM4" s="89">
        <v>1</v>
      </c>
      <c r="BN4" s="89">
        <v>1</v>
      </c>
      <c r="BO4" s="89"/>
      <c r="BP4" s="89">
        <v>1</v>
      </c>
      <c r="BQ4" s="94" t="str">
        <f>IF(BR4&lt;&gt;"",IF(BR4="Poly","",1),"")</f>
        <v/>
      </c>
      <c r="BR4" s="95" t="s">
        <v>126</v>
      </c>
      <c r="BS4" s="91">
        <v>8.6999999999999994E-2</v>
      </c>
      <c r="BT4" s="94">
        <v>54176</v>
      </c>
      <c r="BU4" s="91">
        <v>-30.731100000000001</v>
      </c>
      <c r="BV4" s="89">
        <f>IF(BU4&lt;&gt;"",BU4+273.15,"")</f>
        <v>242.41889999999998</v>
      </c>
      <c r="BW4" s="89">
        <v>-35.083399999999997</v>
      </c>
      <c r="BX4" s="89">
        <v>-35.273200000000003</v>
      </c>
      <c r="BY4" s="94">
        <v>102.08329999999999</v>
      </c>
      <c r="BZ4" s="95" t="s">
        <v>143</v>
      </c>
      <c r="CA4" s="88">
        <v>137.82040000000001</v>
      </c>
      <c r="CB4" s="96">
        <v>101.973</v>
      </c>
      <c r="CC4" s="88">
        <v>0.46552503831442871</v>
      </c>
      <c r="CD4" s="94">
        <v>0.87</v>
      </c>
      <c r="CE4" s="88">
        <v>684.5476977709626</v>
      </c>
      <c r="CF4" s="88">
        <v>11.084350841466042</v>
      </c>
      <c r="CG4" s="88">
        <v>2.423</v>
      </c>
      <c r="CH4" s="88">
        <v>176.91800000000001</v>
      </c>
      <c r="CI4" s="88">
        <v>119.167</v>
      </c>
      <c r="CJ4" s="88">
        <v>0</v>
      </c>
      <c r="CK4" s="88">
        <v>76.894000000000005</v>
      </c>
      <c r="CL4" s="88">
        <v>3.903</v>
      </c>
      <c r="CM4" s="88">
        <v>0</v>
      </c>
      <c r="CN4" s="88">
        <v>0</v>
      </c>
      <c r="CO4" s="88">
        <v>18.164000000000001</v>
      </c>
      <c r="CP4" s="88">
        <v>7.49</v>
      </c>
      <c r="CQ4" s="88">
        <v>0</v>
      </c>
      <c r="CR4" s="88">
        <v>0.36</v>
      </c>
      <c r="CS4" s="88">
        <v>57.59</v>
      </c>
      <c r="CT4" s="88">
        <v>3.07</v>
      </c>
      <c r="CU4" s="94">
        <v>0</v>
      </c>
      <c r="CV4" s="88" t="str">
        <f>IF(B4&lt;&gt;"",CONCATENATE(IF(LEFT(B4,2)="AS","Calibration #","Burn #"),IF(LEFT(B4,2)="AS",MID(B4,3,1),TEXT(B4,0))," (",TEXT(B4,0),") - ",IF(AL4&lt;&gt;"AS",CONCATENATE(TEXT(BD4,0),"g "),""),IF(BC4=1,"Dried ",IF(BB4=1,"Fresh ","")),IF(AT4=1,IF(AS4=1,"Polluted then washed ","Polluted "),IF(AS4=1,"Washed ","")),AN4,IF(AZ4=1," inland",IF(BA4=1," coastal",""))," ",AO4,"",IF(AV4=1,IF(AX4=1," leaves + branches"," leaves"),IF(AW4=1,IF(AX4=1," needles + branches"," needles"),IF(AX4=1," branches",""))),IF(AY4=1," small sticks",IF(AY4=2," medium sticks",IF(AY4=3," large sticks",""))),IF(AP4&lt;&gt;"",CONCATENATE(" + ",AP4),""),IF(AQ4=1,", AS coated,",IF(AR4=1,", KCl coated,",IF(AU4=1,", clean,",""))),IF(BI4=1,", heading, ",IF(BJ4=1,", backing, "," ")),IF(BG4=1,CONCATENATE("flaming ",IF(BH4=1,CONCATENATE("+ smouldering ["),"only [")),IF(BH4=1,CONCATENATE("smouldering only ["),"[")),CONCATENATE(TEXT(AB4,0),":",IF(AC4&lt;10,CONCATENATE("0",TEXT(AC4,0)),TEXT(AC4,0)),IF(AD4=0,"",IF(AD4&lt;10,CONCATENATE(":0",TEXT(AD4,0)),CONCATENATE(":",TEXT(AD4,0)))))," - ",CONCATENATE(TEXT(AF4,0),":",IF(AG4&lt;10,CONCATENATE("0",TEXT(AG4,0)),TEXT(AG4,0)),IF(AH4=0,"",IF(AH4&lt;10,CONCATENATE(":0",TEXT(AH4,0)),CONCATENATE(":",TEXT(AH4,0))))),"] (",IF(BU4&lt;-52.5,"-55",IF(BU4&lt;-47.5,"-50",IF(BU4&lt;-42.5,"-45",IF(BU4&lt;-37.5,"-40",IF(BU4&lt;-32.5,"-35",IF(BU4&lt;-27.5,"-30",IF(BU4&lt;-22.5,"-25","warm")))))))," °C, ",IF(BR4="Poly",CONCATENATE("polydisperse)"),CONCATENATE(TEXT(BR4*1000,0)," nm)"))),"")</f>
        <v>Burn #105 (105) - 254g NC Sawgrass flaming only [9:20 - 9:36] (-30 °C, polydisperse)</v>
      </c>
      <c r="CW4" s="88" t="s">
        <v>217</v>
      </c>
    </row>
    <row r="5" spans="1:101" s="88" customFormat="1">
      <c r="A5" s="88">
        <v>107</v>
      </c>
      <c r="B5" s="88">
        <v>106</v>
      </c>
      <c r="C5" s="89" t="s">
        <v>122</v>
      </c>
      <c r="D5" s="88">
        <v>106</v>
      </c>
      <c r="E5" s="88">
        <v>74</v>
      </c>
      <c r="F5" s="88">
        <v>106</v>
      </c>
      <c r="G5" s="98">
        <v>0.99549999999999994</v>
      </c>
      <c r="H5" s="87">
        <f t="shared" si="0"/>
        <v>-1.9586073148417751</v>
      </c>
      <c r="I5" s="90">
        <v>1.0999999999999999E-2</v>
      </c>
      <c r="J5" s="88">
        <v>-29.7</v>
      </c>
      <c r="K5" s="88">
        <v>-29.7</v>
      </c>
      <c r="L5" s="88">
        <v>-29.6</v>
      </c>
      <c r="M5" s="88">
        <v>-29.8</v>
      </c>
      <c r="N5" s="97">
        <f t="shared" si="1"/>
        <v>-6.6326440789739811</v>
      </c>
      <c r="O5" s="90">
        <v>2.3300000000000001E-7</v>
      </c>
      <c r="P5" s="90">
        <v>0</v>
      </c>
      <c r="Q5" s="90">
        <v>0</v>
      </c>
      <c r="R5" s="90">
        <v>0</v>
      </c>
      <c r="S5" s="88">
        <v>18347.62</v>
      </c>
      <c r="T5" s="88">
        <v>18400</v>
      </c>
      <c r="U5" s="88">
        <v>18600</v>
      </c>
      <c r="V5" s="88">
        <v>18200</v>
      </c>
      <c r="W5" s="91">
        <v>2007</v>
      </c>
      <c r="X5" s="89">
        <v>5</v>
      </c>
      <c r="Y5" s="89">
        <v>26</v>
      </c>
      <c r="Z5" s="89" t="str">
        <f>IF(AA5&lt;&gt;"",IF(WEEKDAY(AA5,1)=1,"Sunday",IF(WEEKDAY(AA5,1)=2,"Monday",IF(WEEKDAY(AA5,1)=3,"Tuesday",IF(WEEKDAY(AA5,1)=4,"Wednesday",IF(WEEKDAY(AA5,1)=5,"Thursday",IF(WEEKDAY(AA5,1)=6,"Friday",IF(WEEKDAY(AA5,1)=7,"Saturday",""))))))),"")</f>
        <v>Saturday</v>
      </c>
      <c r="AA5" s="92">
        <f>IF(W5&gt;0,DATE(W5,X5,Y5),"")</f>
        <v>39228</v>
      </c>
      <c r="AB5" s="91">
        <v>9</v>
      </c>
      <c r="AC5" s="89">
        <v>49</v>
      </c>
      <c r="AD5" s="89">
        <v>0</v>
      </c>
      <c r="AE5" s="93">
        <f>IF(AB5&gt;0,TIME(AB5,AC5,AD5),"")</f>
        <v>0.40902777777777777</v>
      </c>
      <c r="AF5" s="91">
        <v>9</v>
      </c>
      <c r="AG5" s="89">
        <v>56</v>
      </c>
      <c r="AH5" s="89">
        <v>0</v>
      </c>
      <c r="AI5" s="93">
        <f>IF(AF5&gt;0,TIME(AF5,AG5,AH5),"")</f>
        <v>0.41388888888888892</v>
      </c>
      <c r="AJ5" s="91">
        <f>IF(AND(AA5&lt;DATE(2007,5,27),B5&gt;0),1,"")</f>
        <v>1</v>
      </c>
      <c r="AK5" s="94" t="str">
        <f>IF(AND(AA5&gt;DATE(2007,5,27),B5&gt;0),1,"")</f>
        <v/>
      </c>
      <c r="AL5" s="91" t="s">
        <v>92</v>
      </c>
      <c r="AM5" s="89" t="s">
        <v>130</v>
      </c>
      <c r="AN5" s="88" t="s">
        <v>311</v>
      </c>
      <c r="AO5" s="89" t="s">
        <v>122</v>
      </c>
      <c r="AP5" s="94"/>
      <c r="AQ5" s="89"/>
      <c r="AR5" s="89"/>
      <c r="AS5" s="89"/>
      <c r="AT5" s="89"/>
      <c r="AU5" s="89" t="s">
        <v>39</v>
      </c>
      <c r="AV5" s="89" t="s">
        <v>39</v>
      </c>
      <c r="AW5" s="89" t="s">
        <v>39</v>
      </c>
      <c r="AX5" s="89" t="s">
        <v>39</v>
      </c>
      <c r="AY5" s="89" t="s">
        <v>39</v>
      </c>
      <c r="AZ5" s="89" t="s">
        <v>39</v>
      </c>
      <c r="BA5" s="88" t="s">
        <v>39</v>
      </c>
      <c r="BB5" s="89" t="s">
        <v>39</v>
      </c>
      <c r="BC5" s="94" t="s">
        <v>39</v>
      </c>
      <c r="BD5" s="89">
        <v>175</v>
      </c>
      <c r="BE5" s="89">
        <v>12.8</v>
      </c>
      <c r="BF5" s="89">
        <f>IF(BE5&lt;&gt;"",BE5/BD5*100,"")</f>
        <v>7.3142857142857149</v>
      </c>
      <c r="BG5" s="91">
        <v>1</v>
      </c>
      <c r="BH5" s="89" t="s">
        <v>39</v>
      </c>
      <c r="BI5" s="89" t="s">
        <v>39</v>
      </c>
      <c r="BJ5" s="88" t="s">
        <v>39</v>
      </c>
      <c r="BK5" s="91"/>
      <c r="BL5" s="89"/>
      <c r="BM5" s="89">
        <v>1</v>
      </c>
      <c r="BN5" s="89">
        <v>1</v>
      </c>
      <c r="BO5" s="89"/>
      <c r="BP5" s="89">
        <v>1</v>
      </c>
      <c r="BQ5" s="94" t="str">
        <f>IF(BR5&lt;&gt;"",IF(BR5="Poly","",1),"")</f>
        <v/>
      </c>
      <c r="BR5" s="95" t="s">
        <v>126</v>
      </c>
      <c r="BS5" s="91">
        <v>8.6999999999999994E-2</v>
      </c>
      <c r="BT5" s="94">
        <v>27431</v>
      </c>
      <c r="BU5" s="91">
        <v>-30.7288</v>
      </c>
      <c r="BV5" s="89">
        <f>IF(BU5&lt;&gt;"",BU5+273.15,"")</f>
        <v>242.42119999999997</v>
      </c>
      <c r="BW5" s="89">
        <v>-34.9377</v>
      </c>
      <c r="BX5" s="89">
        <v>-35.096499999999999</v>
      </c>
      <c r="BY5" s="94">
        <v>101.7379</v>
      </c>
      <c r="BZ5" s="95" t="s">
        <v>143</v>
      </c>
      <c r="CA5" s="88">
        <v>138.00380000000001</v>
      </c>
      <c r="CB5" s="96">
        <v>102.111</v>
      </c>
      <c r="CC5" s="88">
        <v>0.57771830145590986</v>
      </c>
      <c r="CD5" s="94">
        <v>0.89500000000000002</v>
      </c>
      <c r="CE5" s="88">
        <v>462.44714990743444</v>
      </c>
      <c r="CF5" s="88">
        <v>57.452938778279901</v>
      </c>
      <c r="CG5" s="88">
        <v>2.57</v>
      </c>
      <c r="CH5" s="88">
        <v>194.12100000000001</v>
      </c>
      <c r="CI5" s="88">
        <v>235.417</v>
      </c>
      <c r="CJ5" s="88">
        <v>0</v>
      </c>
      <c r="CK5" s="88">
        <v>33.960999999999999</v>
      </c>
      <c r="CL5" s="88">
        <v>0.80600000000000005</v>
      </c>
      <c r="CM5" s="88">
        <v>0</v>
      </c>
      <c r="CN5" s="88">
        <v>0</v>
      </c>
      <c r="CO5" s="88">
        <v>17.622</v>
      </c>
      <c r="CP5" s="88">
        <v>1.81</v>
      </c>
      <c r="CQ5" s="88">
        <v>0</v>
      </c>
      <c r="CR5" s="88">
        <v>0</v>
      </c>
      <c r="CS5" s="88">
        <v>18.88</v>
      </c>
      <c r="CT5" s="88">
        <v>1.64</v>
      </c>
      <c r="CU5" s="94">
        <v>0</v>
      </c>
      <c r="CV5" s="88" t="str">
        <f>IF(B5&lt;&gt;"",CONCATENATE(IF(LEFT(B5,2)="AS","Calibration #","Burn #"),IF(LEFT(B5,2)="AS",MID(B5,3,1),TEXT(B5,0))," (",TEXT(B5,0),") - ",IF(AL5&lt;&gt;"AS",CONCATENATE(TEXT(BD5,0),"g "),""),IF(BC5=1,"Dried ",IF(BB5=1,"Fresh ","")),IF(AT5=1,IF(AS5=1,"Polluted then washed ","Polluted "),IF(AS5=1,"Washed ","")),AN5,IF(AZ5=1," inland",IF(BA5=1," coastal",""))," ",AO5,"",IF(AV5=1,IF(AX5=1," leaves + branches"," leaves"),IF(AW5=1,IF(AX5=1," needles + branches"," needles"),IF(AX5=1," branches",""))),IF(AY5=1," small sticks",IF(AY5=2," medium sticks",IF(AY5=3," large sticks",""))),IF(AP5&lt;&gt;"",CONCATENATE(" + ",AP5),""),IF(AQ5=1,", AS coated,",IF(AR5=1,", KCl coated,",IF(AU5=1,", clean,",""))),IF(BI5=1,", heading, ",IF(BJ5=1,", backing, "," ")),IF(BG5=1,CONCATENATE("flaming ",IF(BH5=1,CONCATENATE("+ smouldering ["),"only [")),IF(BH5=1,CONCATENATE("smouldering only ["),"[")),CONCATENATE(TEXT(AB5,0),":",IF(AC5&lt;10,CONCATENATE("0",TEXT(AC5,0)),TEXT(AC5,0)),IF(AD5=0,"",IF(AD5&lt;10,CONCATENATE(":0",TEXT(AD5,0)),CONCATENATE(":",TEXT(AD5,0)))))," - ",CONCATENATE(TEXT(AF5,0),":",IF(AG5&lt;10,CONCATENATE("0",TEXT(AG5,0)),TEXT(AG5,0)),IF(AH5=0,"",IF(AH5&lt;10,CONCATENATE(":0",TEXT(AH5,0)),CONCATENATE(":",TEXT(AH5,0))))),"] (",IF(BU5&lt;-52.5,"-55",IF(BU5&lt;-47.5,"-50",IF(BU5&lt;-42.5,"-45",IF(BU5&lt;-37.5,"-40",IF(BU5&lt;-32.5,"-35",IF(BU5&lt;-27.5,"-30",IF(BU5&lt;-22.5,"-25","warm")))))))," °C, ",IF(BR5="Poly",CONCATENATE("polydisperse)"),CONCATENATE(TEXT(BR5*1000,0)," nm)"))),"")</f>
        <v>Burn #106 (106) - 175g MS Sawgrass flaming only [9:49 - 9:56] (-30 °C, polydisperse)</v>
      </c>
      <c r="CW5" s="88" t="s">
        <v>218</v>
      </c>
    </row>
    <row r="6" spans="1:101" s="88" customFormat="1">
      <c r="A6" s="88">
        <v>108</v>
      </c>
      <c r="B6" s="88">
        <v>107</v>
      </c>
      <c r="C6" s="89" t="s">
        <v>122</v>
      </c>
      <c r="D6" s="88">
        <v>107</v>
      </c>
      <c r="E6" s="88">
        <v>75</v>
      </c>
      <c r="F6" s="88">
        <v>107</v>
      </c>
      <c r="G6" s="98">
        <v>0.64050000000000007</v>
      </c>
      <c r="H6" s="87">
        <f t="shared" si="0"/>
        <v>-1.6197887582883939</v>
      </c>
      <c r="I6" s="90">
        <v>2.4E-2</v>
      </c>
      <c r="J6" s="88">
        <v>-29.8</v>
      </c>
      <c r="K6" s="88">
        <v>-29.7</v>
      </c>
      <c r="L6" s="88">
        <v>-29.7</v>
      </c>
      <c r="M6" s="88">
        <v>-29.8</v>
      </c>
      <c r="N6" s="97">
        <f t="shared" si="1"/>
        <v>-6.3205721033878808</v>
      </c>
      <c r="O6" s="90">
        <v>4.7800000000000002E-7</v>
      </c>
      <c r="P6" s="90">
        <v>0</v>
      </c>
      <c r="Q6" s="90">
        <v>0</v>
      </c>
      <c r="R6" s="90">
        <v>0</v>
      </c>
      <c r="S6" s="88">
        <v>16267.08</v>
      </c>
      <c r="T6" s="88">
        <v>16500</v>
      </c>
      <c r="U6" s="88">
        <v>17100</v>
      </c>
      <c r="V6" s="88">
        <v>15500</v>
      </c>
      <c r="W6" s="91">
        <v>2007</v>
      </c>
      <c r="X6" s="89">
        <v>5</v>
      </c>
      <c r="Y6" s="89">
        <v>26</v>
      </c>
      <c r="Z6" s="89" t="str">
        <f>IF(AA6&lt;&gt;"",IF(WEEKDAY(AA6,1)=1,"Sunday",IF(WEEKDAY(AA6,1)=2,"Monday",IF(WEEKDAY(AA6,1)=3,"Tuesday",IF(WEEKDAY(AA6,1)=4,"Wednesday",IF(WEEKDAY(AA6,1)=5,"Thursday",IF(WEEKDAY(AA6,1)=6,"Friday",IF(WEEKDAY(AA6,1)=7,"Saturday",""))))))),"")</f>
        <v>Saturday</v>
      </c>
      <c r="AA6" s="92">
        <f>IF(W6&gt;0,DATE(W6,X6,Y6),"")</f>
        <v>39228</v>
      </c>
      <c r="AB6" s="91">
        <v>10</v>
      </c>
      <c r="AC6" s="89">
        <v>19</v>
      </c>
      <c r="AD6" s="89">
        <v>0</v>
      </c>
      <c r="AE6" s="93">
        <f>IF(AB6&gt;0,TIME(AB6,AC6,AD6),"")</f>
        <v>0.42986111111111108</v>
      </c>
      <c r="AF6" s="91">
        <v>10</v>
      </c>
      <c r="AG6" s="89">
        <v>35</v>
      </c>
      <c r="AH6" s="89">
        <v>0</v>
      </c>
      <c r="AI6" s="93">
        <f>IF(AF6&gt;0,TIME(AF6,AG6,AH6),"")</f>
        <v>0.44097222222222227</v>
      </c>
      <c r="AJ6" s="91">
        <f>IF(AND(AA6&lt;DATE(2007,5,27),B6&gt;0),1,"")</f>
        <v>1</v>
      </c>
      <c r="AK6" s="94" t="str">
        <f>IF(AND(AA6&gt;DATE(2007,5,27),B6&gt;0),1,"")</f>
        <v/>
      </c>
      <c r="AL6" s="91" t="s">
        <v>93</v>
      </c>
      <c r="AM6" s="89" t="s">
        <v>130</v>
      </c>
      <c r="AN6" s="88" t="s">
        <v>311</v>
      </c>
      <c r="AO6" s="89" t="s">
        <v>122</v>
      </c>
      <c r="AP6" s="94"/>
      <c r="AQ6" s="89"/>
      <c r="AR6" s="89"/>
      <c r="AS6" s="89"/>
      <c r="AT6" s="89"/>
      <c r="AU6" s="89" t="s">
        <v>39</v>
      </c>
      <c r="AV6" s="89" t="s">
        <v>39</v>
      </c>
      <c r="AW6" s="89" t="s">
        <v>39</v>
      </c>
      <c r="AX6" s="89" t="s">
        <v>39</v>
      </c>
      <c r="AY6" s="89" t="s">
        <v>39</v>
      </c>
      <c r="AZ6" s="89" t="s">
        <v>39</v>
      </c>
      <c r="BA6" s="88" t="s">
        <v>39</v>
      </c>
      <c r="BB6" s="89" t="s">
        <v>39</v>
      </c>
      <c r="BC6" s="94" t="s">
        <v>39</v>
      </c>
      <c r="BD6" s="89">
        <v>165</v>
      </c>
      <c r="BE6" s="89">
        <v>54</v>
      </c>
      <c r="BF6" s="89">
        <f>IF(BE6&lt;&gt;"",BE6/BD6*100,"")</f>
        <v>32.727272727272727</v>
      </c>
      <c r="BG6" s="91" t="s">
        <v>39</v>
      </c>
      <c r="BH6" s="89">
        <v>1</v>
      </c>
      <c r="BI6" s="89" t="s">
        <v>39</v>
      </c>
      <c r="BJ6" s="88" t="s">
        <v>39</v>
      </c>
      <c r="BK6" s="91"/>
      <c r="BL6" s="89"/>
      <c r="BM6" s="89">
        <v>1</v>
      </c>
      <c r="BN6" s="89">
        <v>1</v>
      </c>
      <c r="BO6" s="89"/>
      <c r="BP6" s="89">
        <v>1</v>
      </c>
      <c r="BQ6" s="94" t="str">
        <f>IF(BR6&lt;&gt;"",IF(BR6="Poly","",1),"")</f>
        <v/>
      </c>
      <c r="BR6" s="95" t="s">
        <v>126</v>
      </c>
      <c r="BS6" s="91">
        <v>0.10199999999999999</v>
      </c>
      <c r="BT6" s="94">
        <v>24116</v>
      </c>
      <c r="BU6" s="91">
        <v>-30.4648</v>
      </c>
      <c r="BV6" s="89">
        <f>IF(BU6&lt;&gt;"",BU6+273.15,"")</f>
        <v>242.68519999999998</v>
      </c>
      <c r="BW6" s="89">
        <v>-35.063200000000002</v>
      </c>
      <c r="BX6" s="89">
        <v>-35.226399999999998</v>
      </c>
      <c r="BY6" s="94">
        <v>101.7882</v>
      </c>
      <c r="BZ6" s="95" t="s">
        <v>143</v>
      </c>
      <c r="CA6" s="88">
        <v>139.0197</v>
      </c>
      <c r="CB6" s="96">
        <v>103.129</v>
      </c>
      <c r="CC6" s="88">
        <v>0.50657810350082744</v>
      </c>
      <c r="CD6" s="94">
        <v>0.90600000000000003</v>
      </c>
      <c r="CE6" s="88">
        <v>462.44714990743444</v>
      </c>
      <c r="CF6" s="88">
        <v>57.452938778279901</v>
      </c>
      <c r="CG6" s="88">
        <v>2.57</v>
      </c>
      <c r="CH6" s="88">
        <v>194.12100000000001</v>
      </c>
      <c r="CI6" s="88">
        <v>235.417</v>
      </c>
      <c r="CJ6" s="88">
        <v>0</v>
      </c>
      <c r="CK6" s="88">
        <v>33.960999999999999</v>
      </c>
      <c r="CL6" s="88">
        <v>0.80600000000000005</v>
      </c>
      <c r="CM6" s="88">
        <v>0</v>
      </c>
      <c r="CN6" s="88">
        <v>0</v>
      </c>
      <c r="CO6" s="88">
        <v>17.622</v>
      </c>
      <c r="CP6" s="88">
        <v>1.81</v>
      </c>
      <c r="CQ6" s="88">
        <v>0</v>
      </c>
      <c r="CR6" s="88">
        <v>0</v>
      </c>
      <c r="CS6" s="88">
        <v>18.88</v>
      </c>
      <c r="CT6" s="88">
        <v>1.64</v>
      </c>
      <c r="CU6" s="94">
        <v>0</v>
      </c>
      <c r="CV6" s="88" t="str">
        <f>IF(B6&lt;&gt;"",CONCATENATE(IF(LEFT(B6,2)="AS","Calibration #","Burn #"),IF(LEFT(B6,2)="AS",MID(B6,3,1),TEXT(B6,0))," (",TEXT(B6,0),") - ",IF(AL6&lt;&gt;"AS",CONCATENATE(TEXT(BD6,0),"g "),""),IF(BC6=1,"Dried ",IF(BB6=1,"Fresh ","")),IF(AT6=1,IF(AS6=1,"Polluted then washed ","Polluted "),IF(AS6=1,"Washed ","")),AN6,IF(AZ6=1," inland",IF(BA6=1," coastal",""))," ",AO6,"",IF(AV6=1,IF(AX6=1," leaves + branches"," leaves"),IF(AW6=1,IF(AX6=1," needles + branches"," needles"),IF(AX6=1," branches",""))),IF(AY6=1," small sticks",IF(AY6=2," medium sticks",IF(AY6=3," large sticks",""))),IF(AP6&lt;&gt;"",CONCATENATE(" + ",AP6),""),IF(AQ6=1,", AS coated,",IF(AR6=1,", KCl coated,",IF(AU6=1,", clean,",""))),IF(BI6=1,", heading, ",IF(BJ6=1,", backing, "," ")),IF(BG6=1,CONCATENATE("flaming ",IF(BH6=1,CONCATENATE("+ smouldering ["),"only [")),IF(BH6=1,CONCATENATE("smouldering only ["),"[")),CONCATENATE(TEXT(AB6,0),":",IF(AC6&lt;10,CONCATENATE("0",TEXT(AC6,0)),TEXT(AC6,0)),IF(AD6=0,"",IF(AD6&lt;10,CONCATENATE(":0",TEXT(AD6,0)),CONCATENATE(":",TEXT(AD6,0)))))," - ",CONCATENATE(TEXT(AF6,0),":",IF(AG6&lt;10,CONCATENATE("0",TEXT(AG6,0)),TEXT(AG6,0)),IF(AH6=0,"",IF(AH6&lt;10,CONCATENATE(":0",TEXT(AH6,0)),CONCATENATE(":",TEXT(AH6,0))))),"] (",IF(BU6&lt;-52.5,"-55",IF(BU6&lt;-47.5,"-50",IF(BU6&lt;-42.5,"-45",IF(BU6&lt;-37.5,"-40",IF(BU6&lt;-32.5,"-35",IF(BU6&lt;-27.5,"-30",IF(BU6&lt;-22.5,"-25","warm")))))))," °C, ",IF(BR6="Poly",CONCATENATE("polydisperse)"),CONCATENATE(TEXT(BR6*1000,0)," nm)"))),"")</f>
        <v>Burn #107 (107) - 165g MS Sawgrass smouldering only [10:19 - 10:35] (-30 °C, polydisperse)</v>
      </c>
      <c r="CW6" s="88" t="s">
        <v>219</v>
      </c>
    </row>
    <row r="7" spans="1:101" s="11" customFormat="1">
      <c r="A7" s="11">
        <v>137</v>
      </c>
      <c r="B7" s="11">
        <v>125</v>
      </c>
      <c r="C7" s="6" t="s">
        <v>123</v>
      </c>
      <c r="D7" s="11">
        <v>125</v>
      </c>
      <c r="E7" s="11">
        <v>101</v>
      </c>
      <c r="G7" s="6">
        <v>0.92700000000000005</v>
      </c>
      <c r="H7" s="87">
        <f t="shared" si="0"/>
        <v>0</v>
      </c>
      <c r="I7" s="70">
        <v>9.9999999999999994E-12</v>
      </c>
      <c r="J7" s="11">
        <v>-31</v>
      </c>
      <c r="K7" s="11">
        <v>-31.1</v>
      </c>
      <c r="L7" s="11">
        <v>-30.7</v>
      </c>
      <c r="M7" s="11">
        <v>-31.3</v>
      </c>
      <c r="N7" s="97">
        <f t="shared" si="1"/>
        <v>-6.0867160982395818</v>
      </c>
      <c r="O7" s="70">
        <v>8.1900000000000001E-7</v>
      </c>
      <c r="P7" s="70">
        <v>0</v>
      </c>
      <c r="Q7" s="70">
        <v>0</v>
      </c>
      <c r="R7" s="70">
        <v>0</v>
      </c>
      <c r="S7" s="11">
        <v>6386.15</v>
      </c>
      <c r="T7" s="11">
        <v>6310</v>
      </c>
      <c r="U7" s="11">
        <v>6900</v>
      </c>
      <c r="V7" s="11">
        <v>5820</v>
      </c>
      <c r="W7" s="13">
        <v>2007</v>
      </c>
      <c r="X7" s="6">
        <v>6</v>
      </c>
      <c r="Y7" s="6">
        <v>4</v>
      </c>
      <c r="Z7" s="6" t="str">
        <f>IF(AA7&lt;&gt;"",IF(WEEKDAY(AA7,1)=1,"Sunday",IF(WEEKDAY(AA7,1)=2,"Monday",IF(WEEKDAY(AA7,1)=3,"Tuesday",IF(WEEKDAY(AA7,1)=4,"Wednesday",IF(WEEKDAY(AA7,1)=5,"Thursday",IF(WEEKDAY(AA7,1)=6,"Friday",IF(WEEKDAY(AA7,1)=7,"Saturday",""))))))),"")</f>
        <v>Monday</v>
      </c>
      <c r="AA7" s="14">
        <f>IF(W7&gt;0,DATE(W7,X7,Y7),"")</f>
        <v>39237</v>
      </c>
      <c r="AB7" s="13">
        <v>10</v>
      </c>
      <c r="AC7" s="6">
        <v>6</v>
      </c>
      <c r="AD7" s="6">
        <v>0</v>
      </c>
      <c r="AE7" s="15">
        <f>IF(AB7&gt;0,TIME(AB7,AC7,AD7),"")</f>
        <v>0.42083333333333334</v>
      </c>
      <c r="AF7" s="13">
        <v>10</v>
      </c>
      <c r="AG7" s="6">
        <v>47</v>
      </c>
      <c r="AH7" s="6">
        <v>0</v>
      </c>
      <c r="AI7" s="15">
        <f>IF(AF7&gt;0,TIME(AF7,AG7,AH7),"")</f>
        <v>0.44930555555555557</v>
      </c>
      <c r="AJ7" s="13" t="str">
        <f>IF(AND(AA7&lt;DATE(2007,5,27),B7&gt;0),1,"")</f>
        <v/>
      </c>
      <c r="AK7" s="12">
        <f>IF(AND(AA7&gt;DATE(2007,5,27),B7&gt;0),1,"")</f>
        <v>1</v>
      </c>
      <c r="AL7" s="13" t="s">
        <v>105</v>
      </c>
      <c r="AM7" s="6" t="s">
        <v>129</v>
      </c>
      <c r="AN7" s="11" t="s">
        <v>315</v>
      </c>
      <c r="AO7" s="6" t="s">
        <v>123</v>
      </c>
      <c r="AP7" s="12"/>
      <c r="AQ7" s="6"/>
      <c r="AR7" s="6"/>
      <c r="AS7" s="6"/>
      <c r="AT7" s="6"/>
      <c r="AU7" s="6" t="s">
        <v>39</v>
      </c>
      <c r="AV7" s="6" t="s">
        <v>39</v>
      </c>
      <c r="AW7" s="6" t="s">
        <v>39</v>
      </c>
      <c r="AX7" s="6" t="s">
        <v>39</v>
      </c>
      <c r="AY7" s="6" t="s">
        <v>39</v>
      </c>
      <c r="AZ7" s="6" t="s">
        <v>39</v>
      </c>
      <c r="BA7" s="11" t="s">
        <v>39</v>
      </c>
      <c r="BB7" s="6" t="s">
        <v>39</v>
      </c>
      <c r="BC7" s="12" t="s">
        <v>39</v>
      </c>
      <c r="BD7" s="6">
        <v>40</v>
      </c>
      <c r="BE7" s="6">
        <v>20.6</v>
      </c>
      <c r="BF7" s="6">
        <f>IF(BE7&lt;&gt;"",BE7/BD7*100,"")</f>
        <v>51.5</v>
      </c>
      <c r="BG7" s="13">
        <v>1</v>
      </c>
      <c r="BH7" s="6">
        <v>1</v>
      </c>
      <c r="BI7" s="6" t="s">
        <v>39</v>
      </c>
      <c r="BJ7" s="11" t="s">
        <v>39</v>
      </c>
      <c r="BK7" s="13"/>
      <c r="BL7" s="6"/>
      <c r="BM7" s="6">
        <v>1</v>
      </c>
      <c r="BN7" s="6">
        <v>1</v>
      </c>
      <c r="BO7" s="6">
        <v>1</v>
      </c>
      <c r="BP7" s="6">
        <v>1</v>
      </c>
      <c r="BQ7" s="12" t="str">
        <f>IF(BR7&lt;&gt;"",IF(BR7="Poly","",1),"")</f>
        <v/>
      </c>
      <c r="BR7" s="16" t="s">
        <v>126</v>
      </c>
      <c r="BS7" s="13">
        <v>6.7000000000000004E-2</v>
      </c>
      <c r="BT7" s="12">
        <v>11003.5</v>
      </c>
      <c r="BU7" s="13">
        <v>-30.998000000000001</v>
      </c>
      <c r="BV7" s="6">
        <f>IF(BU7&lt;&gt;"",BU7+273.15,"")</f>
        <v>242.15199999999999</v>
      </c>
      <c r="BW7" s="6">
        <v>-36.5017</v>
      </c>
      <c r="BX7" s="6">
        <v>-36.716999999999999</v>
      </c>
      <c r="BY7" s="12">
        <v>102.3952</v>
      </c>
      <c r="BZ7" s="16" t="s">
        <v>148</v>
      </c>
      <c r="CA7" s="11">
        <v>159.67660000000001</v>
      </c>
      <c r="CB7" s="17">
        <v>117.836</v>
      </c>
      <c r="CC7" s="11">
        <v>0.1132260536619385</v>
      </c>
      <c r="CD7" s="12">
        <v>0.92700000000000005</v>
      </c>
      <c r="CE7" s="11">
        <v>95.888809857213971</v>
      </c>
      <c r="CF7" s="11">
        <v>3.9363839869431634E-3</v>
      </c>
      <c r="CG7" s="11">
        <v>0.36</v>
      </c>
      <c r="CH7" s="11">
        <v>0.26</v>
      </c>
      <c r="CI7" s="11">
        <v>1.292</v>
      </c>
      <c r="CJ7" s="11">
        <v>0.151</v>
      </c>
      <c r="CK7" s="11">
        <v>1.234</v>
      </c>
      <c r="CL7" s="11">
        <v>0.96699999999999997</v>
      </c>
      <c r="CM7" s="11" t="s">
        <v>39</v>
      </c>
      <c r="CN7" s="11" t="s">
        <v>39</v>
      </c>
      <c r="CO7" s="11" t="s">
        <v>39</v>
      </c>
      <c r="CP7" s="11">
        <v>2.11</v>
      </c>
      <c r="CQ7" s="11">
        <v>0</v>
      </c>
      <c r="CR7" s="11">
        <v>0</v>
      </c>
      <c r="CS7" s="11">
        <v>14.67</v>
      </c>
      <c r="CT7" s="11">
        <v>6.32</v>
      </c>
      <c r="CU7" s="12">
        <v>0</v>
      </c>
      <c r="CV7" s="11" t="str">
        <f>IF(B7&lt;&gt;"",CONCATENATE(IF(LEFT(B7,2)="AS","Calibration #","Burn #"),IF(LEFT(B7,2)="AS",MID(B7,3,1),TEXT(B7,0))," (",TEXT(B7,0),") - ",IF(AL7&lt;&gt;"AS",CONCATENATE(TEXT(BD7,0),"g "),""),IF(BC7=1,"Dried ",IF(BB7=1,"Fresh ","")),IF(AT7=1,IF(AS7=1,"Polluted then washed ","Polluted "),IF(AS7=1,"Washed ","")),AN7,IF(AZ7=1," inland",IF(BA7=1," coastal",""))," ",AO7,"",IF(AV7=1,IF(AX7=1," leaves + branches"," leaves"),IF(AW7=1,IF(AX7=1," needles + branches"," needles"),IF(AX7=1," branches",""))),IF(AY7=1," small sticks",IF(AY7=2," medium sticks",IF(AY7=3," large sticks",""))),IF(AP7&lt;&gt;"",CONCATENATE(" + ",AP7),""),IF(AQ7=1,", AS coated,",IF(AR7=1,", KCl coated,",IF(AU7=1,", clean,",""))),IF(BI7=1,", heading, ",IF(BJ7=1,", backing, "," ")),IF(BG7=1,CONCATENATE("flaming ",IF(BH7=1,CONCATENATE("+ smouldering ["),"only [")),IF(BH7=1,CONCATENATE("smouldering only ["),"[")),CONCATENATE(TEXT(AB7,0),":",IF(AC7&lt;10,CONCATENATE("0",TEXT(AC7,0)),TEXT(AC7,0)),IF(AD7=0,"",IF(AD7&lt;10,CONCATENATE(":0",TEXT(AD7,0)),CONCATENATE(":",TEXT(AD7,0)))))," - ",CONCATENATE(TEXT(AF7,0),":",IF(AG7&lt;10,CONCATENATE("0",TEXT(AG7,0)),TEXT(AG7,0)),IF(AH7=0,"",IF(AH7&lt;10,CONCATENATE(":0",TEXT(AH7,0)),CONCATENATE(":",TEXT(AH7,0))))),"] (",IF(BU7&lt;-52.5,"-55",IF(BU7&lt;-47.5,"-50",IF(BU7&lt;-42.5,"-45",IF(BU7&lt;-37.5,"-40",IF(BU7&lt;-32.5,"-35",IF(BU7&lt;-27.5,"-30",IF(BU7&lt;-22.5,"-25","warm")))))))," °C, ",IF(BR7="Poly",CONCATENATE("polydisperse)"),CONCATENATE(TEXT(BR7*1000,0)," nm)"))),"")</f>
        <v>Burn #125 (125) - 40g AK Duff flaming + smouldering [10:06 - 10:47] (-30 °C, polydisperse)</v>
      </c>
      <c r="CW7" s="11" t="s">
        <v>232</v>
      </c>
    </row>
    <row r="8" spans="1:101" s="88" customFormat="1">
      <c r="A8" s="88">
        <v>109</v>
      </c>
      <c r="B8" s="88">
        <v>108</v>
      </c>
      <c r="C8" s="89" t="s">
        <v>123</v>
      </c>
      <c r="D8" s="88">
        <v>108</v>
      </c>
      <c r="E8" s="88">
        <v>76</v>
      </c>
      <c r="F8" s="88">
        <v>108</v>
      </c>
      <c r="G8" s="98">
        <v>0.87164705882352944</v>
      </c>
      <c r="H8" s="87">
        <f t="shared" si="0"/>
        <v>-1.3979400086720375</v>
      </c>
      <c r="I8" s="90">
        <v>0.04</v>
      </c>
      <c r="J8" s="88">
        <v>-30.3</v>
      </c>
      <c r="K8" s="88">
        <v>-30.4</v>
      </c>
      <c r="L8" s="88">
        <v>-30.3</v>
      </c>
      <c r="M8" s="88">
        <v>-30.4</v>
      </c>
      <c r="N8" s="97">
        <f t="shared" si="1"/>
        <v>-6.4762535331884354</v>
      </c>
      <c r="O8" s="90">
        <v>3.34E-7</v>
      </c>
      <c r="P8" s="90">
        <v>0</v>
      </c>
      <c r="Q8" s="90">
        <v>0</v>
      </c>
      <c r="R8" s="90">
        <v>0</v>
      </c>
      <c r="S8" s="88">
        <v>10748.49</v>
      </c>
      <c r="T8" s="88">
        <v>10800</v>
      </c>
      <c r="U8" s="88">
        <v>12200</v>
      </c>
      <c r="V8" s="88">
        <v>9435</v>
      </c>
      <c r="W8" s="91">
        <v>2007</v>
      </c>
      <c r="X8" s="89">
        <v>5</v>
      </c>
      <c r="Y8" s="89">
        <v>26</v>
      </c>
      <c r="Z8" s="89" t="str">
        <f>IF(AA8&lt;&gt;"",IF(WEEKDAY(AA8,1)=1,"Sunday",IF(WEEKDAY(AA8,1)=2,"Monday",IF(WEEKDAY(AA8,1)=3,"Tuesday",IF(WEEKDAY(AA8,1)=4,"Wednesday",IF(WEEKDAY(AA8,1)=5,"Thursday",IF(WEEKDAY(AA8,1)=6,"Friday",IF(WEEKDAY(AA8,1)=7,"Saturday",""))))))),"")</f>
        <v>Saturday</v>
      </c>
      <c r="AA8" s="92">
        <f>IF(W8&gt;0,DATE(W8,X8,Y8),"")</f>
        <v>39228</v>
      </c>
      <c r="AB8" s="91">
        <v>10</v>
      </c>
      <c r="AC8" s="89">
        <v>51</v>
      </c>
      <c r="AD8" s="89">
        <v>0</v>
      </c>
      <c r="AE8" s="93">
        <f>IF(AB8&gt;0,TIME(AB8,AC8,AD8),"")</f>
        <v>0.45208333333333334</v>
      </c>
      <c r="AF8" s="91">
        <v>11</v>
      </c>
      <c r="AG8" s="89">
        <v>14</v>
      </c>
      <c r="AH8" s="89">
        <v>0</v>
      </c>
      <c r="AI8" s="93">
        <f>IF(AF8&gt;0,TIME(AF8,AG8,AH8),"")</f>
        <v>0.4680555555555555</v>
      </c>
      <c r="AJ8" s="91">
        <f>IF(AND(AA8&lt;DATE(2007,5,27),B8&gt;0),1,"")</f>
        <v>1</v>
      </c>
      <c r="AK8" s="94" t="str">
        <f>IF(AND(AA8&gt;DATE(2007,5,27),B8&gt;0),1,"")</f>
        <v/>
      </c>
      <c r="AL8" s="91" t="s">
        <v>94</v>
      </c>
      <c r="AM8" s="89" t="s">
        <v>129</v>
      </c>
      <c r="AN8" s="88" t="s">
        <v>315</v>
      </c>
      <c r="AO8" s="89" t="s">
        <v>123</v>
      </c>
      <c r="AP8" s="94"/>
      <c r="AQ8" s="89"/>
      <c r="AR8" s="89"/>
      <c r="AS8" s="89"/>
      <c r="AT8" s="89"/>
      <c r="AU8" s="89" t="s">
        <v>39</v>
      </c>
      <c r="AV8" s="89" t="s">
        <v>39</v>
      </c>
      <c r="AW8" s="89" t="s">
        <v>39</v>
      </c>
      <c r="AX8" s="89" t="s">
        <v>39</v>
      </c>
      <c r="AY8" s="89" t="s">
        <v>39</v>
      </c>
      <c r="AZ8" s="89" t="s">
        <v>39</v>
      </c>
      <c r="BA8" s="88" t="s">
        <v>39</v>
      </c>
      <c r="BB8" s="89" t="s">
        <v>39</v>
      </c>
      <c r="BC8" s="94" t="s">
        <v>39</v>
      </c>
      <c r="BD8" s="89">
        <v>170</v>
      </c>
      <c r="BE8" s="89">
        <v>70.3</v>
      </c>
      <c r="BF8" s="89">
        <f>IF(BE8&lt;&gt;"",BE8/BD8*100,"")</f>
        <v>41.352941176470587</v>
      </c>
      <c r="BG8" s="91" t="s">
        <v>39</v>
      </c>
      <c r="BH8" s="89">
        <v>1</v>
      </c>
      <c r="BI8" s="89" t="s">
        <v>39</v>
      </c>
      <c r="BJ8" s="88" t="s">
        <v>39</v>
      </c>
      <c r="BK8" s="91"/>
      <c r="BL8" s="89"/>
      <c r="BM8" s="89">
        <v>1</v>
      </c>
      <c r="BN8" s="89">
        <v>1</v>
      </c>
      <c r="BO8" s="89"/>
      <c r="BP8" s="89">
        <v>1</v>
      </c>
      <c r="BQ8" s="94" t="str">
        <f>IF(BR8&lt;&gt;"",IF(BR8="Poly","",1),"")</f>
        <v/>
      </c>
      <c r="BR8" s="95" t="s">
        <v>126</v>
      </c>
      <c r="BS8" s="91">
        <v>0.06</v>
      </c>
      <c r="BT8" s="94">
        <v>14872</v>
      </c>
      <c r="BU8" s="91">
        <v>-29.813099999999999</v>
      </c>
      <c r="BV8" s="89">
        <f>IF(BU8&lt;&gt;"",BU8+273.15,"")</f>
        <v>243.33689999999999</v>
      </c>
      <c r="BW8" s="89">
        <v>-35.655299999999997</v>
      </c>
      <c r="BX8" s="89">
        <v>-35.8444</v>
      </c>
      <c r="BY8" s="94">
        <v>102.08499999999999</v>
      </c>
      <c r="BZ8" s="95" t="s">
        <v>143</v>
      </c>
      <c r="CA8" s="88">
        <v>140.0128</v>
      </c>
      <c r="CB8" s="96">
        <v>104.53100000000001</v>
      </c>
      <c r="CC8" s="88">
        <v>9.5688785350306824E-2</v>
      </c>
      <c r="CD8" s="94">
        <v>0.74299999999999999</v>
      </c>
      <c r="CE8" s="88">
        <v>182.14169381700955</v>
      </c>
      <c r="CF8" s="88">
        <v>0</v>
      </c>
      <c r="CG8" s="88">
        <v>0.86</v>
      </c>
      <c r="CH8" s="88">
        <v>3.319</v>
      </c>
      <c r="CI8" s="88">
        <v>3.105</v>
      </c>
      <c r="CJ8" s="88">
        <v>0</v>
      </c>
      <c r="CK8" s="88">
        <v>8.2349999999999994</v>
      </c>
      <c r="CL8" s="88">
        <v>1.6E-2</v>
      </c>
      <c r="CM8" s="88">
        <v>0</v>
      </c>
      <c r="CN8" s="88">
        <v>0</v>
      </c>
      <c r="CO8" s="88">
        <v>0</v>
      </c>
      <c r="CP8" s="88">
        <v>10.46</v>
      </c>
      <c r="CQ8" s="88">
        <v>0</v>
      </c>
      <c r="CR8" s="88">
        <v>0</v>
      </c>
      <c r="CS8" s="88">
        <v>23.71</v>
      </c>
      <c r="CT8" s="88">
        <v>17.79</v>
      </c>
      <c r="CU8" s="94">
        <v>0</v>
      </c>
      <c r="CV8" s="88" t="str">
        <f>IF(B8&lt;&gt;"",CONCATENATE(IF(LEFT(B8,2)="AS","Calibration #","Burn #"),IF(LEFT(B8,2)="AS",MID(B8,3,1),TEXT(B8,0))," (",TEXT(B8,0),") - ",IF(AL8&lt;&gt;"AS",CONCATENATE(TEXT(BD8,0),"g "),""),IF(BC8=1,"Dried ",IF(BB8=1,"Fresh ","")),IF(AT8=1,IF(AS8=1,"Polluted then washed ","Polluted "),IF(AS8=1,"Washed ","")),AN8,IF(AZ8=1," inland",IF(BA8=1," coastal",""))," ",AO8,"",IF(AV8=1,IF(AX8=1," leaves + branches"," leaves"),IF(AW8=1,IF(AX8=1," needles + branches"," needles"),IF(AX8=1," branches",""))),IF(AY8=1," small sticks",IF(AY8=2," medium sticks",IF(AY8=3," large sticks",""))),IF(AP8&lt;&gt;"",CONCATENATE(" + ",AP8),""),IF(AQ8=1,", AS coated,",IF(AR8=1,", KCl coated,",IF(AU8=1,", clean,",""))),IF(BI8=1,", heading, ",IF(BJ8=1,", backing, "," ")),IF(BG8=1,CONCATENATE("flaming ",IF(BH8=1,CONCATENATE("+ smouldering ["),"only [")),IF(BH8=1,CONCATENATE("smouldering only ["),"[")),CONCATENATE(TEXT(AB8,0),":",IF(AC8&lt;10,CONCATENATE("0",TEXT(AC8,0)),TEXT(AC8,0)),IF(AD8=0,"",IF(AD8&lt;10,CONCATENATE(":0",TEXT(AD8,0)),CONCATENATE(":",TEXT(AD8,0)))))," - ",CONCATENATE(TEXT(AF8,0),":",IF(AG8&lt;10,CONCATENATE("0",TEXT(AG8,0)),TEXT(AG8,0)),IF(AH8=0,"",IF(AH8&lt;10,CONCATENATE(":0",TEXT(AH8,0)),CONCATENATE(":",TEXT(AH8,0))))),"] (",IF(BU8&lt;-52.5,"-55",IF(BU8&lt;-47.5,"-50",IF(BU8&lt;-42.5,"-45",IF(BU8&lt;-37.5,"-40",IF(BU8&lt;-32.5,"-35",IF(BU8&lt;-27.5,"-30",IF(BU8&lt;-22.5,"-25","warm")))))))," °C, ",IF(BR8="Poly",CONCATENATE("polydisperse)"),CONCATENATE(TEXT(BR8*1000,0)," nm)"))),"")</f>
        <v>Burn #108 (108) - 170g AK Duff smouldering only [10:51 - 11:14] (-30 °C, polydisperse)</v>
      </c>
      <c r="CW8" s="88" t="s">
        <v>220</v>
      </c>
    </row>
    <row r="9" spans="1:101" s="11" customFormat="1">
      <c r="A9" s="11">
        <v>110</v>
      </c>
      <c r="B9" s="11">
        <v>109</v>
      </c>
      <c r="C9" s="6" t="s">
        <v>123</v>
      </c>
      <c r="D9" s="11">
        <v>109</v>
      </c>
      <c r="E9" s="11">
        <v>77</v>
      </c>
      <c r="F9" s="11">
        <v>109</v>
      </c>
      <c r="G9" s="99">
        <v>0.88250000000000006</v>
      </c>
      <c r="H9" s="87">
        <f t="shared" si="0"/>
        <v>0</v>
      </c>
      <c r="I9" s="70">
        <v>9.9999999999999994E-12</v>
      </c>
      <c r="J9" s="11">
        <v>-30.5</v>
      </c>
      <c r="K9" s="11">
        <v>-30.6</v>
      </c>
      <c r="L9" s="11">
        <v>-30.4</v>
      </c>
      <c r="M9" s="11">
        <v>-30.7</v>
      </c>
      <c r="N9" s="97">
        <f t="shared" si="1"/>
        <v>-6.6126101736612704</v>
      </c>
      <c r="O9" s="70">
        <v>2.4400000000000001E-7</v>
      </c>
      <c r="P9" s="70">
        <v>0</v>
      </c>
      <c r="Q9" s="70">
        <v>0</v>
      </c>
      <c r="R9" s="70">
        <v>0</v>
      </c>
      <c r="S9" s="11">
        <v>12270.98</v>
      </c>
      <c r="T9" s="11">
        <v>12400</v>
      </c>
      <c r="U9" s="11">
        <v>12600</v>
      </c>
      <c r="V9" s="11">
        <v>12000</v>
      </c>
      <c r="W9" s="13">
        <v>2007</v>
      </c>
      <c r="X9" s="6">
        <v>5</v>
      </c>
      <c r="Y9" s="6">
        <v>26</v>
      </c>
      <c r="Z9" s="6" t="str">
        <f>IF(AA9&lt;&gt;"",IF(WEEKDAY(AA9,1)=1,"Sunday",IF(WEEKDAY(AA9,1)=2,"Monday",IF(WEEKDAY(AA9,1)=3,"Tuesday",IF(WEEKDAY(AA9,1)=4,"Wednesday",IF(WEEKDAY(AA9,1)=5,"Thursday",IF(WEEKDAY(AA9,1)=6,"Friday",IF(WEEKDAY(AA9,1)=7,"Saturday",""))))))),"")</f>
        <v>Saturday</v>
      </c>
      <c r="AA9" s="14">
        <f>IF(W9&gt;0,DATE(W9,X9,Y9),"")</f>
        <v>39228</v>
      </c>
      <c r="AB9" s="13">
        <v>11</v>
      </c>
      <c r="AC9" s="6">
        <v>25</v>
      </c>
      <c r="AD9" s="6">
        <v>0</v>
      </c>
      <c r="AE9" s="15">
        <f>IF(AB9&gt;0,TIME(AB9,AC9,AD9),"")</f>
        <v>0.47569444444444442</v>
      </c>
      <c r="AF9" s="13">
        <v>11</v>
      </c>
      <c r="AG9" s="6">
        <v>47</v>
      </c>
      <c r="AH9" s="6">
        <v>0</v>
      </c>
      <c r="AI9" s="15">
        <f>IF(AF9&gt;0,TIME(AF9,AG9,AH9),"")</f>
        <v>0.4909722222222222</v>
      </c>
      <c r="AJ9" s="13">
        <f>IF(AND(AA9&lt;DATE(2007,5,27),B9&gt;0),1,"")</f>
        <v>1</v>
      </c>
      <c r="AK9" s="12" t="str">
        <f>IF(AND(AA9&gt;DATE(2007,5,27),B9&gt;0),1,"")</f>
        <v/>
      </c>
      <c r="AL9" s="13" t="s">
        <v>95</v>
      </c>
      <c r="AM9" s="6" t="s">
        <v>129</v>
      </c>
      <c r="AN9" s="11" t="s">
        <v>315</v>
      </c>
      <c r="AO9" s="6" t="s">
        <v>123</v>
      </c>
      <c r="AP9" s="12"/>
      <c r="AQ9" s="6"/>
      <c r="AR9" s="6"/>
      <c r="AS9" s="6"/>
      <c r="AT9" s="6"/>
      <c r="AU9" s="6" t="s">
        <v>39</v>
      </c>
      <c r="AV9" s="6" t="s">
        <v>39</v>
      </c>
      <c r="AW9" s="6" t="s">
        <v>39</v>
      </c>
      <c r="AX9" s="6" t="s">
        <v>39</v>
      </c>
      <c r="AY9" s="6" t="s">
        <v>39</v>
      </c>
      <c r="AZ9" s="6" t="s">
        <v>39</v>
      </c>
      <c r="BA9" s="11" t="s">
        <v>39</v>
      </c>
      <c r="BB9" s="6" t="s">
        <v>39</v>
      </c>
      <c r="BC9" s="12" t="s">
        <v>39</v>
      </c>
      <c r="BD9" s="6">
        <v>116</v>
      </c>
      <c r="BE9" s="6">
        <v>34</v>
      </c>
      <c r="BF9" s="6">
        <f>IF(BE9&lt;&gt;"",BE9/BD9*100,"")</f>
        <v>29.310344827586203</v>
      </c>
      <c r="BG9" s="13">
        <v>1</v>
      </c>
      <c r="BH9" s="6">
        <v>1</v>
      </c>
      <c r="BI9" s="6" t="s">
        <v>39</v>
      </c>
      <c r="BJ9" s="11" t="s">
        <v>39</v>
      </c>
      <c r="BK9" s="13"/>
      <c r="BL9" s="6"/>
      <c r="BM9" s="6">
        <v>1</v>
      </c>
      <c r="BN9" s="6">
        <v>1</v>
      </c>
      <c r="BO9" s="6"/>
      <c r="BP9" s="6">
        <v>1</v>
      </c>
      <c r="BQ9" s="12" t="str">
        <f>IF(BR9&lt;&gt;"",IF(BR9="Poly","",1),"")</f>
        <v/>
      </c>
      <c r="BR9" s="16" t="s">
        <v>126</v>
      </c>
      <c r="BS9" s="13">
        <v>6.9000000000000006E-2</v>
      </c>
      <c r="BT9" s="12">
        <v>31148</v>
      </c>
      <c r="BU9" s="13">
        <v>-30.226400000000002</v>
      </c>
      <c r="BV9" s="6">
        <f>IF(BU9&lt;&gt;"",BU9+273.15,"")</f>
        <v>242.92359999999996</v>
      </c>
      <c r="BW9" s="6">
        <v>-35.7639</v>
      </c>
      <c r="BX9" s="6">
        <v>-35.9636</v>
      </c>
      <c r="BY9" s="12">
        <v>102.206</v>
      </c>
      <c r="BZ9" s="16" t="s">
        <v>143</v>
      </c>
      <c r="CA9" s="11" t="s">
        <v>39</v>
      </c>
      <c r="CB9" s="17"/>
      <c r="CC9" s="11">
        <v>8.2853455305473236E-2</v>
      </c>
      <c r="CD9" s="12">
        <v>0.85799999999999998</v>
      </c>
      <c r="CE9" s="11">
        <v>182.14169381700955</v>
      </c>
      <c r="CF9" s="11">
        <v>0</v>
      </c>
      <c r="CG9" s="11">
        <v>0.86</v>
      </c>
      <c r="CH9" s="11">
        <v>3.319</v>
      </c>
      <c r="CI9" s="11">
        <v>3.105</v>
      </c>
      <c r="CJ9" s="11">
        <v>0</v>
      </c>
      <c r="CK9" s="11">
        <v>8.2349999999999994</v>
      </c>
      <c r="CL9" s="11">
        <v>1.6E-2</v>
      </c>
      <c r="CM9" s="11">
        <v>0</v>
      </c>
      <c r="CN9" s="11">
        <v>0</v>
      </c>
      <c r="CO9" s="11">
        <v>0</v>
      </c>
      <c r="CP9" s="11">
        <v>10.46</v>
      </c>
      <c r="CQ9" s="11">
        <v>0</v>
      </c>
      <c r="CR9" s="11">
        <v>0</v>
      </c>
      <c r="CS9" s="11">
        <v>23.71</v>
      </c>
      <c r="CT9" s="11">
        <v>17.79</v>
      </c>
      <c r="CU9" s="12">
        <v>0</v>
      </c>
      <c r="CV9" s="11" t="str">
        <f>IF(B9&lt;&gt;"",CONCATENATE(IF(LEFT(B9,2)="AS","Calibration #","Burn #"),IF(LEFT(B9,2)="AS",MID(B9,3,1),TEXT(B9,0))," (",TEXT(B9,0),") - ",IF(AL9&lt;&gt;"AS",CONCATENATE(TEXT(BD9,0),"g "),""),IF(BC9=1,"Dried ",IF(BB9=1,"Fresh ","")),IF(AT9=1,IF(AS9=1,"Polluted then washed ","Polluted "),IF(AS9=1,"Washed ","")),AN9,IF(AZ9=1," inland",IF(BA9=1," coastal",""))," ",AO9,"",IF(AV9=1,IF(AX9=1," leaves + branches"," leaves"),IF(AW9=1,IF(AX9=1," needles + branches"," needles"),IF(AX9=1," branches",""))),IF(AY9=1," small sticks",IF(AY9=2," medium sticks",IF(AY9=3," large sticks",""))),IF(AP9&lt;&gt;"",CONCATENATE(" + ",AP9),""),IF(AQ9=1,", AS coated,",IF(AR9=1,", KCl coated,",IF(AU9=1,", clean,",""))),IF(BI9=1,", heading, ",IF(BJ9=1,", backing, "," ")),IF(BG9=1,CONCATENATE("flaming ",IF(BH9=1,CONCATENATE("+ smouldering ["),"only [")),IF(BH9=1,CONCATENATE("smouldering only ["),"[")),CONCATENATE(TEXT(AB9,0),":",IF(AC9&lt;10,CONCATENATE("0",TEXT(AC9,0)),TEXT(AC9,0)),IF(AD9=0,"",IF(AD9&lt;10,CONCATENATE(":0",TEXT(AD9,0)),CONCATENATE(":",TEXT(AD9,0)))))," - ",CONCATENATE(TEXT(AF9,0),":",IF(AG9&lt;10,CONCATENATE("0",TEXT(AG9,0)),TEXT(AG9,0)),IF(AH9=0,"",IF(AH9&lt;10,CONCATENATE(":0",TEXT(AH9,0)),CONCATENATE(":",TEXT(AH9,0))))),"] (",IF(BU9&lt;-52.5,"-55",IF(BU9&lt;-47.5,"-50",IF(BU9&lt;-42.5,"-45",IF(BU9&lt;-37.5,"-40",IF(BU9&lt;-32.5,"-35",IF(BU9&lt;-27.5,"-30",IF(BU9&lt;-22.5,"-25","warm")))))))," °C, ",IF(BR9="Poly",CONCATENATE("polydisperse)"),CONCATENATE(TEXT(BR9*1000,0)," nm)"))),"")</f>
        <v>Burn #109 (109) - 116g AK Duff flaming + smouldering [11:25 - 11:47] (-30 °C, polydisperse)</v>
      </c>
      <c r="CW9" s="11" t="s">
        <v>221</v>
      </c>
    </row>
    <row r="10" spans="1:101" s="11" customFormat="1">
      <c r="A10" s="11">
        <v>129</v>
      </c>
      <c r="B10" s="11">
        <v>121</v>
      </c>
      <c r="C10" s="6" t="s">
        <v>123</v>
      </c>
      <c r="D10" s="11">
        <v>121</v>
      </c>
      <c r="E10" s="11">
        <v>93</v>
      </c>
      <c r="G10" s="6">
        <v>0.90600000000000003</v>
      </c>
      <c r="H10" s="87">
        <f t="shared" si="0"/>
        <v>0</v>
      </c>
      <c r="I10" s="70">
        <v>9.9999999999999994E-12</v>
      </c>
      <c r="J10" s="11">
        <v>-29.7</v>
      </c>
      <c r="K10" s="11">
        <v>-29.8</v>
      </c>
      <c r="L10" s="11">
        <v>-29.3</v>
      </c>
      <c r="M10" s="11">
        <v>-30</v>
      </c>
      <c r="N10" s="97">
        <f t="shared" si="1"/>
        <v>-5.6439741428068775</v>
      </c>
      <c r="O10" s="70">
        <v>2.2699999999999999E-6</v>
      </c>
      <c r="P10" s="70">
        <v>0</v>
      </c>
      <c r="Q10" s="70">
        <v>0</v>
      </c>
      <c r="R10" s="70">
        <v>0</v>
      </c>
      <c r="S10" s="11">
        <v>4986.4399999999996</v>
      </c>
      <c r="T10" s="11">
        <v>4960</v>
      </c>
      <c r="U10" s="11">
        <v>5370</v>
      </c>
      <c r="V10" s="11">
        <v>4575</v>
      </c>
      <c r="W10" s="13">
        <v>2007</v>
      </c>
      <c r="X10" s="6">
        <v>6</v>
      </c>
      <c r="Y10" s="6">
        <v>1</v>
      </c>
      <c r="Z10" s="6" t="str">
        <f>IF(AA10&lt;&gt;"",IF(WEEKDAY(AA10,1)=1,"Sunday",IF(WEEKDAY(AA10,1)=2,"Monday",IF(WEEKDAY(AA10,1)=3,"Tuesday",IF(WEEKDAY(AA10,1)=4,"Wednesday",IF(WEEKDAY(AA10,1)=5,"Thursday",IF(WEEKDAY(AA10,1)=6,"Friday",IF(WEEKDAY(AA10,1)=7,"Saturday",""))))))),"")</f>
        <v>Friday</v>
      </c>
      <c r="AA10" s="14">
        <f>IF(W10&gt;0,DATE(W10,X10,Y10),"")</f>
        <v>39234</v>
      </c>
      <c r="AB10" s="13">
        <v>11</v>
      </c>
      <c r="AC10" s="6">
        <v>15</v>
      </c>
      <c r="AD10" s="6">
        <v>0</v>
      </c>
      <c r="AE10" s="15">
        <f>IF(AB10&gt;0,TIME(AB10,AC10,AD10),"")</f>
        <v>0.46875</v>
      </c>
      <c r="AF10" s="13">
        <v>11</v>
      </c>
      <c r="AG10" s="6">
        <v>45</v>
      </c>
      <c r="AH10" s="6">
        <v>0</v>
      </c>
      <c r="AI10" s="15">
        <f>IF(AF10&gt;0,TIME(AF10,AG10,AH10),"")</f>
        <v>0.48958333333333331</v>
      </c>
      <c r="AJ10" s="13" t="str">
        <f>IF(AND(AA10&lt;DATE(2007,5,27),B10&gt;0),1,"")</f>
        <v/>
      </c>
      <c r="AK10" s="12">
        <f>IF(AND(AA10&gt;DATE(2007,5,27),B10&gt;0),1,"")</f>
        <v>1</v>
      </c>
      <c r="AL10" s="13" t="s">
        <v>94</v>
      </c>
      <c r="AM10" s="6" t="s">
        <v>129</v>
      </c>
      <c r="AN10" s="11" t="s">
        <v>315</v>
      </c>
      <c r="AO10" s="6" t="s">
        <v>123</v>
      </c>
      <c r="AP10" s="12"/>
      <c r="AQ10" s="6"/>
      <c r="AR10" s="6"/>
      <c r="AS10" s="6"/>
      <c r="AT10" s="6"/>
      <c r="AU10" s="6" t="s">
        <v>39</v>
      </c>
      <c r="AV10" s="6" t="s">
        <v>39</v>
      </c>
      <c r="AW10" s="6" t="s">
        <v>39</v>
      </c>
      <c r="AX10" s="6" t="s">
        <v>39</v>
      </c>
      <c r="AY10" s="6" t="s">
        <v>39</v>
      </c>
      <c r="AZ10" s="6" t="s">
        <v>39</v>
      </c>
      <c r="BA10" s="11" t="s">
        <v>39</v>
      </c>
      <c r="BB10" s="6" t="s">
        <v>39</v>
      </c>
      <c r="BC10" s="12" t="s">
        <v>39</v>
      </c>
      <c r="BD10" s="6">
        <v>86.6</v>
      </c>
      <c r="BE10" s="6">
        <v>28.6</v>
      </c>
      <c r="BF10" s="6">
        <f>IF(BE10&lt;&gt;"",BE10/BD10*100,"")</f>
        <v>33.025404157043887</v>
      </c>
      <c r="BG10" s="13">
        <v>1</v>
      </c>
      <c r="BH10" s="6">
        <v>1</v>
      </c>
      <c r="BI10" s="6" t="s">
        <v>39</v>
      </c>
      <c r="BJ10" s="11" t="s">
        <v>39</v>
      </c>
      <c r="BK10" s="13"/>
      <c r="BL10" s="6"/>
      <c r="BM10" s="6">
        <v>1</v>
      </c>
      <c r="BN10" s="6">
        <v>1</v>
      </c>
      <c r="BO10" s="6"/>
      <c r="BP10" s="6">
        <v>1</v>
      </c>
      <c r="BQ10" s="12" t="str">
        <f>IF(BR10&lt;&gt;"",IF(BR10="Poly","",1),"")</f>
        <v/>
      </c>
      <c r="BR10" s="16" t="s">
        <v>126</v>
      </c>
      <c r="BS10" s="13">
        <v>8.1000000000000003E-2</v>
      </c>
      <c r="BT10" s="12">
        <v>4386</v>
      </c>
      <c r="BU10" s="13">
        <v>-29.655999999999999</v>
      </c>
      <c r="BV10" s="6">
        <f>IF(BU10&lt;&gt;"",BU10+273.15,"")</f>
        <v>243.49399999999997</v>
      </c>
      <c r="BW10" s="6">
        <v>-34.824800000000003</v>
      </c>
      <c r="BX10" s="6">
        <v>-34.967100000000002</v>
      </c>
      <c r="BY10" s="12">
        <v>101.5545</v>
      </c>
      <c r="BZ10" s="16" t="s">
        <v>147</v>
      </c>
      <c r="CA10" s="11">
        <v>153.13900000000001</v>
      </c>
      <c r="CB10" s="17">
        <v>114.50700000000001</v>
      </c>
      <c r="CC10" s="11">
        <v>0.13196518861363071</v>
      </c>
      <c r="CD10" s="12">
        <v>0.90600000000000003</v>
      </c>
      <c r="CE10" s="11">
        <v>126.42392313645301</v>
      </c>
      <c r="CF10" s="11">
        <v>0.85545397696509862</v>
      </c>
      <c r="CG10" s="11">
        <v>0.38700000000000001</v>
      </c>
      <c r="CH10" s="11">
        <v>0.61099999999999999</v>
      </c>
      <c r="CI10" s="11">
        <v>1.706</v>
      </c>
      <c r="CJ10" s="11">
        <v>0.153</v>
      </c>
      <c r="CK10" s="11">
        <v>0.88100000000000001</v>
      </c>
      <c r="CL10" s="11">
        <v>0.88900000000000001</v>
      </c>
      <c r="CM10" s="11" t="s">
        <v>39</v>
      </c>
      <c r="CN10" s="11">
        <v>1.377</v>
      </c>
      <c r="CO10" s="11">
        <v>1.089</v>
      </c>
      <c r="CP10" s="11">
        <v>7.07</v>
      </c>
      <c r="CQ10" s="11">
        <v>0</v>
      </c>
      <c r="CR10" s="11">
        <v>0.09</v>
      </c>
      <c r="CS10" s="11">
        <v>12.59</v>
      </c>
      <c r="CT10" s="11">
        <v>11.6</v>
      </c>
      <c r="CU10" s="12">
        <v>0</v>
      </c>
      <c r="CV10" s="11" t="str">
        <f>IF(B10&lt;&gt;"",CONCATENATE(IF(LEFT(B10,2)="AS","Calibration #","Burn #"),IF(LEFT(B10,2)="AS",MID(B10,3,1),TEXT(B10,0))," (",TEXT(B10,0),") - ",IF(AL10&lt;&gt;"AS",CONCATENATE(TEXT(BD10,0),"g "),""),IF(BC10=1,"Dried ",IF(BB10=1,"Fresh ","")),IF(AT10=1,IF(AS10=1,"Polluted then washed ","Polluted "),IF(AS10=1,"Washed ","")),AN10,IF(AZ10=1," inland",IF(BA10=1," coastal",""))," ",AO10,"",IF(AV10=1,IF(AX10=1," leaves + branches"," leaves"),IF(AW10=1,IF(AX10=1," needles + branches"," needles"),IF(AX10=1," branches",""))),IF(AY10=1," small sticks",IF(AY10=2," medium sticks",IF(AY10=3," large sticks",""))),IF(AP10&lt;&gt;"",CONCATENATE(" + ",AP10),""),IF(AQ10=1,", AS coated,",IF(AR10=1,", KCl coated,",IF(AU10=1,", clean,",""))),IF(BI10=1,", heading, ",IF(BJ10=1,", backing, "," ")),IF(BG10=1,CONCATENATE("flaming ",IF(BH10=1,CONCATENATE("+ smouldering ["),"only [")),IF(BH10=1,CONCATENATE("smouldering only ["),"[")),CONCATENATE(TEXT(AB10,0),":",IF(AC10&lt;10,CONCATENATE("0",TEXT(AC10,0)),TEXT(AC10,0)),IF(AD10=0,"",IF(AD10&lt;10,CONCATENATE(":0",TEXT(AD10,0)),CONCATENATE(":",TEXT(AD10,0)))))," - ",CONCATENATE(TEXT(AF10,0),":",IF(AG10&lt;10,CONCATENATE("0",TEXT(AG10,0)),TEXT(AG10,0)),IF(AH10=0,"",IF(AH10&lt;10,CONCATENATE(":0",TEXT(AH10,0)),CONCATENATE(":",TEXT(AH10,0))))),"] (",IF(BU10&lt;-52.5,"-55",IF(BU10&lt;-47.5,"-50",IF(BU10&lt;-42.5,"-45",IF(BU10&lt;-37.5,"-40",IF(BU10&lt;-32.5,"-35",IF(BU10&lt;-27.5,"-30",IF(BU10&lt;-22.5,"-25","warm")))))))," °C, ",IF(BR10="Poly",CONCATENATE("polydisperse)"),CONCATENATE(TEXT(BR10*1000,0)," nm)"))),"")</f>
        <v>Burn #121 (121) - 87g AK Duff flaming + smouldering [11:15 - 11:45] (-30 °C, polydisperse)</v>
      </c>
      <c r="CW10" s="11" t="s">
        <v>230</v>
      </c>
    </row>
    <row r="11" spans="1:101" s="11" customFormat="1">
      <c r="A11" s="11">
        <v>102</v>
      </c>
      <c r="B11" s="11">
        <v>101</v>
      </c>
      <c r="C11" s="6" t="s">
        <v>111</v>
      </c>
      <c r="D11" s="11">
        <v>101</v>
      </c>
      <c r="E11" s="11">
        <v>70</v>
      </c>
      <c r="F11" s="11">
        <v>101</v>
      </c>
      <c r="G11" s="99">
        <v>0.94371428571428573</v>
      </c>
      <c r="H11" s="87">
        <f t="shared" si="0"/>
        <v>0</v>
      </c>
      <c r="I11" s="70">
        <v>9.9999999999999994E-12</v>
      </c>
      <c r="J11" s="11">
        <v>-30.6</v>
      </c>
      <c r="K11" s="11">
        <v>-30.6</v>
      </c>
      <c r="L11" s="11">
        <v>-30.4</v>
      </c>
      <c r="M11" s="11">
        <v>-30.9</v>
      </c>
      <c r="N11" s="97">
        <f t="shared" si="1"/>
        <v>-6.0310503190186573</v>
      </c>
      <c r="O11" s="70">
        <v>9.3099999999999996E-7</v>
      </c>
      <c r="P11" s="70">
        <v>0</v>
      </c>
      <c r="Q11" s="70">
        <v>2.5900000000000002E-6</v>
      </c>
      <c r="R11" s="70">
        <v>0</v>
      </c>
      <c r="S11" s="11">
        <v>14839.78</v>
      </c>
      <c r="T11" s="11">
        <v>14100</v>
      </c>
      <c r="U11" s="11">
        <v>17000</v>
      </c>
      <c r="V11" s="11">
        <v>12400</v>
      </c>
      <c r="W11" s="13">
        <v>2007</v>
      </c>
      <c r="X11" s="6">
        <v>5</v>
      </c>
      <c r="Y11" s="6">
        <v>25</v>
      </c>
      <c r="Z11" s="6" t="str">
        <f>IF(AA11&lt;&gt;"",IF(WEEKDAY(AA11,1)=1,"Sunday",IF(WEEKDAY(AA11,1)=2,"Monday",IF(WEEKDAY(AA11,1)=3,"Tuesday",IF(WEEKDAY(AA11,1)=4,"Wednesday",IF(WEEKDAY(AA11,1)=5,"Thursday",IF(WEEKDAY(AA11,1)=6,"Friday",IF(WEEKDAY(AA11,1)=7,"Saturday",""))))))),"")</f>
        <v>Friday</v>
      </c>
      <c r="AA11" s="14">
        <f>IF(W11&gt;0,DATE(W11,X11,Y11),"")</f>
        <v>39227</v>
      </c>
      <c r="AB11" s="13">
        <v>17</v>
      </c>
      <c r="AC11" s="6">
        <v>45</v>
      </c>
      <c r="AD11" s="6">
        <v>0</v>
      </c>
      <c r="AE11" s="15">
        <f>IF(AB11&gt;0,TIME(AB11,AC11,AD11),"")</f>
        <v>0.73958333333333337</v>
      </c>
      <c r="AF11" s="13">
        <v>18</v>
      </c>
      <c r="AG11" s="6">
        <v>6</v>
      </c>
      <c r="AH11" s="6">
        <v>45</v>
      </c>
      <c r="AI11" s="15">
        <f>IF(AF11&gt;0,TIME(AF11,AG11,AH11),"")</f>
        <v>0.75468750000000007</v>
      </c>
      <c r="AJ11" s="13">
        <f>IF(AND(AA11&lt;DATE(2007,5,27),B11&gt;0),1,"")</f>
        <v>1</v>
      </c>
      <c r="AK11" s="12" t="str">
        <f>IF(AND(AA11&gt;DATE(2007,5,27),B11&gt;0),1,"")</f>
        <v/>
      </c>
      <c r="AL11" s="13" t="s">
        <v>88</v>
      </c>
      <c r="AM11" s="6" t="s">
        <v>130</v>
      </c>
      <c r="AN11" s="11" t="s">
        <v>313</v>
      </c>
      <c r="AO11" s="6" t="s">
        <v>111</v>
      </c>
      <c r="AP11" s="12"/>
      <c r="AQ11" s="6"/>
      <c r="AR11" s="6"/>
      <c r="AS11" s="6"/>
      <c r="AT11" s="6"/>
      <c r="AU11" s="6" t="s">
        <v>39</v>
      </c>
      <c r="AV11" s="6">
        <v>1</v>
      </c>
      <c r="AW11" s="6" t="s">
        <v>39</v>
      </c>
      <c r="AX11" s="6" t="s">
        <v>39</v>
      </c>
      <c r="AY11" s="6" t="s">
        <v>39</v>
      </c>
      <c r="AZ11" s="6" t="s">
        <v>39</v>
      </c>
      <c r="BA11" s="11" t="s">
        <v>39</v>
      </c>
      <c r="BB11" s="6" t="s">
        <v>39</v>
      </c>
      <c r="BC11" s="12" t="s">
        <v>39</v>
      </c>
      <c r="BD11" s="6">
        <v>250</v>
      </c>
      <c r="BE11" s="6">
        <v>6.1</v>
      </c>
      <c r="BF11" s="6">
        <f>IF(BE11&lt;&gt;"",BE11/BD11*100,"")</f>
        <v>2.44</v>
      </c>
      <c r="BG11" s="13">
        <v>1</v>
      </c>
      <c r="BH11" s="6" t="s">
        <v>39</v>
      </c>
      <c r="BI11" s="6" t="s">
        <v>39</v>
      </c>
      <c r="BJ11" s="11" t="s">
        <v>39</v>
      </c>
      <c r="BK11" s="13"/>
      <c r="BL11" s="6"/>
      <c r="BM11" s="6">
        <v>1</v>
      </c>
      <c r="BN11" s="6">
        <v>1</v>
      </c>
      <c r="BO11" s="6"/>
      <c r="BP11" s="6">
        <v>1</v>
      </c>
      <c r="BQ11" s="12" t="str">
        <f>IF(BR11&lt;&gt;"",IF(BR11="Poly","",1),"")</f>
        <v/>
      </c>
      <c r="BR11" s="16" t="s">
        <v>126</v>
      </c>
      <c r="BS11" s="13">
        <v>7.4999999999999997E-2</v>
      </c>
      <c r="BT11" s="12">
        <v>70373</v>
      </c>
      <c r="BU11" s="13">
        <v>-30.6295</v>
      </c>
      <c r="BV11" s="6">
        <f>IF(BU11&lt;&gt;"",BU11+273.15,"")</f>
        <v>242.52049999999997</v>
      </c>
      <c r="BW11" s="6">
        <v>-35.9589</v>
      </c>
      <c r="BX11" s="6">
        <v>-36.116700000000002</v>
      </c>
      <c r="BY11" s="12">
        <v>101.7407</v>
      </c>
      <c r="BZ11" s="16" t="s">
        <v>142</v>
      </c>
      <c r="CA11" s="11">
        <v>148.0164</v>
      </c>
      <c r="CB11" s="17">
        <v>109.626</v>
      </c>
      <c r="CC11" s="11">
        <v>0.18894400267246986</v>
      </c>
      <c r="CD11" s="12">
        <v>0.89</v>
      </c>
      <c r="CE11" s="11">
        <v>1124.3769570604429</v>
      </c>
      <c r="CF11" s="11">
        <v>50.067980758495665</v>
      </c>
      <c r="CG11" s="11">
        <v>1.43</v>
      </c>
      <c r="CH11" s="11">
        <v>11.275</v>
      </c>
      <c r="CI11" s="11">
        <v>35.012</v>
      </c>
      <c r="CJ11" s="11">
        <v>0</v>
      </c>
      <c r="CK11" s="11">
        <v>12.884</v>
      </c>
      <c r="CL11" s="11">
        <v>0.311</v>
      </c>
      <c r="CM11" s="11">
        <v>0</v>
      </c>
      <c r="CN11" s="11">
        <v>0</v>
      </c>
      <c r="CO11" s="11">
        <v>7.9249999999999998</v>
      </c>
      <c r="CP11" s="11">
        <v>12.48</v>
      </c>
      <c r="CQ11" s="11">
        <v>0</v>
      </c>
      <c r="CR11" s="11">
        <v>0</v>
      </c>
      <c r="CS11" s="11">
        <v>52.87</v>
      </c>
      <c r="CT11" s="11">
        <v>3.6</v>
      </c>
      <c r="CU11" s="12">
        <v>0</v>
      </c>
      <c r="CV11" s="11" t="str">
        <f>IF(B11&lt;&gt;"",CONCATENATE(IF(LEFT(B11,2)="AS","Calibration #","Burn #"),IF(LEFT(B11,2)="AS",MID(B11,3,1),TEXT(B11,0))," (",TEXT(B11,0),") - ",IF(AL11&lt;&gt;"AS",CONCATENATE(TEXT(BD11,0),"g "),""),IF(BC11=1,"Dried ",IF(BB11=1,"Fresh ","")),IF(AT11=1,IF(AS11=1,"Polluted then washed ","Polluted "),IF(AS11=1,"Washed ","")),AN11,IF(AZ11=1," inland",IF(BA11=1," coastal",""))," ",AO11,"",IF(AV11=1,IF(AX11=1," leaves + branches"," leaves"),IF(AW11=1,IF(AX11=1," needles + branches"," needles"),IF(AX11=1," branches",""))),IF(AY11=1," small sticks",IF(AY11=2," medium sticks",IF(AY11=3," large sticks",""))),IF(AP11&lt;&gt;"",CONCATENATE(" + ",AP11),""),IF(AQ11=1,", AS coated,",IF(AR11=1,", KCl coated,",IF(AU11=1,", clean,",""))),IF(BI11=1,", heading, ",IF(BJ11=1,", backing, "," ")),IF(BG11=1,CONCATENATE("flaming ",IF(BH11=1,CONCATENATE("+ smouldering ["),"only [")),IF(BH11=1,CONCATENATE("smouldering only ["),"[")),CONCATENATE(TEXT(AB11,0),":",IF(AC11&lt;10,CONCATENATE("0",TEXT(AC11,0)),TEXT(AC11,0)),IF(AD11=0,"",IF(AD11&lt;10,CONCATENATE(":0",TEXT(AD11,0)),CONCATENATE(":",TEXT(AD11,0)))))," - ",CONCATENATE(TEXT(AF11,0),":",IF(AG11&lt;10,CONCATENATE("0",TEXT(AG11,0)),TEXT(AG11,0)),IF(AH11=0,"",IF(AH11&lt;10,CONCATENATE(":0",TEXT(AH11,0)),CONCATENATE(":",TEXT(AH11,0))))),"] (",IF(BU11&lt;-52.5,"-55",IF(BU11&lt;-47.5,"-50",IF(BU11&lt;-42.5,"-45",IF(BU11&lt;-37.5,"-40",IF(BU11&lt;-32.5,"-35",IF(BU11&lt;-27.5,"-30",IF(BU11&lt;-22.5,"-25","warm")))))))," °C, ",IF(BR11="Poly",CONCATENATE("polydisperse)"),CONCATENATE(TEXT(BR11*1000,0)," nm)"))),"")</f>
        <v>Burn #101 (101) - 250g NC Oak leaves flaming only [17:45 - 18:06:45] (-30 °C, polydisperse)</v>
      </c>
      <c r="CW11" s="11" t="s">
        <v>214</v>
      </c>
    </row>
    <row r="12" spans="1:101" s="11" customFormat="1">
      <c r="A12" s="11">
        <v>103</v>
      </c>
      <c r="B12" s="11">
        <v>102</v>
      </c>
      <c r="C12" s="6" t="s">
        <v>111</v>
      </c>
      <c r="D12" s="11">
        <v>102</v>
      </c>
      <c r="E12" s="11">
        <v>71</v>
      </c>
      <c r="F12" s="11">
        <v>102</v>
      </c>
      <c r="G12" s="99">
        <v>0.78054545454545454</v>
      </c>
      <c r="H12" s="87">
        <f t="shared" si="0"/>
        <v>0</v>
      </c>
      <c r="I12" s="70">
        <v>9.9999999999999994E-12</v>
      </c>
      <c r="J12" s="11">
        <v>-30.6</v>
      </c>
      <c r="K12" s="11">
        <v>-30.6</v>
      </c>
      <c r="L12" s="11">
        <v>-30.3</v>
      </c>
      <c r="M12" s="11">
        <v>-30.8</v>
      </c>
      <c r="N12" s="97">
        <f t="shared" si="1"/>
        <v>-5.0395292224657009</v>
      </c>
      <c r="O12" s="70">
        <v>9.1300000000000007E-6</v>
      </c>
      <c r="P12" s="70">
        <v>8.4200000000000007E-6</v>
      </c>
      <c r="Q12" s="70">
        <v>1.22E-5</v>
      </c>
      <c r="R12" s="70">
        <v>6.2199999999999997E-6</v>
      </c>
      <c r="S12" s="11">
        <v>17641.669999999998</v>
      </c>
      <c r="T12" s="11">
        <v>17900</v>
      </c>
      <c r="U12" s="11">
        <v>18600</v>
      </c>
      <c r="V12" s="11">
        <v>16750</v>
      </c>
      <c r="W12" s="13">
        <v>2007</v>
      </c>
      <c r="X12" s="6">
        <v>5</v>
      </c>
      <c r="Y12" s="6">
        <v>25</v>
      </c>
      <c r="Z12" s="6" t="str">
        <f>IF(AA12&lt;&gt;"",IF(WEEKDAY(AA12,1)=1,"Sunday",IF(WEEKDAY(AA12,1)=2,"Monday",IF(WEEKDAY(AA12,1)=3,"Tuesday",IF(WEEKDAY(AA12,1)=4,"Wednesday",IF(WEEKDAY(AA12,1)=5,"Thursday",IF(WEEKDAY(AA12,1)=6,"Friday",IF(WEEKDAY(AA12,1)=7,"Saturday",""))))))),"")</f>
        <v>Friday</v>
      </c>
      <c r="AA12" s="14">
        <f>IF(W12&gt;0,DATE(W12,X12,Y12),"")</f>
        <v>39227</v>
      </c>
      <c r="AB12" s="13">
        <v>18</v>
      </c>
      <c r="AC12" s="6">
        <v>30</v>
      </c>
      <c r="AD12" s="6">
        <v>0</v>
      </c>
      <c r="AE12" s="15">
        <f>IF(AB12&gt;0,TIME(AB12,AC12,AD12),"")</f>
        <v>0.77083333333333337</v>
      </c>
      <c r="AF12" s="13">
        <v>18</v>
      </c>
      <c r="AG12" s="6">
        <v>53</v>
      </c>
      <c r="AH12" s="6">
        <v>0</v>
      </c>
      <c r="AI12" s="15">
        <f>IF(AF12&gt;0,TIME(AF12,AG12,AH12),"")</f>
        <v>0.78680555555555554</v>
      </c>
      <c r="AJ12" s="13">
        <f>IF(AND(AA12&lt;DATE(2007,5,27),B12&gt;0),1,"")</f>
        <v>1</v>
      </c>
      <c r="AK12" s="12" t="str">
        <f>IF(AND(AA12&gt;DATE(2007,5,27),B12&gt;0),1,"")</f>
        <v/>
      </c>
      <c r="AL12" s="13" t="s">
        <v>89</v>
      </c>
      <c r="AM12" s="6" t="s">
        <v>130</v>
      </c>
      <c r="AN12" s="11" t="s">
        <v>313</v>
      </c>
      <c r="AO12" s="6" t="s">
        <v>111</v>
      </c>
      <c r="AP12" s="12"/>
      <c r="AQ12" s="6"/>
      <c r="AR12" s="6"/>
      <c r="AS12" s="6"/>
      <c r="AT12" s="6"/>
      <c r="AU12" s="6" t="s">
        <v>39</v>
      </c>
      <c r="AV12" s="6">
        <v>1</v>
      </c>
      <c r="AW12" s="6" t="s">
        <v>39</v>
      </c>
      <c r="AX12" s="6" t="s">
        <v>39</v>
      </c>
      <c r="AY12" s="6" t="s">
        <v>39</v>
      </c>
      <c r="AZ12" s="6" t="s">
        <v>39</v>
      </c>
      <c r="BA12" s="11" t="s">
        <v>39</v>
      </c>
      <c r="BB12" s="6" t="s">
        <v>39</v>
      </c>
      <c r="BC12" s="12" t="s">
        <v>39</v>
      </c>
      <c r="BD12" s="6">
        <v>250</v>
      </c>
      <c r="BE12" s="6">
        <v>8.3000000000000007</v>
      </c>
      <c r="BF12" s="6">
        <f>IF(BE12&lt;&gt;"",BE12/BD12*100,"")</f>
        <v>3.32</v>
      </c>
      <c r="BG12" s="13">
        <v>1</v>
      </c>
      <c r="BH12" s="6">
        <v>1</v>
      </c>
      <c r="BI12" s="6" t="s">
        <v>39</v>
      </c>
      <c r="BJ12" s="11" t="s">
        <v>39</v>
      </c>
      <c r="BK12" s="13"/>
      <c r="BL12" s="6"/>
      <c r="BM12" s="6">
        <v>1</v>
      </c>
      <c r="BN12" s="6">
        <v>1</v>
      </c>
      <c r="BO12" s="6"/>
      <c r="BP12" s="6">
        <v>1</v>
      </c>
      <c r="BQ12" s="12" t="str">
        <f>IF(BR12&lt;&gt;"",IF(BR12="Poly","",1),"")</f>
        <v/>
      </c>
      <c r="BR12" s="16" t="s">
        <v>126</v>
      </c>
      <c r="BS12" s="13">
        <v>0.214</v>
      </c>
      <c r="BT12" s="12">
        <v>21083</v>
      </c>
      <c r="BU12" s="13">
        <v>-30.625599999999999</v>
      </c>
      <c r="BV12" s="6">
        <f>IF(BU12&lt;&gt;"",BU12+273.15,"")</f>
        <v>242.52439999999999</v>
      </c>
      <c r="BW12" s="6">
        <v>-36.088200000000001</v>
      </c>
      <c r="BX12" s="6">
        <v>-36.264800000000001</v>
      </c>
      <c r="BY12" s="12">
        <v>101.95269999999999</v>
      </c>
      <c r="BZ12" s="16" t="s">
        <v>142</v>
      </c>
      <c r="CA12" s="11">
        <v>149.1678</v>
      </c>
      <c r="CB12" s="17">
        <v>110.483</v>
      </c>
      <c r="CD12" s="12">
        <v>0.88100000000000001</v>
      </c>
      <c r="CE12" s="11">
        <v>1124.3769570604429</v>
      </c>
      <c r="CF12" s="11">
        <v>50.067980758495665</v>
      </c>
      <c r="CG12" s="11">
        <v>1.43</v>
      </c>
      <c r="CH12" s="11">
        <v>11.275</v>
      </c>
      <c r="CI12" s="11">
        <v>35.012</v>
      </c>
      <c r="CJ12" s="11">
        <v>0</v>
      </c>
      <c r="CK12" s="11">
        <v>12.884</v>
      </c>
      <c r="CL12" s="11">
        <v>0.311</v>
      </c>
      <c r="CM12" s="11">
        <v>0</v>
      </c>
      <c r="CN12" s="11">
        <v>0</v>
      </c>
      <c r="CO12" s="11">
        <v>7.9249999999999998</v>
      </c>
      <c r="CP12" s="11">
        <v>12.48</v>
      </c>
      <c r="CQ12" s="11">
        <v>0</v>
      </c>
      <c r="CR12" s="11">
        <v>0</v>
      </c>
      <c r="CS12" s="11">
        <v>52.87</v>
      </c>
      <c r="CT12" s="11">
        <v>3.6</v>
      </c>
      <c r="CU12" s="12">
        <v>0</v>
      </c>
      <c r="CV12" s="11" t="str">
        <f>IF(B12&lt;&gt;"",CONCATENATE(IF(LEFT(B12,2)="AS","Calibration #","Burn #"),IF(LEFT(B12,2)="AS",MID(B12,3,1),TEXT(B12,0))," (",TEXT(B12,0),") - ",IF(AL12&lt;&gt;"AS",CONCATENATE(TEXT(BD12,0),"g "),""),IF(BC12=1,"Dried ",IF(BB12=1,"Fresh ","")),IF(AT12=1,IF(AS12=1,"Polluted then washed ","Polluted "),IF(AS12=1,"Washed ","")),AN12,IF(AZ12=1," inland",IF(BA12=1," coastal",""))," ",AO12,"",IF(AV12=1,IF(AX12=1," leaves + branches"," leaves"),IF(AW12=1,IF(AX12=1," needles + branches"," needles"),IF(AX12=1," branches",""))),IF(AY12=1," small sticks",IF(AY12=2," medium sticks",IF(AY12=3," large sticks",""))),IF(AP12&lt;&gt;"",CONCATENATE(" + ",AP12),""),IF(AQ12=1,", AS coated,",IF(AR12=1,", KCl coated,",IF(AU12=1,", clean,",""))),IF(BI12=1,", heading, ",IF(BJ12=1,", backing, "," ")),IF(BG12=1,CONCATENATE("flaming ",IF(BH12=1,CONCATENATE("+ smouldering ["),"only [")),IF(BH12=1,CONCATENATE("smouldering only ["),"[")),CONCATENATE(TEXT(AB12,0),":",IF(AC12&lt;10,CONCATENATE("0",TEXT(AC12,0)),TEXT(AC12,0)),IF(AD12=0,"",IF(AD12&lt;10,CONCATENATE(":0",TEXT(AD12,0)),CONCATENATE(":",TEXT(AD12,0)))))," - ",CONCATENATE(TEXT(AF12,0),":",IF(AG12&lt;10,CONCATENATE("0",TEXT(AG12,0)),TEXT(AG12,0)),IF(AH12=0,"",IF(AH12&lt;10,CONCATENATE(":0",TEXT(AH12,0)),CONCATENATE(":",TEXT(AH12,0))))),"] (",IF(BU12&lt;-52.5,"-55",IF(BU12&lt;-47.5,"-50",IF(BU12&lt;-42.5,"-45",IF(BU12&lt;-37.5,"-40",IF(BU12&lt;-32.5,"-35",IF(BU12&lt;-27.5,"-30",IF(BU12&lt;-22.5,"-25","warm")))))))," °C, ",IF(BR12="Poly",CONCATENATE("polydisperse)"),CONCATENATE(TEXT(BR12*1000,0)," nm)"))),"")</f>
        <v>Burn #102 (102) - 250g NC Oak leaves flaming + smouldering [18:30 - 18:53] (-30 °C, polydisperse)</v>
      </c>
      <c r="CW12" s="11" t="s">
        <v>215</v>
      </c>
    </row>
    <row r="13" spans="1:101" s="88" customFormat="1">
      <c r="A13" s="88">
        <v>18</v>
      </c>
      <c r="B13" s="88">
        <v>17</v>
      </c>
      <c r="C13" s="89" t="s">
        <v>111</v>
      </c>
      <c r="D13" s="88">
        <v>17</v>
      </c>
      <c r="E13" s="88">
        <v>10</v>
      </c>
      <c r="F13" s="88">
        <v>17</v>
      </c>
      <c r="G13" s="98">
        <v>1.0041666666666667</v>
      </c>
      <c r="H13" s="87">
        <f t="shared" si="0"/>
        <v>-1.6575773191777938</v>
      </c>
      <c r="I13" s="90">
        <v>2.1999999999999999E-2</v>
      </c>
      <c r="J13" s="88">
        <v>-30</v>
      </c>
      <c r="K13" s="88">
        <v>-29.3</v>
      </c>
      <c r="L13" s="88">
        <v>-28.7</v>
      </c>
      <c r="M13" s="88">
        <v>-31.9</v>
      </c>
      <c r="N13" s="97">
        <f t="shared" si="1"/>
        <v>-4.5528419686577806</v>
      </c>
      <c r="O13" s="90">
        <v>2.8E-5</v>
      </c>
      <c r="P13" s="90">
        <v>2.8200000000000001E-5</v>
      </c>
      <c r="Q13" s="90">
        <v>3.3200000000000001E-5</v>
      </c>
      <c r="R13" s="90">
        <v>2.27E-5</v>
      </c>
      <c r="S13" s="88">
        <v>16760.47</v>
      </c>
      <c r="T13" s="88">
        <v>17700</v>
      </c>
      <c r="U13" s="88">
        <v>18900</v>
      </c>
      <c r="V13" s="88">
        <v>14400</v>
      </c>
      <c r="W13" s="91">
        <v>2007</v>
      </c>
      <c r="X13" s="89">
        <v>5</v>
      </c>
      <c r="Y13" s="89">
        <v>21</v>
      </c>
      <c r="Z13" s="89" t="str">
        <f>IF(AA13&lt;&gt;"",IF(WEEKDAY(AA13,1)=1,"Sunday",IF(WEEKDAY(AA13,1)=2,"Monday",IF(WEEKDAY(AA13,1)=3,"Tuesday",IF(WEEKDAY(AA13,1)=4,"Wednesday",IF(WEEKDAY(AA13,1)=5,"Thursday",IF(WEEKDAY(AA13,1)=6,"Friday",IF(WEEKDAY(AA13,1)=7,"Saturday",""))))))),"")</f>
        <v>Monday</v>
      </c>
      <c r="AA13" s="92">
        <f>IF(W13&gt;0,DATE(W13,X13,Y13),"")</f>
        <v>39223</v>
      </c>
      <c r="AB13" s="91">
        <v>16</v>
      </c>
      <c r="AC13" s="89">
        <v>33</v>
      </c>
      <c r="AD13" s="89">
        <v>0</v>
      </c>
      <c r="AE13" s="93">
        <f>IF(AB13&gt;0,TIME(AB13,AC13,AD13),"")</f>
        <v>0.68958333333333333</v>
      </c>
      <c r="AF13" s="91">
        <v>16</v>
      </c>
      <c r="AG13" s="89">
        <v>52</v>
      </c>
      <c r="AH13" s="89">
        <v>0</v>
      </c>
      <c r="AI13" s="93">
        <f>IF(AF13&gt;0,TIME(AF13,AG13,AH13),"")</f>
        <v>0.70277777777777783</v>
      </c>
      <c r="AJ13" s="91">
        <f>IF(AND(AA13&lt;DATE(2007,5,27),B13&gt;0),1,"")</f>
        <v>1</v>
      </c>
      <c r="AK13" s="94" t="str">
        <f>IF(AND(AA13&gt;DATE(2007,5,27),B13&gt;0),1,"")</f>
        <v/>
      </c>
      <c r="AL13" s="91" t="s">
        <v>42</v>
      </c>
      <c r="AM13" s="89" t="s">
        <v>130</v>
      </c>
      <c r="AN13" s="88" t="s">
        <v>313</v>
      </c>
      <c r="AO13" s="89" t="s">
        <v>111</v>
      </c>
      <c r="AP13" s="94"/>
      <c r="AQ13" s="89"/>
      <c r="AR13" s="89"/>
      <c r="AS13" s="89"/>
      <c r="AT13" s="89"/>
      <c r="AU13" s="89" t="s">
        <v>39</v>
      </c>
      <c r="AV13" s="89">
        <v>1</v>
      </c>
      <c r="AW13" s="89" t="s">
        <v>39</v>
      </c>
      <c r="AX13" s="89" t="s">
        <v>39</v>
      </c>
      <c r="AY13" s="89" t="s">
        <v>39</v>
      </c>
      <c r="AZ13" s="89" t="s">
        <v>39</v>
      </c>
      <c r="BA13" s="88" t="s">
        <v>39</v>
      </c>
      <c r="BB13" s="89" t="s">
        <v>39</v>
      </c>
      <c r="BC13" s="94" t="s">
        <v>39</v>
      </c>
      <c r="BD13" s="89">
        <v>105.6</v>
      </c>
      <c r="BE13" s="89">
        <v>1.9</v>
      </c>
      <c r="BF13" s="89">
        <f>IF(BE13&lt;&gt;"",BE13/BD13*100,"")</f>
        <v>1.7992424242424243</v>
      </c>
      <c r="BG13" s="91">
        <v>1</v>
      </c>
      <c r="BH13" s="89" t="s">
        <v>39</v>
      </c>
      <c r="BI13" s="89" t="s">
        <v>39</v>
      </c>
      <c r="BJ13" s="88" t="s">
        <v>39</v>
      </c>
      <c r="BK13" s="91">
        <v>1</v>
      </c>
      <c r="BL13" s="89">
        <v>1</v>
      </c>
      <c r="BM13" s="89">
        <v>1</v>
      </c>
      <c r="BN13" s="89">
        <v>1</v>
      </c>
      <c r="BO13" s="89"/>
      <c r="BP13" s="89"/>
      <c r="BQ13" s="94" t="str">
        <f>IF(BR13&lt;&gt;"",IF(BR13="Poly","",1),"")</f>
        <v/>
      </c>
      <c r="BR13" s="95" t="s">
        <v>126</v>
      </c>
      <c r="BS13" s="91">
        <v>0.08</v>
      </c>
      <c r="BT13" s="94">
        <v>52265</v>
      </c>
      <c r="BU13" s="91">
        <v>-30.0322</v>
      </c>
      <c r="BV13" s="89">
        <f>IF(BU13&lt;&gt;"",BU13+273.15,"")</f>
        <v>243.11779999999999</v>
      </c>
      <c r="BW13" s="89">
        <v>26.703099999999999</v>
      </c>
      <c r="BX13" s="89">
        <v>-35.003500000000003</v>
      </c>
      <c r="BY13" s="94">
        <v>20204.449100000002</v>
      </c>
      <c r="BZ13" s="95" t="s">
        <v>138</v>
      </c>
      <c r="CA13" s="88">
        <v>138.97810000000001</v>
      </c>
      <c r="CB13" s="96">
        <v>103.536</v>
      </c>
      <c r="CC13" s="88">
        <v>7.9087978835131481E-2</v>
      </c>
      <c r="CD13" s="94">
        <v>0.93700000000000006</v>
      </c>
      <c r="CE13" s="88">
        <v>338.433115450201</v>
      </c>
      <c r="CF13" s="88">
        <v>16.812740343461069</v>
      </c>
      <c r="CG13" s="88">
        <v>5.07</v>
      </c>
      <c r="CH13" s="88">
        <v>8.4</v>
      </c>
      <c r="CI13" s="88">
        <v>20.138000000000002</v>
      </c>
      <c r="CJ13" s="88">
        <v>5.07</v>
      </c>
      <c r="CK13" s="88">
        <v>10.481</v>
      </c>
      <c r="CL13" s="88">
        <v>7.9870000000000001</v>
      </c>
      <c r="CM13" s="88">
        <v>0</v>
      </c>
      <c r="CN13" s="88">
        <v>0</v>
      </c>
      <c r="CO13" s="88">
        <v>14.855</v>
      </c>
      <c r="CP13" s="88">
        <v>4.53</v>
      </c>
      <c r="CQ13" s="88">
        <v>0</v>
      </c>
      <c r="CR13" s="88">
        <v>0</v>
      </c>
      <c r="CS13" s="88">
        <v>24.57</v>
      </c>
      <c r="CT13" s="88">
        <v>1.98</v>
      </c>
      <c r="CU13" s="94">
        <v>0</v>
      </c>
      <c r="CV13" s="88" t="str">
        <f>IF(B13&lt;&gt;"",CONCATENATE(IF(LEFT(B13,2)="AS","Calibration #","Burn #"),IF(LEFT(B13,2)="AS",MID(B13,3,1),TEXT(B13,0))," (",TEXT(B13,0),") - ",IF(AL13&lt;&gt;"AS",CONCATENATE(TEXT(BD13,0),"g "),""),IF(BC13=1,"Dried ",IF(BB13=1,"Fresh ","")),IF(AT13=1,IF(AS13=1,"Polluted then washed ","Polluted "),IF(AS13=1,"Washed ","")),AN13,IF(AZ13=1," inland",IF(BA13=1," coastal",""))," ",AO13,"",IF(AV13=1,IF(AX13=1," leaves + branches"," leaves"),IF(AW13=1,IF(AX13=1," needles + branches"," needles"),IF(AX13=1," branches",""))),IF(AY13=1," small sticks",IF(AY13=2," medium sticks",IF(AY13=3," large sticks",""))),IF(AP13&lt;&gt;"",CONCATENATE(" + ",AP13),""),IF(AQ13=1,", AS coated,",IF(AR13=1,", KCl coated,",IF(AU13=1,", clean,",""))),IF(BI13=1,", heading, ",IF(BJ13=1,", backing, "," ")),IF(BG13=1,CONCATENATE("flaming ",IF(BH13=1,CONCATENATE("+ smouldering ["),"only [")),IF(BH13=1,CONCATENATE("smouldering only ["),"[")),CONCATENATE(TEXT(AB13,0),":",IF(AC13&lt;10,CONCATENATE("0",TEXT(AC13,0)),TEXT(AC13,0)),IF(AD13=0,"",IF(AD13&lt;10,CONCATENATE(":0",TEXT(AD13,0)),CONCATENATE(":",TEXT(AD13,0)))))," - ",CONCATENATE(TEXT(AF13,0),":",IF(AG13&lt;10,CONCATENATE("0",TEXT(AG13,0)),TEXT(AG13,0)),IF(AH13=0,"",IF(AH13&lt;10,CONCATENATE(":0",TEXT(AH13,0)),CONCATENATE(":",TEXT(AH13,0))))),"] (",IF(BU13&lt;-52.5,"-55",IF(BU13&lt;-47.5,"-50",IF(BU13&lt;-42.5,"-45",IF(BU13&lt;-37.5,"-40",IF(BU13&lt;-32.5,"-35",IF(BU13&lt;-27.5,"-30",IF(BU13&lt;-22.5,"-25","warm")))))))," °C, ",IF(BR13="Poly",CONCATENATE("polydisperse)"),CONCATENATE(TEXT(BR13*1000,0)," nm)"))),"")</f>
        <v>Burn #17 (17) - 106g NC Oak leaves flaming only [16:33 - 16:52] (-30 °C, polydisperse)</v>
      </c>
      <c r="CW13" s="88" t="s">
        <v>168</v>
      </c>
    </row>
    <row r="14" spans="1:101" s="11" customFormat="1">
      <c r="A14" s="11">
        <v>47</v>
      </c>
      <c r="B14" s="11">
        <v>46</v>
      </c>
      <c r="C14" s="6" t="s">
        <v>117</v>
      </c>
      <c r="D14" s="11">
        <v>46</v>
      </c>
      <c r="E14" s="11">
        <v>35</v>
      </c>
      <c r="F14" s="11">
        <v>45</v>
      </c>
      <c r="G14" s="99">
        <v>0.81474999999999997</v>
      </c>
      <c r="H14" s="87">
        <f t="shared" si="0"/>
        <v>0</v>
      </c>
      <c r="I14" s="70">
        <v>9.9999999999999994E-12</v>
      </c>
      <c r="J14" s="11">
        <v>-29.7</v>
      </c>
      <c r="K14" s="11">
        <v>-30.1</v>
      </c>
      <c r="L14" s="11">
        <v>-29.1</v>
      </c>
      <c r="M14" s="11">
        <v>-30.3</v>
      </c>
      <c r="N14" s="97">
        <f t="shared" si="1"/>
        <v>-6.4225082001627749</v>
      </c>
      <c r="O14" s="70">
        <v>3.7800000000000002E-7</v>
      </c>
      <c r="P14" s="70">
        <v>0</v>
      </c>
      <c r="Q14" s="70">
        <v>0</v>
      </c>
      <c r="R14" s="70">
        <v>0</v>
      </c>
      <c r="S14" s="11">
        <v>16885.77</v>
      </c>
      <c r="T14" s="11">
        <v>16500</v>
      </c>
      <c r="U14" s="11">
        <v>19700</v>
      </c>
      <c r="V14" s="11">
        <v>14500</v>
      </c>
      <c r="W14" s="13">
        <v>2007</v>
      </c>
      <c r="X14" s="6">
        <v>5</v>
      </c>
      <c r="Y14" s="6">
        <v>23</v>
      </c>
      <c r="Z14" s="6" t="str">
        <f>IF(AA14&lt;&gt;"",IF(WEEKDAY(AA14,1)=1,"Sunday",IF(WEEKDAY(AA14,1)=2,"Monday",IF(WEEKDAY(AA14,1)=3,"Tuesday",IF(WEEKDAY(AA14,1)=4,"Wednesday",IF(WEEKDAY(AA14,1)=5,"Thursday",IF(WEEKDAY(AA14,1)=6,"Friday",IF(WEEKDAY(AA14,1)=7,"Saturday",""))))))),"")</f>
        <v>Wednesday</v>
      </c>
      <c r="AA14" s="14">
        <f>IF(W14&gt;0,DATE(W14,X14,Y14),"")</f>
        <v>39225</v>
      </c>
      <c r="AB14" s="13">
        <v>10</v>
      </c>
      <c r="AC14" s="6">
        <v>46</v>
      </c>
      <c r="AD14" s="6">
        <v>0</v>
      </c>
      <c r="AE14" s="15">
        <f>IF(AB14&gt;0,TIME(AB14,AC14,AD14),"")</f>
        <v>0.44861111111111113</v>
      </c>
      <c r="AF14" s="13">
        <v>11</v>
      </c>
      <c r="AG14" s="6">
        <v>6</v>
      </c>
      <c r="AH14" s="6">
        <v>30</v>
      </c>
      <c r="AI14" s="15">
        <f>IF(AF14&gt;0,TIME(AF14,AG14,AH14),"")</f>
        <v>0.46284722222222219</v>
      </c>
      <c r="AJ14" s="13">
        <f>IF(AND(AA14&lt;DATE(2007,5,27),B14&gt;0),1,"")</f>
        <v>1</v>
      </c>
      <c r="AK14" s="12" t="str">
        <f>IF(AND(AA14&gt;DATE(2007,5,27),B14&gt;0),1,"")</f>
        <v/>
      </c>
      <c r="AL14" s="13" t="s">
        <v>56</v>
      </c>
      <c r="AM14" s="6" t="s">
        <v>129</v>
      </c>
      <c r="AN14" s="11" t="s">
        <v>316</v>
      </c>
      <c r="AO14" s="6" t="s">
        <v>117</v>
      </c>
      <c r="AP14" s="12"/>
      <c r="AQ14" s="6"/>
      <c r="AR14" s="6"/>
      <c r="AS14" s="6"/>
      <c r="AT14" s="6"/>
      <c r="AU14" s="6" t="s">
        <v>39</v>
      </c>
      <c r="AV14" s="6" t="s">
        <v>39</v>
      </c>
      <c r="AW14" s="6">
        <v>1</v>
      </c>
      <c r="AX14" s="6" t="s">
        <v>39</v>
      </c>
      <c r="AY14" s="6" t="s">
        <v>39</v>
      </c>
      <c r="AZ14" s="6" t="s">
        <v>39</v>
      </c>
      <c r="BA14" s="11" t="s">
        <v>39</v>
      </c>
      <c r="BB14" s="6" t="s">
        <v>39</v>
      </c>
      <c r="BC14" s="12" t="s">
        <v>39</v>
      </c>
      <c r="BD14" s="6">
        <v>250</v>
      </c>
      <c r="BE14" s="6">
        <v>150</v>
      </c>
      <c r="BF14" s="6">
        <f>IF(BE14&lt;&gt;"",BE14/BD14*100,"")</f>
        <v>60</v>
      </c>
      <c r="BG14" s="13">
        <v>1</v>
      </c>
      <c r="BH14" s="6" t="s">
        <v>39</v>
      </c>
      <c r="BI14" s="6" t="s">
        <v>39</v>
      </c>
      <c r="BJ14" s="11" t="s">
        <v>39</v>
      </c>
      <c r="BK14" s="13">
        <v>1</v>
      </c>
      <c r="BL14" s="6">
        <v>1</v>
      </c>
      <c r="BM14" s="6">
        <v>1</v>
      </c>
      <c r="BN14" s="6">
        <v>1</v>
      </c>
      <c r="BO14" s="6"/>
      <c r="BP14" s="6"/>
      <c r="BQ14" s="12" t="str">
        <f>IF(BR14&lt;&gt;"",IF(BR14="Poly","",1),"")</f>
        <v/>
      </c>
      <c r="BR14" s="16" t="s">
        <v>126</v>
      </c>
      <c r="BS14" s="13">
        <v>8.1000000000000003E-2</v>
      </c>
      <c r="BT14" s="12">
        <v>57397</v>
      </c>
      <c r="BU14" s="13">
        <v>-29.7409</v>
      </c>
      <c r="BV14" s="6">
        <f>IF(BU14&lt;&gt;"",BU14+273.15,"")</f>
        <v>243.40909999999997</v>
      </c>
      <c r="BW14" s="6">
        <v>-34.863399999999999</v>
      </c>
      <c r="BX14" s="6">
        <v>-35.020800000000001</v>
      </c>
      <c r="BY14" s="12">
        <v>101.721</v>
      </c>
      <c r="BZ14" s="16" t="s">
        <v>140</v>
      </c>
      <c r="CA14" s="11">
        <v>151.86779999999999</v>
      </c>
      <c r="CB14" s="17">
        <v>113.462</v>
      </c>
      <c r="CC14" s="11">
        <v>8.6861814729222858E-2</v>
      </c>
      <c r="CD14" s="12">
        <v>0.84499999999999997</v>
      </c>
      <c r="CE14" s="11">
        <v>631.78362832419168</v>
      </c>
      <c r="CF14" s="11">
        <v>0</v>
      </c>
      <c r="CG14" s="11">
        <v>1.728</v>
      </c>
      <c r="CH14" s="11">
        <v>1.4159999999999999</v>
      </c>
      <c r="CI14" s="11">
        <v>3.9790000000000001</v>
      </c>
      <c r="CJ14" s="11">
        <v>1.5169999999999999</v>
      </c>
      <c r="CK14" s="11">
        <v>2.5030000000000001</v>
      </c>
      <c r="CL14" s="11">
        <v>2.8620000000000001</v>
      </c>
      <c r="CM14" s="11">
        <v>0</v>
      </c>
      <c r="CN14" s="11">
        <v>2.67</v>
      </c>
      <c r="CO14" s="11">
        <v>3.7559999999999998</v>
      </c>
      <c r="CP14" s="11">
        <v>7.44</v>
      </c>
      <c r="CQ14" s="11">
        <v>0</v>
      </c>
      <c r="CR14" s="11">
        <v>0.69</v>
      </c>
      <c r="CS14" s="11">
        <v>30.84</v>
      </c>
      <c r="CT14" s="11">
        <v>8.94</v>
      </c>
      <c r="CU14" s="12">
        <v>0.1</v>
      </c>
      <c r="CV14" s="11" t="str">
        <f>IF(B14&lt;&gt;"",CONCATENATE(IF(LEFT(B14,2)="AS","Calibration #","Burn #"),IF(LEFT(B14,2)="AS",MID(B14,3,1),TEXT(B14,0))," (",TEXT(B14,0),") - ",IF(AL14&lt;&gt;"AS",CONCATENATE(TEXT(BD14,0),"g "),""),IF(BC14=1,"Dried ",IF(BB14=1,"Fresh ","")),IF(AT14=1,IF(AS14=1,"Polluted then washed ","Polluted "),IF(AS14=1,"Washed ","")),AN14,IF(AZ14=1," inland",IF(BA14=1," coastal",""))," ",AO14,"",IF(AV14=1,IF(AX14=1," leaves + branches"," leaves"),IF(AW14=1,IF(AX14=1," needles + branches"," needles"),IF(AX14=1," branches",""))),IF(AY14=1," small sticks",IF(AY14=2," medium sticks",IF(AY14=3," large sticks",""))),IF(AP14&lt;&gt;"",CONCATENATE(" + ",AP14),""),IF(AQ14=1,", AS coated,",IF(AR14=1,", KCl coated,",IF(AU14=1,", clean,",""))),IF(BI14=1,", heading, ",IF(BJ14=1,", backing, "," ")),IF(BG14=1,CONCATENATE("flaming ",IF(BH14=1,CONCATENATE("+ smouldering ["),"only [")),IF(BH14=1,CONCATENATE("smouldering only ["),"[")),CONCATENATE(TEXT(AB14,0),":",IF(AC14&lt;10,CONCATENATE("0",TEXT(AC14,0)),TEXT(AC14,0)),IF(AD14=0,"",IF(AD14&lt;10,CONCATENATE(":0",TEXT(AD14,0)),CONCATENATE(":",TEXT(AD14,0)))))," - ",CONCATENATE(TEXT(AF14,0),":",IF(AG14&lt;10,CONCATENATE("0",TEXT(AG14,0)),TEXT(AG14,0)),IF(AH14=0,"",IF(AH14&lt;10,CONCATENATE(":0",TEXT(AH14,0)),CONCATENATE(":",TEXT(AH14,0))))),"] (",IF(BU14&lt;-52.5,"-55",IF(BU14&lt;-47.5,"-50",IF(BU14&lt;-42.5,"-45",IF(BU14&lt;-37.5,"-40",IF(BU14&lt;-32.5,"-35",IF(BU14&lt;-27.5,"-30",IF(BU14&lt;-22.5,"-25","warm")))))))," °C, ",IF(BR14="Poly",CONCATENATE("polydisperse)"),CONCATENATE(TEXT(BR14*1000,0)," nm)"))),"")</f>
        <v>Burn #46 (46) - 250g MT Fir needles flaming only [10:46 - 11:06:30] (-30 °C, polydisperse)</v>
      </c>
      <c r="CW14" s="11" t="s">
        <v>182</v>
      </c>
    </row>
    <row r="15" spans="1:101" s="11" customFormat="1">
      <c r="A15" s="11">
        <v>48</v>
      </c>
      <c r="B15" s="11">
        <v>47</v>
      </c>
      <c r="C15" s="6" t="s">
        <v>117</v>
      </c>
      <c r="D15" s="11">
        <v>47</v>
      </c>
      <c r="E15" s="11">
        <v>36</v>
      </c>
      <c r="F15" s="11">
        <v>46</v>
      </c>
      <c r="G15" s="99">
        <v>0.93599999999999994</v>
      </c>
      <c r="H15" s="87">
        <f t="shared" si="0"/>
        <v>0</v>
      </c>
      <c r="I15" s="70">
        <v>9.9999999999999994E-12</v>
      </c>
      <c r="J15" s="11">
        <v>-30.2</v>
      </c>
      <c r="K15" s="11">
        <v>-29.6</v>
      </c>
      <c r="L15" s="11">
        <v>-29.2</v>
      </c>
      <c r="M15" s="11">
        <v>-31.3</v>
      </c>
      <c r="N15" s="97">
        <f t="shared" si="1"/>
        <v>-5.2034256667895704</v>
      </c>
      <c r="O15" s="70">
        <v>6.2600000000000002E-6</v>
      </c>
      <c r="P15" s="70">
        <v>5.4999999999999999E-6</v>
      </c>
      <c r="Q15" s="70">
        <v>8.3499999999999997E-6</v>
      </c>
      <c r="R15" s="70">
        <v>2.7700000000000002E-6</v>
      </c>
      <c r="S15" s="11">
        <v>13190.86</v>
      </c>
      <c r="T15" s="11">
        <v>13200</v>
      </c>
      <c r="U15" s="11">
        <v>15000</v>
      </c>
      <c r="V15" s="11">
        <v>11200</v>
      </c>
      <c r="W15" s="13">
        <v>2007</v>
      </c>
      <c r="X15" s="6">
        <v>5</v>
      </c>
      <c r="Y15" s="6">
        <v>23</v>
      </c>
      <c r="Z15" s="6" t="str">
        <f>IF(AA15&lt;&gt;"",IF(WEEKDAY(AA15,1)=1,"Sunday",IF(WEEKDAY(AA15,1)=2,"Monday",IF(WEEKDAY(AA15,1)=3,"Tuesday",IF(WEEKDAY(AA15,1)=4,"Wednesday",IF(WEEKDAY(AA15,1)=5,"Thursday",IF(WEEKDAY(AA15,1)=6,"Friday",IF(WEEKDAY(AA15,1)=7,"Saturday",""))))))),"")</f>
        <v>Wednesday</v>
      </c>
      <c r="AA15" s="14">
        <f>IF(W15&gt;0,DATE(W15,X15,Y15),"")</f>
        <v>39225</v>
      </c>
      <c r="AB15" s="13">
        <v>11</v>
      </c>
      <c r="AC15" s="6">
        <v>33</v>
      </c>
      <c r="AD15" s="6">
        <v>0</v>
      </c>
      <c r="AE15" s="15">
        <f>IF(AB15&gt;0,TIME(AB15,AC15,AD15),"")</f>
        <v>0.48125000000000001</v>
      </c>
      <c r="AF15" s="13">
        <v>11</v>
      </c>
      <c r="AG15" s="6">
        <v>59</v>
      </c>
      <c r="AH15" s="6">
        <v>0</v>
      </c>
      <c r="AI15" s="15">
        <f>IF(AF15&gt;0,TIME(AF15,AG15,AH15),"")</f>
        <v>0.4993055555555555</v>
      </c>
      <c r="AJ15" s="13">
        <f>IF(AND(AA15&lt;DATE(2007,5,27),B15&gt;0),1,"")</f>
        <v>1</v>
      </c>
      <c r="AK15" s="12" t="str">
        <f>IF(AND(AA15&gt;DATE(2007,5,27),B15&gt;0),1,"")</f>
        <v/>
      </c>
      <c r="AL15" s="13" t="s">
        <v>57</v>
      </c>
      <c r="AM15" s="6" t="s">
        <v>129</v>
      </c>
      <c r="AN15" s="11" t="s">
        <v>316</v>
      </c>
      <c r="AO15" s="6" t="s">
        <v>117</v>
      </c>
      <c r="AP15" s="12"/>
      <c r="AQ15" s="6"/>
      <c r="AR15" s="6"/>
      <c r="AS15" s="6"/>
      <c r="AT15" s="6"/>
      <c r="AU15" s="6" t="s">
        <v>39</v>
      </c>
      <c r="AV15" s="6" t="s">
        <v>39</v>
      </c>
      <c r="AW15" s="6">
        <v>1</v>
      </c>
      <c r="AX15" s="6" t="s">
        <v>39</v>
      </c>
      <c r="AY15" s="6" t="s">
        <v>39</v>
      </c>
      <c r="AZ15" s="6" t="s">
        <v>39</v>
      </c>
      <c r="BA15" s="11" t="s">
        <v>39</v>
      </c>
      <c r="BB15" s="6" t="s">
        <v>39</v>
      </c>
      <c r="BC15" s="12" t="s">
        <v>39</v>
      </c>
      <c r="BD15" s="6">
        <v>250</v>
      </c>
      <c r="BE15" s="6">
        <v>25</v>
      </c>
      <c r="BF15" s="6">
        <f>IF(BE15&lt;&gt;"",BE15/BD15*100,"")</f>
        <v>10</v>
      </c>
      <c r="BG15" s="13" t="s">
        <v>39</v>
      </c>
      <c r="BH15" s="6">
        <v>1</v>
      </c>
      <c r="BI15" s="6" t="s">
        <v>39</v>
      </c>
      <c r="BJ15" s="11" t="s">
        <v>39</v>
      </c>
      <c r="BK15" s="13">
        <v>1</v>
      </c>
      <c r="BL15" s="6">
        <v>1</v>
      </c>
      <c r="BM15" s="6">
        <v>1</v>
      </c>
      <c r="BN15" s="6">
        <v>1</v>
      </c>
      <c r="BO15" s="6"/>
      <c r="BP15" s="6"/>
      <c r="BQ15" s="12" t="str">
        <f>IF(BR15&lt;&gt;"",IF(BR15="Poly","",1),"")</f>
        <v/>
      </c>
      <c r="BR15" s="16" t="s">
        <v>126</v>
      </c>
      <c r="BS15" s="13">
        <v>0.11</v>
      </c>
      <c r="BT15" s="12">
        <v>16550</v>
      </c>
      <c r="BU15" s="13">
        <v>-30.2089</v>
      </c>
      <c r="BV15" s="6">
        <f>IF(BU15&lt;&gt;"",BU15+273.15,"")</f>
        <v>242.94109999999998</v>
      </c>
      <c r="BW15" s="6">
        <v>-35.515300000000003</v>
      </c>
      <c r="BX15" s="6">
        <v>-35.715299999999999</v>
      </c>
      <c r="BY15" s="12">
        <v>102.2045</v>
      </c>
      <c r="BZ15" s="16" t="s">
        <v>140</v>
      </c>
      <c r="CA15" s="11">
        <v>152.16919999999999</v>
      </c>
      <c r="CB15" s="17">
        <v>113.167</v>
      </c>
      <c r="CC15" s="11">
        <v>7.385597076845421E-2</v>
      </c>
      <c r="CD15" s="12">
        <v>0.86</v>
      </c>
      <c r="CE15" s="11">
        <v>631.78362832419168</v>
      </c>
      <c r="CF15" s="11">
        <v>0</v>
      </c>
      <c r="CG15" s="11">
        <v>1.728</v>
      </c>
      <c r="CH15" s="11">
        <v>1.4159999999999999</v>
      </c>
      <c r="CI15" s="11">
        <v>3.9790000000000001</v>
      </c>
      <c r="CJ15" s="11">
        <v>1.5169999999999999</v>
      </c>
      <c r="CK15" s="11">
        <v>2.5030000000000001</v>
      </c>
      <c r="CL15" s="11">
        <v>2.8620000000000001</v>
      </c>
      <c r="CM15" s="11">
        <v>0</v>
      </c>
      <c r="CN15" s="11">
        <v>2.67</v>
      </c>
      <c r="CO15" s="11">
        <v>3.7559999999999998</v>
      </c>
      <c r="CP15" s="11">
        <v>7.44</v>
      </c>
      <c r="CQ15" s="11">
        <v>0</v>
      </c>
      <c r="CR15" s="11">
        <v>0.69</v>
      </c>
      <c r="CS15" s="11">
        <v>30.84</v>
      </c>
      <c r="CT15" s="11">
        <v>8.94</v>
      </c>
      <c r="CU15" s="12">
        <v>0.1</v>
      </c>
      <c r="CV15" s="11" t="str">
        <f>IF(B15&lt;&gt;"",CONCATENATE(IF(LEFT(B15,2)="AS","Calibration #","Burn #"),IF(LEFT(B15,2)="AS",MID(B15,3,1),TEXT(B15,0))," (",TEXT(B15,0),") - ",IF(AL15&lt;&gt;"AS",CONCATENATE(TEXT(BD15,0),"g "),""),IF(BC15=1,"Dried ",IF(BB15=1,"Fresh ","")),IF(AT15=1,IF(AS15=1,"Polluted then washed ","Polluted "),IF(AS15=1,"Washed ","")),AN15,IF(AZ15=1," inland",IF(BA15=1," coastal",""))," ",AO15,"",IF(AV15=1,IF(AX15=1," leaves + branches"," leaves"),IF(AW15=1,IF(AX15=1," needles + branches"," needles"),IF(AX15=1," branches",""))),IF(AY15=1," small sticks",IF(AY15=2," medium sticks",IF(AY15=3," large sticks",""))),IF(AP15&lt;&gt;"",CONCATENATE(" + ",AP15),""),IF(AQ15=1,", AS coated,",IF(AR15=1,", KCl coated,",IF(AU15=1,", clean,",""))),IF(BI15=1,", heading, ",IF(BJ15=1,", backing, "," ")),IF(BG15=1,CONCATENATE("flaming ",IF(BH15=1,CONCATENATE("+ smouldering ["),"only [")),IF(BH15=1,CONCATENATE("smouldering only ["),"[")),CONCATENATE(TEXT(AB15,0),":",IF(AC15&lt;10,CONCATENATE("0",TEXT(AC15,0)),TEXT(AC15,0)),IF(AD15=0,"",IF(AD15&lt;10,CONCATENATE(":0",TEXT(AD15,0)),CONCATENATE(":",TEXT(AD15,0)))))," - ",CONCATENATE(TEXT(AF15,0),":",IF(AG15&lt;10,CONCATENATE("0",TEXT(AG15,0)),TEXT(AG15,0)),IF(AH15=0,"",IF(AH15&lt;10,CONCATENATE(":0",TEXT(AH15,0)),CONCATENATE(":",TEXT(AH15,0))))),"] (",IF(BU15&lt;-52.5,"-55",IF(BU15&lt;-47.5,"-50",IF(BU15&lt;-42.5,"-45",IF(BU15&lt;-37.5,"-40",IF(BU15&lt;-32.5,"-35",IF(BU15&lt;-27.5,"-30",IF(BU15&lt;-22.5,"-25","warm")))))))," °C, ",IF(BR15="Poly",CONCATENATE("polydisperse)"),CONCATENATE(TEXT(BR15*1000,0)," nm)"))),"")</f>
        <v>Burn #47 (47) - 250g MT Fir needles smouldering only [11:33 - 11:59] (-30 °C, polydisperse)</v>
      </c>
      <c r="CW15" s="11" t="s">
        <v>183</v>
      </c>
    </row>
    <row r="16" spans="1:101" s="11" customFormat="1">
      <c r="A16" s="11">
        <v>49</v>
      </c>
      <c r="B16" s="11">
        <v>48</v>
      </c>
      <c r="C16" s="6" t="s">
        <v>117</v>
      </c>
      <c r="D16" s="11">
        <v>48</v>
      </c>
      <c r="E16" s="11">
        <v>37</v>
      </c>
      <c r="F16" s="11">
        <v>47</v>
      </c>
      <c r="G16" s="99">
        <v>0.88749999999999996</v>
      </c>
      <c r="H16" s="87">
        <f t="shared" si="0"/>
        <v>0</v>
      </c>
      <c r="I16" s="70">
        <v>9.9999999999999994E-12</v>
      </c>
      <c r="J16" s="11">
        <v>-30.8</v>
      </c>
      <c r="K16" s="11">
        <v>-30.7</v>
      </c>
      <c r="L16" s="11">
        <v>-30.5</v>
      </c>
      <c r="M16" s="11">
        <v>-31</v>
      </c>
      <c r="N16" s="97">
        <f t="shared" si="1"/>
        <v>-6.7189666327522728</v>
      </c>
      <c r="O16" s="70">
        <v>1.91E-7</v>
      </c>
      <c r="P16" s="70">
        <v>0</v>
      </c>
      <c r="Q16" s="70">
        <v>0</v>
      </c>
      <c r="R16" s="70">
        <v>0</v>
      </c>
      <c r="S16" s="11">
        <v>16539.02</v>
      </c>
      <c r="T16" s="11">
        <v>16900</v>
      </c>
      <c r="U16" s="11">
        <v>17900</v>
      </c>
      <c r="V16" s="11">
        <v>15300</v>
      </c>
      <c r="W16" s="13">
        <v>2007</v>
      </c>
      <c r="X16" s="6">
        <v>5</v>
      </c>
      <c r="Y16" s="6">
        <v>23</v>
      </c>
      <c r="Z16" s="6" t="str">
        <f>IF(AA16&lt;&gt;"",IF(WEEKDAY(AA16,1)=1,"Sunday",IF(WEEKDAY(AA16,1)=2,"Monday",IF(WEEKDAY(AA16,1)=3,"Tuesday",IF(WEEKDAY(AA16,1)=4,"Wednesday",IF(WEEKDAY(AA16,1)=5,"Thursday",IF(WEEKDAY(AA16,1)=6,"Friday",IF(WEEKDAY(AA16,1)=7,"Saturday",""))))))),"")</f>
        <v>Wednesday</v>
      </c>
      <c r="AA16" s="14">
        <f>IF(W16&gt;0,DATE(W16,X16,Y16),"")</f>
        <v>39225</v>
      </c>
      <c r="AB16" s="13">
        <v>12</v>
      </c>
      <c r="AC16" s="6">
        <v>21</v>
      </c>
      <c r="AD16" s="6">
        <v>0</v>
      </c>
      <c r="AE16" s="15">
        <f>IF(AB16&gt;0,TIME(AB16,AC16,AD16),"")</f>
        <v>0.51458333333333328</v>
      </c>
      <c r="AF16" s="13">
        <v>12</v>
      </c>
      <c r="AG16" s="6">
        <v>37</v>
      </c>
      <c r="AH16" s="6">
        <v>45</v>
      </c>
      <c r="AI16" s="15">
        <f>IF(AF16&gt;0,TIME(AF16,AG16,AH16),"")</f>
        <v>0.52621527777777777</v>
      </c>
      <c r="AJ16" s="13">
        <f>IF(AND(AA16&lt;DATE(2007,5,27),B16&gt;0),1,"")</f>
        <v>1</v>
      </c>
      <c r="AK16" s="12" t="str">
        <f>IF(AND(AA16&gt;DATE(2007,5,27),B16&gt;0),1,"")</f>
        <v/>
      </c>
      <c r="AL16" s="13" t="s">
        <v>58</v>
      </c>
      <c r="AM16" s="6" t="s">
        <v>129</v>
      </c>
      <c r="AN16" s="11" t="s">
        <v>316</v>
      </c>
      <c r="AO16" s="6" t="s">
        <v>117</v>
      </c>
      <c r="AP16" s="12"/>
      <c r="AQ16" s="6"/>
      <c r="AR16" s="6"/>
      <c r="AS16" s="6"/>
      <c r="AT16" s="6"/>
      <c r="AU16" s="6" t="s">
        <v>39</v>
      </c>
      <c r="AV16" s="6" t="s">
        <v>39</v>
      </c>
      <c r="AW16" s="6" t="s">
        <v>39</v>
      </c>
      <c r="AX16" s="6">
        <v>1</v>
      </c>
      <c r="AY16" s="6" t="s">
        <v>39</v>
      </c>
      <c r="AZ16" s="6" t="s">
        <v>39</v>
      </c>
      <c r="BA16" s="11" t="s">
        <v>39</v>
      </c>
      <c r="BB16" s="6" t="s">
        <v>39</v>
      </c>
      <c r="BC16" s="12" t="s">
        <v>39</v>
      </c>
      <c r="BD16" s="6">
        <v>252</v>
      </c>
      <c r="BE16" s="6">
        <v>228</v>
      </c>
      <c r="BF16" s="6">
        <f>IF(BE16&lt;&gt;"",BE16/BD16*100,"")</f>
        <v>90.476190476190482</v>
      </c>
      <c r="BG16" s="13">
        <v>1</v>
      </c>
      <c r="BH16" s="6" t="s">
        <v>39</v>
      </c>
      <c r="BI16" s="6" t="s">
        <v>39</v>
      </c>
      <c r="BJ16" s="11" t="s">
        <v>39</v>
      </c>
      <c r="BK16" s="13">
        <v>1</v>
      </c>
      <c r="BL16" s="6">
        <v>1</v>
      </c>
      <c r="BM16" s="6">
        <v>1</v>
      </c>
      <c r="BN16" s="6">
        <v>1</v>
      </c>
      <c r="BO16" s="6"/>
      <c r="BP16" s="6"/>
      <c r="BQ16" s="12" t="str">
        <f>IF(BR16&lt;&gt;"",IF(BR16="Poly","",1),"")</f>
        <v/>
      </c>
      <c r="BR16" s="16" t="s">
        <v>126</v>
      </c>
      <c r="BS16" s="13">
        <v>5.5E-2</v>
      </c>
      <c r="BT16" s="12">
        <v>23637</v>
      </c>
      <c r="BU16" s="13">
        <v>-30.759</v>
      </c>
      <c r="BV16" s="6">
        <f>IF(BU16&lt;&gt;"",BU16+273.15,"")</f>
        <v>242.39099999999996</v>
      </c>
      <c r="BW16" s="6">
        <v>-35.967100000000002</v>
      </c>
      <c r="BX16" s="6">
        <v>-36.120399999999997</v>
      </c>
      <c r="BY16" s="12">
        <v>101.6915</v>
      </c>
      <c r="BZ16" s="16" t="s">
        <v>140</v>
      </c>
      <c r="CA16" s="11">
        <v>152.96430000000001</v>
      </c>
      <c r="CB16" s="17">
        <v>113.14700000000001</v>
      </c>
      <c r="CC16" s="11">
        <v>6.0684181787086726E-2</v>
      </c>
      <c r="CD16" s="12">
        <v>0.92200000000000004</v>
      </c>
      <c r="CE16" s="11">
        <v>97.559990832419757</v>
      </c>
      <c r="CF16" s="11">
        <v>6.4406830448001777</v>
      </c>
      <c r="CG16" s="11">
        <v>6.5880000000000001</v>
      </c>
      <c r="CH16" s="11">
        <v>3.9980000000000002</v>
      </c>
      <c r="CI16" s="11">
        <v>11.948</v>
      </c>
      <c r="CJ16" s="11">
        <v>5.9349999999999996</v>
      </c>
      <c r="CK16" s="11">
        <v>11.428000000000001</v>
      </c>
      <c r="CL16" s="11">
        <v>5.266</v>
      </c>
      <c r="CM16" s="11">
        <v>0</v>
      </c>
      <c r="CN16" s="11">
        <v>0</v>
      </c>
      <c r="CO16" s="11">
        <v>0</v>
      </c>
      <c r="CP16" s="11">
        <v>0.76</v>
      </c>
      <c r="CQ16" s="11">
        <v>0</v>
      </c>
      <c r="CR16" s="11">
        <v>0</v>
      </c>
      <c r="CS16" s="11">
        <v>2.82</v>
      </c>
      <c r="CT16" s="11">
        <v>0.86</v>
      </c>
      <c r="CU16" s="12">
        <v>0</v>
      </c>
      <c r="CV16" s="11" t="str">
        <f>IF(B16&lt;&gt;"",CONCATENATE(IF(LEFT(B16,2)="AS","Calibration #","Burn #"),IF(LEFT(B16,2)="AS",MID(B16,3,1),TEXT(B16,0))," (",TEXT(B16,0),") - ",IF(AL16&lt;&gt;"AS",CONCATENATE(TEXT(BD16,0),"g "),""),IF(BC16=1,"Dried ",IF(BB16=1,"Fresh ","")),IF(AT16=1,IF(AS16=1,"Polluted then washed ","Polluted "),IF(AS16=1,"Washed ","")),AN16,IF(AZ16=1," inland",IF(BA16=1," coastal",""))," ",AO16,"",IF(AV16=1,IF(AX16=1," leaves + branches"," leaves"),IF(AW16=1,IF(AX16=1," needles + branches"," needles"),IF(AX16=1," branches",""))),IF(AY16=1," small sticks",IF(AY16=2," medium sticks",IF(AY16=3," large sticks",""))),IF(AP16&lt;&gt;"",CONCATENATE(" + ",AP16),""),IF(AQ16=1,", AS coated,",IF(AR16=1,", KCl coated,",IF(AU16=1,", clean,",""))),IF(BI16=1,", heading, ",IF(BJ16=1,", backing, "," ")),IF(BG16=1,CONCATENATE("flaming ",IF(BH16=1,CONCATENATE("+ smouldering ["),"only [")),IF(BH16=1,CONCATENATE("smouldering only ["),"[")),CONCATENATE(TEXT(AB16,0),":",IF(AC16&lt;10,CONCATENATE("0",TEXT(AC16,0)),TEXT(AC16,0)),IF(AD16=0,"",IF(AD16&lt;10,CONCATENATE(":0",TEXT(AD16,0)),CONCATENATE(":",TEXT(AD16,0)))))," - ",CONCATENATE(TEXT(AF16,0),":",IF(AG16&lt;10,CONCATENATE("0",TEXT(AG16,0)),TEXT(AG16,0)),IF(AH16=0,"",IF(AH16&lt;10,CONCATENATE(":0",TEXT(AH16,0)),CONCATENATE(":",TEXT(AH16,0))))),"] (",IF(BU16&lt;-52.5,"-55",IF(BU16&lt;-47.5,"-50",IF(BU16&lt;-42.5,"-45",IF(BU16&lt;-37.5,"-40",IF(BU16&lt;-32.5,"-35",IF(BU16&lt;-27.5,"-30",IF(BU16&lt;-22.5,"-25","warm")))))))," °C, ",IF(BR16="Poly",CONCATENATE("polydisperse)"),CONCATENATE(TEXT(BR16*1000,0)," nm)"))),"")</f>
        <v>Burn #48 (48) - 252g MT Fir branches flaming only [12:21 - 12:37:45] (-30 °C, polydisperse)</v>
      </c>
      <c r="CW16" s="11" t="s">
        <v>184</v>
      </c>
    </row>
    <row r="17" spans="1:101" s="88" customFormat="1">
      <c r="A17" s="88">
        <v>51</v>
      </c>
      <c r="B17" s="88">
        <v>50</v>
      </c>
      <c r="C17" s="89" t="s">
        <v>117</v>
      </c>
      <c r="D17" s="88">
        <v>50</v>
      </c>
      <c r="E17" s="88">
        <v>38</v>
      </c>
      <c r="F17" s="88">
        <v>50</v>
      </c>
      <c r="G17" s="98">
        <v>0.97285714285714298</v>
      </c>
      <c r="H17" s="87">
        <f t="shared" si="0"/>
        <v>-2.0915149811213505</v>
      </c>
      <c r="I17" s="90">
        <v>8.0999999999999996E-3</v>
      </c>
      <c r="J17" s="88">
        <v>-30.9</v>
      </c>
      <c r="K17" s="88">
        <v>-30.9</v>
      </c>
      <c r="L17" s="88">
        <v>-30.7</v>
      </c>
      <c r="M17" s="88">
        <v>-31.2</v>
      </c>
      <c r="N17" s="97">
        <f t="shared" si="1"/>
        <v>-6.7695510786217259</v>
      </c>
      <c r="O17" s="90">
        <v>1.6999999999999999E-7</v>
      </c>
      <c r="P17" s="90">
        <v>0</v>
      </c>
      <c r="Q17" s="90">
        <v>0</v>
      </c>
      <c r="R17" s="90">
        <v>0</v>
      </c>
      <c r="S17" s="88">
        <v>16046.85</v>
      </c>
      <c r="T17" s="88">
        <v>15800</v>
      </c>
      <c r="U17" s="88">
        <v>18000</v>
      </c>
      <c r="V17" s="88">
        <v>13900</v>
      </c>
      <c r="W17" s="91">
        <v>2007</v>
      </c>
      <c r="X17" s="89">
        <v>5</v>
      </c>
      <c r="Y17" s="89">
        <v>23</v>
      </c>
      <c r="Z17" s="89" t="str">
        <f>IF(AA17&lt;&gt;"",IF(WEEKDAY(AA17,1)=1,"Sunday",IF(WEEKDAY(AA17,1)=2,"Monday",IF(WEEKDAY(AA17,1)=3,"Tuesday",IF(WEEKDAY(AA17,1)=4,"Wednesday",IF(WEEKDAY(AA17,1)=5,"Thursday",IF(WEEKDAY(AA17,1)=6,"Friday",IF(WEEKDAY(AA17,1)=7,"Saturday",""))))))),"")</f>
        <v>Wednesday</v>
      </c>
      <c r="AA17" s="92">
        <f>IF(W17&gt;0,DATE(W17,X17,Y17),"")</f>
        <v>39225</v>
      </c>
      <c r="AB17" s="91">
        <v>13</v>
      </c>
      <c r="AC17" s="89">
        <v>20</v>
      </c>
      <c r="AD17" s="89">
        <v>0</v>
      </c>
      <c r="AE17" s="93">
        <f>IF(AB17&gt;0,TIME(AB17,AC17,AD17),"")</f>
        <v>0.55555555555555558</v>
      </c>
      <c r="AF17" s="91">
        <v>13</v>
      </c>
      <c r="AG17" s="89">
        <v>40</v>
      </c>
      <c r="AH17" s="89">
        <v>0</v>
      </c>
      <c r="AI17" s="93">
        <f>IF(AF17&gt;0,TIME(AF17,AG17,AH17),"")</f>
        <v>0.56944444444444442</v>
      </c>
      <c r="AJ17" s="91">
        <f>IF(AND(AA17&lt;DATE(2007,5,27),B17&gt;0),1,"")</f>
        <v>1</v>
      </c>
      <c r="AK17" s="94" t="str">
        <f>IF(AND(AA17&gt;DATE(2007,5,27),B17&gt;0),1,"")</f>
        <v/>
      </c>
      <c r="AL17" s="91" t="s">
        <v>59</v>
      </c>
      <c r="AM17" s="89" t="s">
        <v>129</v>
      </c>
      <c r="AN17" s="88" t="s">
        <v>316</v>
      </c>
      <c r="AO17" s="89" t="s">
        <v>117</v>
      </c>
      <c r="AP17" s="94"/>
      <c r="AQ17" s="89"/>
      <c r="AR17" s="89"/>
      <c r="AS17" s="89"/>
      <c r="AT17" s="89"/>
      <c r="AU17" s="89" t="s">
        <v>39</v>
      </c>
      <c r="AV17" s="89" t="s">
        <v>39</v>
      </c>
      <c r="AW17" s="89">
        <v>1</v>
      </c>
      <c r="AX17" s="89">
        <v>1</v>
      </c>
      <c r="AY17" s="89" t="s">
        <v>39</v>
      </c>
      <c r="AZ17" s="89" t="s">
        <v>39</v>
      </c>
      <c r="BA17" s="88" t="s">
        <v>39</v>
      </c>
      <c r="BB17" s="89" t="s">
        <v>39</v>
      </c>
      <c r="BC17" s="94">
        <v>1</v>
      </c>
      <c r="BD17" s="89">
        <v>252</v>
      </c>
      <c r="BE17" s="89">
        <v>51</v>
      </c>
      <c r="BF17" s="89">
        <f>IF(BE17&lt;&gt;"",BE17/BD17*100,"")</f>
        <v>20.238095238095237</v>
      </c>
      <c r="BG17" s="91">
        <v>1</v>
      </c>
      <c r="BH17" s="89">
        <v>1</v>
      </c>
      <c r="BI17" s="89" t="s">
        <v>39</v>
      </c>
      <c r="BJ17" s="88" t="s">
        <v>39</v>
      </c>
      <c r="BK17" s="91">
        <v>1</v>
      </c>
      <c r="BL17" s="89">
        <v>1</v>
      </c>
      <c r="BM17" s="89">
        <v>1</v>
      </c>
      <c r="BN17" s="89">
        <v>1</v>
      </c>
      <c r="BO17" s="89"/>
      <c r="BP17" s="89"/>
      <c r="BQ17" s="94" t="str">
        <f>IF(BR17&lt;&gt;"",IF(BR17="Poly","",1),"")</f>
        <v/>
      </c>
      <c r="BR17" s="95" t="s">
        <v>126</v>
      </c>
      <c r="BS17" s="91">
        <v>7.4999999999999997E-2</v>
      </c>
      <c r="BT17" s="94">
        <v>15990</v>
      </c>
      <c r="BU17" s="91">
        <v>-30.932600000000001</v>
      </c>
      <c r="BV17" s="89">
        <f>IF(BU17&lt;&gt;"",BU17+273.15,"")</f>
        <v>242.21739999999997</v>
      </c>
      <c r="BW17" s="89">
        <v>-36.320399999999999</v>
      </c>
      <c r="BX17" s="89">
        <v>-36.5563</v>
      </c>
      <c r="BY17" s="94">
        <v>102.62390000000001</v>
      </c>
      <c r="BZ17" s="95" t="s">
        <v>140</v>
      </c>
      <c r="CA17" s="88">
        <v>142.6969</v>
      </c>
      <c r="CB17" s="96">
        <v>105.373</v>
      </c>
      <c r="CC17" s="88">
        <v>7.5547263918795349E-2</v>
      </c>
      <c r="CD17" s="94">
        <v>0.92600000000000005</v>
      </c>
      <c r="CE17" s="88">
        <v>131.44068815009351</v>
      </c>
      <c r="CF17" s="88">
        <v>0</v>
      </c>
      <c r="CG17" s="88">
        <v>1.4119999999999999</v>
      </c>
      <c r="CH17" s="88">
        <v>1.036</v>
      </c>
      <c r="CI17" s="88">
        <v>2.3639999999999999</v>
      </c>
      <c r="CJ17" s="88">
        <v>1.157</v>
      </c>
      <c r="CK17" s="88">
        <v>2.0099999999999998</v>
      </c>
      <c r="CL17" s="88">
        <v>0.91900000000000004</v>
      </c>
      <c r="CM17" s="88">
        <v>0</v>
      </c>
      <c r="CN17" s="88">
        <v>0</v>
      </c>
      <c r="CO17" s="88">
        <v>0</v>
      </c>
      <c r="CP17" s="88">
        <v>1.87</v>
      </c>
      <c r="CQ17" s="88">
        <v>0</v>
      </c>
      <c r="CR17" s="88">
        <v>0</v>
      </c>
      <c r="CS17" s="88">
        <v>6.34</v>
      </c>
      <c r="CT17" s="88">
        <v>1.9</v>
      </c>
      <c r="CU17" s="94">
        <v>0</v>
      </c>
      <c r="CV17" s="88" t="str">
        <f>IF(B17&lt;&gt;"",CONCATENATE(IF(LEFT(B17,2)="AS","Calibration #","Burn #"),IF(LEFT(B17,2)="AS",MID(B17,3,1),TEXT(B17,0))," (",TEXT(B17,0),") - ",IF(AL17&lt;&gt;"AS",CONCATENATE(TEXT(BD17,0),"g "),""),IF(BC17=1,"Dried ",IF(BB17=1,"Fresh ","")),IF(AT17=1,IF(AS17=1,"Polluted then washed ","Polluted "),IF(AS17=1,"Washed ","")),AN17,IF(AZ17=1," inland",IF(BA17=1," coastal",""))," ",AO17,"",IF(AV17=1,IF(AX17=1," leaves + branches"," leaves"),IF(AW17=1,IF(AX17=1," needles + branches"," needles"),IF(AX17=1," branches",""))),IF(AY17=1," small sticks",IF(AY17=2," medium sticks",IF(AY17=3," large sticks",""))),IF(AP17&lt;&gt;"",CONCATENATE(" + ",AP17),""),IF(AQ17=1,", AS coated,",IF(AR17=1,", KCl coated,",IF(AU17=1,", clean,",""))),IF(BI17=1,", heading, ",IF(BJ17=1,", backing, "," ")),IF(BG17=1,CONCATENATE("flaming ",IF(BH17=1,CONCATENATE("+ smouldering ["),"only [")),IF(BH17=1,CONCATENATE("smouldering only ["),"[")),CONCATENATE(TEXT(AB17,0),":",IF(AC17&lt;10,CONCATENATE("0",TEXT(AC17,0)),TEXT(AC17,0)),IF(AD17=0,"",IF(AD17&lt;10,CONCATENATE(":0",TEXT(AD17,0)),CONCATENATE(":",TEXT(AD17,0)))))," - ",CONCATENATE(TEXT(AF17,0),":",IF(AG17&lt;10,CONCATENATE("0",TEXT(AG17,0)),TEXT(AG17,0)),IF(AH17=0,"",IF(AH17&lt;10,CONCATENATE(":0",TEXT(AH17,0)),CONCATENATE(":",TEXT(AH17,0))))),"] (",IF(BU17&lt;-52.5,"-55",IF(BU17&lt;-47.5,"-50",IF(BU17&lt;-42.5,"-45",IF(BU17&lt;-37.5,"-40",IF(BU17&lt;-32.5,"-35",IF(BU17&lt;-27.5,"-30",IF(BU17&lt;-22.5,"-25","warm")))))))," °C, ",IF(BR17="Poly",CONCATENATE("polydisperse)"),CONCATENATE(TEXT(BR17*1000,0)," nm)"))),"")</f>
        <v>Burn #50 (50) - 252g Dried MT Fir needles + branches flaming + smouldering [13:20 - 13:40] (-30 °C, polydisperse)</v>
      </c>
      <c r="CW17" s="88" t="s">
        <v>185</v>
      </c>
    </row>
    <row r="18" spans="1:101" s="11" customFormat="1">
      <c r="A18" s="11">
        <v>52</v>
      </c>
      <c r="B18" s="11">
        <v>51</v>
      </c>
      <c r="C18" s="6" t="s">
        <v>117</v>
      </c>
      <c r="D18" s="11">
        <v>51</v>
      </c>
      <c r="E18" s="11">
        <v>39</v>
      </c>
      <c r="F18" s="11">
        <v>51</v>
      </c>
      <c r="G18" s="99">
        <v>0.90037500000000004</v>
      </c>
      <c r="H18" s="87">
        <f t="shared" si="0"/>
        <v>0</v>
      </c>
      <c r="I18" s="70">
        <v>9.9999999999999994E-12</v>
      </c>
      <c r="J18" s="11">
        <v>-30.3</v>
      </c>
      <c r="K18" s="11">
        <v>-29.9</v>
      </c>
      <c r="L18" s="11">
        <v>-29.8</v>
      </c>
      <c r="M18" s="11">
        <v>-29.9</v>
      </c>
      <c r="N18" s="97">
        <f t="shared" si="1"/>
        <v>-4.7825160557860933</v>
      </c>
      <c r="O18" s="70">
        <v>1.6500000000000001E-5</v>
      </c>
      <c r="P18" s="70">
        <v>1.59E-5</v>
      </c>
      <c r="Q18" s="70">
        <v>1.98E-5</v>
      </c>
      <c r="R18" s="70">
        <v>1.22E-5</v>
      </c>
      <c r="S18" s="11">
        <v>19095.240000000002</v>
      </c>
      <c r="T18" s="11">
        <v>18000</v>
      </c>
      <c r="U18" s="11">
        <v>21700</v>
      </c>
      <c r="V18" s="11">
        <v>16200</v>
      </c>
      <c r="W18" s="13">
        <v>2007</v>
      </c>
      <c r="X18" s="6">
        <v>5</v>
      </c>
      <c r="Y18" s="6">
        <v>23</v>
      </c>
      <c r="Z18" s="6" t="str">
        <f>IF(AA18&lt;&gt;"",IF(WEEKDAY(AA18,1)=1,"Sunday",IF(WEEKDAY(AA18,1)=2,"Monday",IF(WEEKDAY(AA18,1)=3,"Tuesday",IF(WEEKDAY(AA18,1)=4,"Wednesday",IF(WEEKDAY(AA18,1)=5,"Thursday",IF(WEEKDAY(AA18,1)=6,"Friday",IF(WEEKDAY(AA18,1)=7,"Saturday",""))))))),"")</f>
        <v>Wednesday</v>
      </c>
      <c r="AA18" s="14">
        <f>IF(W18&gt;0,DATE(W18,X18,Y18),"")</f>
        <v>39225</v>
      </c>
      <c r="AB18" s="13">
        <v>14</v>
      </c>
      <c r="AC18" s="6">
        <v>19</v>
      </c>
      <c r="AD18" s="6">
        <v>0</v>
      </c>
      <c r="AE18" s="15">
        <f>IF(AB18&gt;0,TIME(AB18,AC18,AD18),"")</f>
        <v>0.59652777777777777</v>
      </c>
      <c r="AF18" s="13">
        <v>14</v>
      </c>
      <c r="AG18" s="6">
        <v>36</v>
      </c>
      <c r="AH18" s="6">
        <v>0</v>
      </c>
      <c r="AI18" s="15">
        <f>IF(AF18&gt;0,TIME(AF18,AG18,AH18),"")</f>
        <v>0.60833333333333328</v>
      </c>
      <c r="AJ18" s="13">
        <f>IF(AND(AA18&lt;DATE(2007,5,27),B18&gt;0),1,"")</f>
        <v>1</v>
      </c>
      <c r="AK18" s="12" t="str">
        <f>IF(AND(AA18&gt;DATE(2007,5,27),B18&gt;0),1,"")</f>
        <v/>
      </c>
      <c r="AL18" s="13" t="s">
        <v>60</v>
      </c>
      <c r="AM18" s="6" t="s">
        <v>129</v>
      </c>
      <c r="AN18" s="11" t="s">
        <v>316</v>
      </c>
      <c r="AO18" s="6" t="s">
        <v>117</v>
      </c>
      <c r="AP18" s="12"/>
      <c r="AQ18" s="6"/>
      <c r="AR18" s="6"/>
      <c r="AS18" s="6"/>
      <c r="AT18" s="6"/>
      <c r="AU18" s="6" t="s">
        <v>39</v>
      </c>
      <c r="AV18" s="6" t="s">
        <v>39</v>
      </c>
      <c r="AW18" s="6">
        <v>1</v>
      </c>
      <c r="AX18" s="6">
        <v>1</v>
      </c>
      <c r="AY18" s="6" t="s">
        <v>39</v>
      </c>
      <c r="AZ18" s="6" t="s">
        <v>39</v>
      </c>
      <c r="BA18" s="11" t="s">
        <v>39</v>
      </c>
      <c r="BB18" s="6">
        <v>1</v>
      </c>
      <c r="BC18" s="12" t="s">
        <v>39</v>
      </c>
      <c r="BD18" s="6">
        <v>250</v>
      </c>
      <c r="BE18" s="6">
        <v>56.7</v>
      </c>
      <c r="BF18" s="6">
        <f>IF(BE18&lt;&gt;"",BE18/BD18*100,"")</f>
        <v>22.68</v>
      </c>
      <c r="BG18" s="13">
        <v>1</v>
      </c>
      <c r="BH18" s="6">
        <v>1</v>
      </c>
      <c r="BI18" s="6" t="s">
        <v>39</v>
      </c>
      <c r="BJ18" s="11" t="s">
        <v>39</v>
      </c>
      <c r="BK18" s="13">
        <v>1</v>
      </c>
      <c r="BL18" s="6">
        <v>1</v>
      </c>
      <c r="BM18" s="6">
        <v>1</v>
      </c>
      <c r="BN18" s="6">
        <v>1</v>
      </c>
      <c r="BO18" s="6"/>
      <c r="BP18" s="6"/>
      <c r="BQ18" s="12" t="str">
        <f>IF(BR18&lt;&gt;"",IF(BR18="Poly","",1),"")</f>
        <v/>
      </c>
      <c r="BR18" s="16" t="s">
        <v>126</v>
      </c>
      <c r="BS18" s="13">
        <v>0.129</v>
      </c>
      <c r="BT18" s="12">
        <v>92628</v>
      </c>
      <c r="BU18" s="13">
        <v>-30.259399999999999</v>
      </c>
      <c r="BV18" s="6">
        <f>IF(BU18&lt;&gt;"",BU18+273.15,"")</f>
        <v>242.89059999999998</v>
      </c>
      <c r="BW18" s="6">
        <v>-35.383499999999998</v>
      </c>
      <c r="BX18" s="6">
        <v>-35.522199999999998</v>
      </c>
      <c r="BY18" s="12">
        <v>101.5211</v>
      </c>
      <c r="BZ18" s="16" t="s">
        <v>140</v>
      </c>
      <c r="CA18" s="11">
        <v>142.99279999999999</v>
      </c>
      <c r="CB18" s="17">
        <v>106.29</v>
      </c>
      <c r="CC18" s="11">
        <v>9.5688785350306824E-2</v>
      </c>
      <c r="CD18" s="12">
        <v>0.87</v>
      </c>
      <c r="CE18" s="11">
        <v>675.44780788776154</v>
      </c>
      <c r="CF18" s="11">
        <v>2.9450244112017656</v>
      </c>
      <c r="CG18" s="11">
        <v>3.1269999999999998</v>
      </c>
      <c r="CH18" s="11">
        <v>2.835</v>
      </c>
      <c r="CI18" s="11">
        <v>9.34</v>
      </c>
      <c r="CJ18" s="11">
        <v>2.7669999999999999</v>
      </c>
      <c r="CK18" s="11">
        <v>4.4470000000000001</v>
      </c>
      <c r="CL18" s="11">
        <v>0</v>
      </c>
      <c r="CM18" s="11">
        <v>0</v>
      </c>
      <c r="CN18" s="11">
        <v>5.1340000000000003</v>
      </c>
      <c r="CO18" s="11">
        <v>9.0020000000000007</v>
      </c>
      <c r="CP18" s="11">
        <v>7.85</v>
      </c>
      <c r="CQ18" s="11">
        <v>0</v>
      </c>
      <c r="CR18" s="11">
        <v>0.84</v>
      </c>
      <c r="CS18" s="11">
        <v>45.64</v>
      </c>
      <c r="CT18" s="11">
        <v>9.32</v>
      </c>
      <c r="CU18" s="12">
        <v>0</v>
      </c>
      <c r="CV18" s="11" t="str">
        <f>IF(B18&lt;&gt;"",CONCATENATE(IF(LEFT(B18,2)="AS","Calibration #","Burn #"),IF(LEFT(B18,2)="AS",MID(B18,3,1),TEXT(B18,0))," (",TEXT(B18,0),") - ",IF(AL18&lt;&gt;"AS",CONCATENATE(TEXT(BD18,0),"g "),""),IF(BC18=1,"Dried ",IF(BB18=1,"Fresh ","")),IF(AT18=1,IF(AS18=1,"Polluted then washed ","Polluted "),IF(AS18=1,"Washed ","")),AN18,IF(AZ18=1," inland",IF(BA18=1," coastal",""))," ",AO18,"",IF(AV18=1,IF(AX18=1," leaves + branches"," leaves"),IF(AW18=1,IF(AX18=1," needles + branches"," needles"),IF(AX18=1," branches",""))),IF(AY18=1," small sticks",IF(AY18=2," medium sticks",IF(AY18=3," large sticks",""))),IF(AP18&lt;&gt;"",CONCATENATE(" + ",AP18),""),IF(AQ18=1,", AS coated,",IF(AR18=1,", KCl coated,",IF(AU18=1,", clean,",""))),IF(BI18=1,", heading, ",IF(BJ18=1,", backing, "," ")),IF(BG18=1,CONCATENATE("flaming ",IF(BH18=1,CONCATENATE("+ smouldering ["),"only [")),IF(BH18=1,CONCATENATE("smouldering only ["),"[")),CONCATENATE(TEXT(AB18,0),":",IF(AC18&lt;10,CONCATENATE("0",TEXT(AC18,0)),TEXT(AC18,0)),IF(AD18=0,"",IF(AD18&lt;10,CONCATENATE(":0",TEXT(AD18,0)),CONCATENATE(":",TEXT(AD18,0)))))," - ",CONCATENATE(TEXT(AF18,0),":",IF(AG18&lt;10,CONCATENATE("0",TEXT(AG18,0)),TEXT(AG18,0)),IF(AH18=0,"",IF(AH18&lt;10,CONCATENATE(":0",TEXT(AH18,0)),CONCATENATE(":",TEXT(AH18,0))))),"] (",IF(BU18&lt;-52.5,"-55",IF(BU18&lt;-47.5,"-50",IF(BU18&lt;-42.5,"-45",IF(BU18&lt;-37.5,"-40",IF(BU18&lt;-32.5,"-35",IF(BU18&lt;-27.5,"-30",IF(BU18&lt;-22.5,"-25","warm")))))))," °C, ",IF(BR18="Poly",CONCATENATE("polydisperse)"),CONCATENATE(TEXT(BR18*1000,0)," nm)"))),"")</f>
        <v>Burn #51 (51) - 250g Fresh MT Fir needles + branches flaming + smouldering [14:19 - 14:36] (-30 °C, polydisperse)</v>
      </c>
      <c r="CW18" s="11" t="s">
        <v>186</v>
      </c>
    </row>
    <row r="19" spans="1:101" s="11" customFormat="1">
      <c r="A19" s="11">
        <v>53</v>
      </c>
      <c r="B19" s="11">
        <v>52</v>
      </c>
      <c r="C19" s="6" t="s">
        <v>117</v>
      </c>
      <c r="D19" s="11">
        <v>52</v>
      </c>
      <c r="E19" s="11">
        <v>40</v>
      </c>
      <c r="F19" s="11">
        <v>52</v>
      </c>
      <c r="G19" s="99">
        <v>0.89164285714285729</v>
      </c>
      <c r="H19" s="87">
        <f t="shared" si="0"/>
        <v>0</v>
      </c>
      <c r="I19" s="70">
        <v>9.9999999999999994E-12</v>
      </c>
      <c r="J19" s="11">
        <v>-30.1</v>
      </c>
      <c r="K19" s="11">
        <v>-30.1</v>
      </c>
      <c r="L19" s="11">
        <v>-29.9</v>
      </c>
      <c r="M19" s="11">
        <v>-30.4</v>
      </c>
      <c r="N19" s="97">
        <f t="shared" si="1"/>
        <v>-5.5072396109731629</v>
      </c>
      <c r="O19" s="70">
        <v>3.1099999999999999E-6</v>
      </c>
      <c r="P19" s="70">
        <v>2.2199999999999999E-6</v>
      </c>
      <c r="Q19" s="70">
        <v>4.4700000000000004E-6</v>
      </c>
      <c r="R19" s="70">
        <v>0</v>
      </c>
      <c r="S19" s="11">
        <v>17333.75</v>
      </c>
      <c r="T19" s="11">
        <v>17000</v>
      </c>
      <c r="U19" s="11">
        <v>18300</v>
      </c>
      <c r="V19" s="11">
        <v>16100</v>
      </c>
      <c r="W19" s="13">
        <v>2007</v>
      </c>
      <c r="X19" s="6">
        <v>5</v>
      </c>
      <c r="Y19" s="6">
        <v>23</v>
      </c>
      <c r="Z19" s="6" t="str">
        <f>IF(AA19&lt;&gt;"",IF(WEEKDAY(AA19,1)=1,"Sunday",IF(WEEKDAY(AA19,1)=2,"Monday",IF(WEEKDAY(AA19,1)=3,"Tuesday",IF(WEEKDAY(AA19,1)=4,"Wednesday",IF(WEEKDAY(AA19,1)=5,"Thursday",IF(WEEKDAY(AA19,1)=6,"Friday",IF(WEEKDAY(AA19,1)=7,"Saturday",""))))))),"")</f>
        <v>Wednesday</v>
      </c>
      <c r="AA19" s="14">
        <f>IF(W19&gt;0,DATE(W19,X19,Y19),"")</f>
        <v>39225</v>
      </c>
      <c r="AB19" s="13">
        <v>14</v>
      </c>
      <c r="AC19" s="6">
        <v>47</v>
      </c>
      <c r="AD19" s="6">
        <v>0</v>
      </c>
      <c r="AE19" s="15">
        <f>IF(AB19&gt;0,TIME(AB19,AC19,AD19),"")</f>
        <v>0.61597222222222225</v>
      </c>
      <c r="AF19" s="13">
        <v>15</v>
      </c>
      <c r="AG19" s="6">
        <v>3</v>
      </c>
      <c r="AH19" s="6">
        <v>0</v>
      </c>
      <c r="AI19" s="15">
        <f>IF(AF19&gt;0,TIME(AF19,AG19,AH19),"")</f>
        <v>0.62708333333333333</v>
      </c>
      <c r="AJ19" s="13">
        <f>IF(AND(AA19&lt;DATE(2007,5,27),B19&gt;0),1,"")</f>
        <v>1</v>
      </c>
      <c r="AK19" s="12" t="str">
        <f>IF(AND(AA19&gt;DATE(2007,5,27),B19&gt;0),1,"")</f>
        <v/>
      </c>
      <c r="AL19" s="13" t="s">
        <v>61</v>
      </c>
      <c r="AM19" s="6" t="s">
        <v>129</v>
      </c>
      <c r="AN19" s="11" t="s">
        <v>316</v>
      </c>
      <c r="AO19" s="6" t="s">
        <v>117</v>
      </c>
      <c r="AP19" s="12"/>
      <c r="AQ19" s="6"/>
      <c r="AR19" s="6"/>
      <c r="AS19" s="6"/>
      <c r="AT19" s="6"/>
      <c r="AU19" s="6" t="s">
        <v>39</v>
      </c>
      <c r="AV19" s="6" t="s">
        <v>39</v>
      </c>
      <c r="AW19" s="6">
        <v>1</v>
      </c>
      <c r="AX19" s="6">
        <v>1</v>
      </c>
      <c r="AY19" s="6" t="s">
        <v>39</v>
      </c>
      <c r="AZ19" s="6" t="s">
        <v>39</v>
      </c>
      <c r="BA19" s="11" t="s">
        <v>39</v>
      </c>
      <c r="BB19" s="6">
        <v>1</v>
      </c>
      <c r="BC19" s="12" t="s">
        <v>39</v>
      </c>
      <c r="BD19" s="6">
        <v>260</v>
      </c>
      <c r="BE19" s="6">
        <v>19.7</v>
      </c>
      <c r="BF19" s="6">
        <f>IF(BE19&lt;&gt;"",BE19/BD19*100,"")</f>
        <v>7.5769230769230766</v>
      </c>
      <c r="BG19" s="13">
        <v>1</v>
      </c>
      <c r="BH19" s="6">
        <v>1</v>
      </c>
      <c r="BI19" s="6" t="s">
        <v>39</v>
      </c>
      <c r="BJ19" s="11" t="s">
        <v>39</v>
      </c>
      <c r="BK19" s="13">
        <v>1</v>
      </c>
      <c r="BL19" s="6">
        <v>1</v>
      </c>
      <c r="BM19" s="6">
        <v>1</v>
      </c>
      <c r="BN19" s="6">
        <v>1</v>
      </c>
      <c r="BO19" s="6"/>
      <c r="BP19" s="6"/>
      <c r="BQ19" s="12" t="str">
        <f>IF(BR19&lt;&gt;"",IF(BR19="Poly","",1),"")</f>
        <v/>
      </c>
      <c r="BR19" s="16" t="s">
        <v>126</v>
      </c>
      <c r="BS19" s="13">
        <v>0.10199999999999999</v>
      </c>
      <c r="BT19" s="12">
        <v>69025</v>
      </c>
      <c r="BU19" s="13">
        <v>-30.144400000000001</v>
      </c>
      <c r="BV19" s="6">
        <f>IF(BU19&lt;&gt;"",BU19+273.15,"")</f>
        <v>243.00559999999999</v>
      </c>
      <c r="BW19" s="6">
        <v>-35.579599999999999</v>
      </c>
      <c r="BX19" s="6">
        <v>-35.6783</v>
      </c>
      <c r="BY19" s="12">
        <v>101.0813</v>
      </c>
      <c r="BZ19" s="16" t="s">
        <v>140</v>
      </c>
      <c r="CA19" s="11">
        <v>149.2672</v>
      </c>
      <c r="CB19" s="17">
        <v>111.07899999999999</v>
      </c>
      <c r="CC19" s="11">
        <v>8.896322022440134E-2</v>
      </c>
      <c r="CD19" s="12">
        <v>0.89200000000000002</v>
      </c>
      <c r="CE19" s="11">
        <v>675.44780788776154</v>
      </c>
      <c r="CF19" s="11">
        <v>2.9450244112017656</v>
      </c>
      <c r="CG19" s="11">
        <v>3.1269999999999998</v>
      </c>
      <c r="CH19" s="11">
        <v>2.835</v>
      </c>
      <c r="CI19" s="11">
        <v>9.34</v>
      </c>
      <c r="CJ19" s="11">
        <v>2.7669999999999999</v>
      </c>
      <c r="CK19" s="11">
        <v>4.4470000000000001</v>
      </c>
      <c r="CL19" s="11">
        <v>0</v>
      </c>
      <c r="CM19" s="11">
        <v>0</v>
      </c>
      <c r="CN19" s="11">
        <v>5.1340000000000003</v>
      </c>
      <c r="CO19" s="11">
        <v>9.0020000000000007</v>
      </c>
      <c r="CP19" s="11">
        <v>7.85</v>
      </c>
      <c r="CQ19" s="11">
        <v>0</v>
      </c>
      <c r="CR19" s="11">
        <v>0.84</v>
      </c>
      <c r="CS19" s="11">
        <v>45.64</v>
      </c>
      <c r="CT19" s="11">
        <v>9.32</v>
      </c>
      <c r="CU19" s="12">
        <v>0</v>
      </c>
      <c r="CV19" s="11" t="str">
        <f>IF(B19&lt;&gt;"",CONCATENATE(IF(LEFT(B19,2)="AS","Calibration #","Burn #"),IF(LEFT(B19,2)="AS",MID(B19,3,1),TEXT(B19,0))," (",TEXT(B19,0),") - ",IF(AL19&lt;&gt;"AS",CONCATENATE(TEXT(BD19,0),"g "),""),IF(BC19=1,"Dried ",IF(BB19=1,"Fresh ","")),IF(AT19=1,IF(AS19=1,"Polluted then washed ","Polluted "),IF(AS19=1,"Washed ","")),AN19,IF(AZ19=1," inland",IF(BA19=1," coastal",""))," ",AO19,"",IF(AV19=1,IF(AX19=1," leaves + branches"," leaves"),IF(AW19=1,IF(AX19=1," needles + branches"," needles"),IF(AX19=1," branches",""))),IF(AY19=1," small sticks",IF(AY19=2," medium sticks",IF(AY19=3," large sticks",""))),IF(AP19&lt;&gt;"",CONCATENATE(" + ",AP19),""),IF(AQ19=1,", AS coated,",IF(AR19=1,", KCl coated,",IF(AU19=1,", clean,",""))),IF(BI19=1,", heading, ",IF(BJ19=1,", backing, "," ")),IF(BG19=1,CONCATENATE("flaming ",IF(BH19=1,CONCATENATE("+ smouldering ["),"only [")),IF(BH19=1,CONCATENATE("smouldering only ["),"[")),CONCATENATE(TEXT(AB19,0),":",IF(AC19&lt;10,CONCATENATE("0",TEXT(AC19,0)),TEXT(AC19,0)),IF(AD19=0,"",IF(AD19&lt;10,CONCATENATE(":0",TEXT(AD19,0)),CONCATENATE(":",TEXT(AD19,0)))))," - ",CONCATENATE(TEXT(AF19,0),":",IF(AG19&lt;10,CONCATENATE("0",TEXT(AG19,0)),TEXT(AG19,0)),IF(AH19=0,"",IF(AH19&lt;10,CONCATENATE(":0",TEXT(AH19,0)),CONCATENATE(":",TEXT(AH19,0))))),"] (",IF(BU19&lt;-52.5,"-55",IF(BU19&lt;-47.5,"-50",IF(BU19&lt;-42.5,"-45",IF(BU19&lt;-37.5,"-40",IF(BU19&lt;-32.5,"-35",IF(BU19&lt;-27.5,"-30",IF(BU19&lt;-22.5,"-25","warm")))))))," °C, ",IF(BR19="Poly",CONCATENATE("polydisperse)"),CONCATENATE(TEXT(BR19*1000,0)," nm)"))),"")</f>
        <v>Burn #52 (52) - 260g Fresh MT Fir needles + branches flaming + smouldering [14:47 - 15:03] (-30 °C, polydisperse)</v>
      </c>
      <c r="CW19" s="11" t="s">
        <v>187</v>
      </c>
    </row>
    <row r="20" spans="1:101" s="88" customFormat="1">
      <c r="A20" s="88">
        <v>54</v>
      </c>
      <c r="B20" s="88">
        <v>53</v>
      </c>
      <c r="C20" s="89" t="s">
        <v>117</v>
      </c>
      <c r="D20" s="88">
        <v>53</v>
      </c>
      <c r="E20" s="88">
        <v>41</v>
      </c>
      <c r="F20" s="88">
        <v>53</v>
      </c>
      <c r="G20" s="98">
        <v>0</v>
      </c>
      <c r="H20" s="87">
        <f t="shared" si="0"/>
        <v>-2.0969100130080562</v>
      </c>
      <c r="I20" s="90">
        <v>8.0000000000000002E-3</v>
      </c>
      <c r="J20" s="88">
        <v>-30.1</v>
      </c>
      <c r="K20" s="88">
        <v>-30.1</v>
      </c>
      <c r="L20" s="88">
        <v>-29</v>
      </c>
      <c r="M20" s="88">
        <v>-31.1</v>
      </c>
      <c r="N20" s="97">
        <f t="shared" si="1"/>
        <v>-4.785156151952302</v>
      </c>
      <c r="O20" s="90">
        <v>1.6399999999999999E-5</v>
      </c>
      <c r="P20" s="90">
        <v>1.66E-5</v>
      </c>
      <c r="Q20" s="90">
        <v>1.9599999999999999E-5</v>
      </c>
      <c r="R20" s="90">
        <v>1.2E-5</v>
      </c>
      <c r="S20" s="88">
        <v>19283.8</v>
      </c>
      <c r="T20" s="88">
        <v>20000</v>
      </c>
      <c r="U20" s="88">
        <v>21300</v>
      </c>
      <c r="V20" s="88">
        <v>16700</v>
      </c>
      <c r="W20" s="91">
        <v>2007</v>
      </c>
      <c r="X20" s="89">
        <v>5</v>
      </c>
      <c r="Y20" s="89">
        <v>23</v>
      </c>
      <c r="Z20" s="89" t="str">
        <f>IF(AA20&lt;&gt;"",IF(WEEKDAY(AA20,1)=1,"Sunday",IF(WEEKDAY(AA20,1)=2,"Monday",IF(WEEKDAY(AA20,1)=3,"Tuesday",IF(WEEKDAY(AA20,1)=4,"Wednesday",IF(WEEKDAY(AA20,1)=5,"Thursday",IF(WEEKDAY(AA20,1)=6,"Friday",IF(WEEKDAY(AA20,1)=7,"Saturday",""))))))),"")</f>
        <v>Wednesday</v>
      </c>
      <c r="AA20" s="92">
        <f>IF(W20&gt;0,DATE(W20,X20,Y20),"")</f>
        <v>39225</v>
      </c>
      <c r="AB20" s="91">
        <v>15</v>
      </c>
      <c r="AC20" s="89">
        <v>12</v>
      </c>
      <c r="AD20" s="89">
        <v>0</v>
      </c>
      <c r="AE20" s="93">
        <f>IF(AB20&gt;0,TIME(AB20,AC20,AD20),"")</f>
        <v>0.6333333333333333</v>
      </c>
      <c r="AF20" s="91">
        <v>15</v>
      </c>
      <c r="AG20" s="89">
        <v>34</v>
      </c>
      <c r="AH20" s="89">
        <v>0</v>
      </c>
      <c r="AI20" s="93">
        <f>IF(AF20&gt;0,TIME(AF20,AG20,AH20),"")</f>
        <v>0.64861111111111114</v>
      </c>
      <c r="AJ20" s="91">
        <f>IF(AND(AA20&lt;DATE(2007,5,27),B20&gt;0),1,"")</f>
        <v>1</v>
      </c>
      <c r="AK20" s="94" t="str">
        <f>IF(AND(AA20&gt;DATE(2007,5,27),B20&gt;0),1,"")</f>
        <v/>
      </c>
      <c r="AL20" s="91" t="s">
        <v>62</v>
      </c>
      <c r="AM20" s="89" t="s">
        <v>129</v>
      </c>
      <c r="AN20" s="88" t="s">
        <v>316</v>
      </c>
      <c r="AO20" s="89" t="s">
        <v>117</v>
      </c>
      <c r="AP20" s="94"/>
      <c r="AQ20" s="89"/>
      <c r="AR20" s="89"/>
      <c r="AS20" s="89"/>
      <c r="AT20" s="89"/>
      <c r="AU20" s="89" t="s">
        <v>39</v>
      </c>
      <c r="AV20" s="89" t="s">
        <v>39</v>
      </c>
      <c r="AW20" s="89">
        <v>1</v>
      </c>
      <c r="AX20" s="89" t="s">
        <v>39</v>
      </c>
      <c r="AY20" s="89" t="s">
        <v>39</v>
      </c>
      <c r="AZ20" s="89" t="s">
        <v>39</v>
      </c>
      <c r="BA20" s="88" t="s">
        <v>39</v>
      </c>
      <c r="BB20" s="89" t="s">
        <v>39</v>
      </c>
      <c r="BC20" s="94">
        <v>1</v>
      </c>
      <c r="BD20" s="89">
        <v>250</v>
      </c>
      <c r="BE20" s="89">
        <v>150.80000000000001</v>
      </c>
      <c r="BF20" s="89">
        <f>IF(BE20&lt;&gt;"",BE20/BD20*100,"")</f>
        <v>60.320000000000007</v>
      </c>
      <c r="BG20" s="91">
        <v>1</v>
      </c>
      <c r="BH20" s="89">
        <v>1</v>
      </c>
      <c r="BI20" s="89" t="s">
        <v>39</v>
      </c>
      <c r="BJ20" s="88" t="s">
        <v>39</v>
      </c>
      <c r="BK20" s="91">
        <v>1</v>
      </c>
      <c r="BL20" s="89">
        <v>1</v>
      </c>
      <c r="BM20" s="89">
        <v>1</v>
      </c>
      <c r="BN20" s="89">
        <v>1</v>
      </c>
      <c r="BO20" s="89"/>
      <c r="BP20" s="89"/>
      <c r="BQ20" s="94" t="str">
        <f>IF(BR20&lt;&gt;"",IF(BR20="Poly","",1),"")</f>
        <v/>
      </c>
      <c r="BR20" s="95" t="s">
        <v>126</v>
      </c>
      <c r="BS20" s="91">
        <v>8.6999999999999994E-2</v>
      </c>
      <c r="BT20" s="94">
        <v>54179</v>
      </c>
      <c r="BU20" s="91">
        <v>-30.0532</v>
      </c>
      <c r="BV20" s="89">
        <f>IF(BU20&lt;&gt;"",BU20+273.15,"")</f>
        <v>243.09679999999997</v>
      </c>
      <c r="BW20" s="89">
        <v>-35.539499999999997</v>
      </c>
      <c r="BX20" s="89">
        <v>-35.652900000000002</v>
      </c>
      <c r="BY20" s="94">
        <v>101.2433</v>
      </c>
      <c r="BZ20" s="95" t="s">
        <v>140</v>
      </c>
      <c r="CA20" s="88">
        <v>144.1139</v>
      </c>
      <c r="CB20" s="96">
        <v>107.34</v>
      </c>
      <c r="CC20" s="88">
        <v>6.9075463653820168E-2</v>
      </c>
      <c r="CD20" s="94" t="s">
        <v>39</v>
      </c>
      <c r="CE20" s="88">
        <v>180.22227576486267</v>
      </c>
      <c r="CF20" s="88">
        <v>1.0657378834237166E-2</v>
      </c>
      <c r="CG20" s="88">
        <v>1.9159999999999999</v>
      </c>
      <c r="CH20" s="88">
        <v>0.91600000000000004</v>
      </c>
      <c r="CI20" s="88">
        <v>3.2389999999999999</v>
      </c>
      <c r="CJ20" s="88">
        <v>1.847</v>
      </c>
      <c r="CK20" s="88">
        <v>3.145</v>
      </c>
      <c r="CL20" s="88">
        <v>1.526</v>
      </c>
      <c r="CM20" s="88">
        <v>0</v>
      </c>
      <c r="CN20" s="88">
        <v>3.4220000000000002</v>
      </c>
      <c r="CO20" s="88">
        <v>0</v>
      </c>
      <c r="CP20" s="88">
        <v>1.24</v>
      </c>
      <c r="CQ20" s="88">
        <v>0</v>
      </c>
      <c r="CR20" s="88">
        <v>0</v>
      </c>
      <c r="CS20" s="88">
        <v>4.76</v>
      </c>
      <c r="CT20" s="88">
        <v>1.64</v>
      </c>
      <c r="CU20" s="94">
        <v>0</v>
      </c>
      <c r="CV20" s="88" t="str">
        <f>IF(B20&lt;&gt;"",CONCATENATE(IF(LEFT(B20,2)="AS","Calibration #","Burn #"),IF(LEFT(B20,2)="AS",MID(B20,3,1),TEXT(B20,0))," (",TEXT(B20,0),") - ",IF(AL20&lt;&gt;"AS",CONCATENATE(TEXT(BD20,0),"g "),""),IF(BC20=1,"Dried ",IF(BB20=1,"Fresh ","")),IF(AT20=1,IF(AS20=1,"Polluted then washed ","Polluted "),IF(AS20=1,"Washed ","")),AN20,IF(AZ20=1," inland",IF(BA20=1," coastal",""))," ",AO20,"",IF(AV20=1,IF(AX20=1," leaves + branches"," leaves"),IF(AW20=1,IF(AX20=1," needles + branches"," needles"),IF(AX20=1," branches",""))),IF(AY20=1," small sticks",IF(AY20=2," medium sticks",IF(AY20=3," large sticks",""))),IF(AP20&lt;&gt;"",CONCATENATE(" + ",AP20),""),IF(AQ20=1,", AS coated,",IF(AR20=1,", KCl coated,",IF(AU20=1,", clean,",""))),IF(BI20=1,", heading, ",IF(BJ20=1,", backing, "," ")),IF(BG20=1,CONCATENATE("flaming ",IF(BH20=1,CONCATENATE("+ smouldering ["),"only [")),IF(BH20=1,CONCATENATE("smouldering only ["),"[")),CONCATENATE(TEXT(AB20,0),":",IF(AC20&lt;10,CONCATENATE("0",TEXT(AC20,0)),TEXT(AC20,0)),IF(AD20=0,"",IF(AD20&lt;10,CONCATENATE(":0",TEXT(AD20,0)),CONCATENATE(":",TEXT(AD20,0)))))," - ",CONCATENATE(TEXT(AF20,0),":",IF(AG20&lt;10,CONCATENATE("0",TEXT(AG20,0)),TEXT(AG20,0)),IF(AH20=0,"",IF(AH20&lt;10,CONCATENATE(":0",TEXT(AH20,0)),CONCATENATE(":",TEXT(AH20,0))))),"] (",IF(BU20&lt;-52.5,"-55",IF(BU20&lt;-47.5,"-50",IF(BU20&lt;-42.5,"-45",IF(BU20&lt;-37.5,"-40",IF(BU20&lt;-32.5,"-35",IF(BU20&lt;-27.5,"-30",IF(BU20&lt;-22.5,"-25","warm")))))))," °C, ",IF(BR20="Poly",CONCATENATE("polydisperse)"),CONCATENATE(TEXT(BR20*1000,0)," nm)"))),"")</f>
        <v>Burn #53 (53) - 250g Dried MT Fir needles flaming + smouldering [15:12 - 15:34] (-30 °C, polydisperse)</v>
      </c>
      <c r="CW20" s="88" t="s">
        <v>188</v>
      </c>
    </row>
    <row r="21" spans="1:101" s="11" customFormat="1">
      <c r="A21" s="11">
        <v>55</v>
      </c>
      <c r="B21" s="11">
        <v>54</v>
      </c>
      <c r="C21" s="6" t="s">
        <v>117</v>
      </c>
      <c r="D21" s="11">
        <v>54</v>
      </c>
      <c r="E21" s="11">
        <v>42</v>
      </c>
      <c r="F21" s="11">
        <v>54</v>
      </c>
      <c r="G21" s="99">
        <v>0.98075000000000001</v>
      </c>
      <c r="H21" s="87">
        <f t="shared" si="0"/>
        <v>0</v>
      </c>
      <c r="I21" s="70">
        <v>9.9999999999999994E-12</v>
      </c>
      <c r="J21" s="11">
        <v>-30.9</v>
      </c>
      <c r="K21" s="11">
        <v>-30.7</v>
      </c>
      <c r="L21" s="11">
        <v>-30.5</v>
      </c>
      <c r="M21" s="11">
        <v>-31.4</v>
      </c>
      <c r="N21" s="97">
        <f t="shared" si="1"/>
        <v>-6.3053948010664316</v>
      </c>
      <c r="O21" s="70">
        <v>4.9500000000000003E-7</v>
      </c>
      <c r="P21" s="70">
        <v>0</v>
      </c>
      <c r="Q21" s="70">
        <v>0</v>
      </c>
      <c r="R21" s="70">
        <v>0</v>
      </c>
      <c r="S21" s="11">
        <v>18246.93</v>
      </c>
      <c r="T21" s="11">
        <v>19000</v>
      </c>
      <c r="U21" s="11">
        <v>20200</v>
      </c>
      <c r="V21" s="11">
        <v>17300</v>
      </c>
      <c r="W21" s="13">
        <v>2007</v>
      </c>
      <c r="X21" s="6">
        <v>5</v>
      </c>
      <c r="Y21" s="6">
        <v>23</v>
      </c>
      <c r="Z21" s="6" t="str">
        <f>IF(AA21&lt;&gt;"",IF(WEEKDAY(AA21,1)=1,"Sunday",IF(WEEKDAY(AA21,1)=2,"Monday",IF(WEEKDAY(AA21,1)=3,"Tuesday",IF(WEEKDAY(AA21,1)=4,"Wednesday",IF(WEEKDAY(AA21,1)=5,"Thursday",IF(WEEKDAY(AA21,1)=6,"Friday",IF(WEEKDAY(AA21,1)=7,"Saturday",""))))))),"")</f>
        <v>Wednesday</v>
      </c>
      <c r="AA21" s="14">
        <f>IF(W21&gt;0,DATE(W21,X21,Y21),"")</f>
        <v>39225</v>
      </c>
      <c r="AB21" s="13">
        <v>16</v>
      </c>
      <c r="AC21" s="6">
        <v>5</v>
      </c>
      <c r="AD21" s="6">
        <v>0</v>
      </c>
      <c r="AE21" s="15">
        <f>IF(AB21&gt;0,TIME(AB21,AC21,AD21),"")</f>
        <v>0.67013888888888884</v>
      </c>
      <c r="AF21" s="13">
        <v>16</v>
      </c>
      <c r="AG21" s="6">
        <v>30</v>
      </c>
      <c r="AH21" s="6">
        <v>0</v>
      </c>
      <c r="AI21" s="15">
        <f>IF(AF21&gt;0,TIME(AF21,AG21,AH21),"")</f>
        <v>0.6875</v>
      </c>
      <c r="AJ21" s="13">
        <f>IF(AND(AA21&lt;DATE(2007,5,27),B21&gt;0),1,"")</f>
        <v>1</v>
      </c>
      <c r="AK21" s="12" t="str">
        <f>IF(AND(AA21&gt;DATE(2007,5,27),B21&gt;0),1,"")</f>
        <v/>
      </c>
      <c r="AL21" s="13" t="s">
        <v>63</v>
      </c>
      <c r="AM21" s="6" t="s">
        <v>129</v>
      </c>
      <c r="AN21" s="11" t="s">
        <v>316</v>
      </c>
      <c r="AO21" s="6" t="s">
        <v>117</v>
      </c>
      <c r="AP21" s="12"/>
      <c r="AQ21" s="6"/>
      <c r="AR21" s="6"/>
      <c r="AS21" s="6"/>
      <c r="AT21" s="6"/>
      <c r="AU21" s="6" t="s">
        <v>39</v>
      </c>
      <c r="AV21" s="6" t="s">
        <v>39</v>
      </c>
      <c r="AW21" s="6" t="s">
        <v>39</v>
      </c>
      <c r="AX21" s="6">
        <v>1</v>
      </c>
      <c r="AY21" s="6" t="s">
        <v>39</v>
      </c>
      <c r="AZ21" s="6" t="s">
        <v>39</v>
      </c>
      <c r="BA21" s="11" t="s">
        <v>39</v>
      </c>
      <c r="BB21" s="6" t="s">
        <v>39</v>
      </c>
      <c r="BC21" s="12">
        <v>1</v>
      </c>
      <c r="BD21" s="6">
        <v>251</v>
      </c>
      <c r="BE21" s="6">
        <v>55</v>
      </c>
      <c r="BF21" s="6">
        <f>IF(BE21&lt;&gt;"",BE21/BD21*100,"")</f>
        <v>21.91235059760956</v>
      </c>
      <c r="BG21" s="13">
        <v>1</v>
      </c>
      <c r="BH21" s="6" t="s">
        <v>39</v>
      </c>
      <c r="BI21" s="6" t="s">
        <v>39</v>
      </c>
      <c r="BJ21" s="11" t="s">
        <v>39</v>
      </c>
      <c r="BK21" s="13">
        <v>1</v>
      </c>
      <c r="BL21" s="6">
        <v>1</v>
      </c>
      <c r="BM21" s="6">
        <v>1</v>
      </c>
      <c r="BN21" s="6">
        <v>1</v>
      </c>
      <c r="BO21" s="6"/>
      <c r="BP21" s="6"/>
      <c r="BQ21" s="12" t="str">
        <f>IF(BR21&lt;&gt;"",IF(BR21="Poly","",1),"")</f>
        <v/>
      </c>
      <c r="BR21" s="16" t="s">
        <v>126</v>
      </c>
      <c r="BS21" s="13">
        <v>6.9000000000000006E-2</v>
      </c>
      <c r="BT21" s="12">
        <v>45780</v>
      </c>
      <c r="BU21" s="13">
        <v>-30.9421</v>
      </c>
      <c r="BV21" s="6">
        <f>IF(BU21&lt;&gt;"",BU21+273.15,"")</f>
        <v>242.20789999999997</v>
      </c>
      <c r="BW21" s="6">
        <v>-36.2943</v>
      </c>
      <c r="BX21" s="6">
        <v>-36.447600000000001</v>
      </c>
      <c r="BY21" s="12">
        <v>101.6962</v>
      </c>
      <c r="BZ21" s="16" t="s">
        <v>140</v>
      </c>
      <c r="CA21" s="11">
        <v>148.15870000000001</v>
      </c>
      <c r="CB21" s="17">
        <v>109.396</v>
      </c>
      <c r="CC21" s="11">
        <v>6.332226293760343E-2</v>
      </c>
      <c r="CD21" s="12">
        <v>0.92200000000000004</v>
      </c>
      <c r="CE21" s="11">
        <v>172.82819899626932</v>
      </c>
      <c r="CF21" s="11">
        <v>0</v>
      </c>
      <c r="CG21" s="11">
        <v>4.0339999999999998</v>
      </c>
      <c r="CH21" s="11">
        <v>2.9769999999999999</v>
      </c>
      <c r="CI21" s="11">
        <v>7.5350000000000001</v>
      </c>
      <c r="CJ21" s="11">
        <v>3.8050000000000002</v>
      </c>
      <c r="CK21" s="11">
        <v>6.3730000000000002</v>
      </c>
      <c r="CL21" s="11">
        <v>3.1890000000000001</v>
      </c>
      <c r="CM21" s="11">
        <v>0</v>
      </c>
      <c r="CN21" s="11">
        <v>0</v>
      </c>
      <c r="CO21" s="11">
        <v>0</v>
      </c>
      <c r="CP21" s="11">
        <v>3.34</v>
      </c>
      <c r="CQ21" s="11">
        <v>0</v>
      </c>
      <c r="CR21" s="11">
        <v>0</v>
      </c>
      <c r="CS21" s="11">
        <v>12.51</v>
      </c>
      <c r="CT21" s="11">
        <v>2.96</v>
      </c>
      <c r="CU21" s="12">
        <v>0</v>
      </c>
      <c r="CV21" s="11" t="str">
        <f>IF(B21&lt;&gt;"",CONCATENATE(IF(LEFT(B21,2)="AS","Calibration #","Burn #"),IF(LEFT(B21,2)="AS",MID(B21,3,1),TEXT(B21,0))," (",TEXT(B21,0),") - ",IF(AL21&lt;&gt;"AS",CONCATENATE(TEXT(BD21,0),"g "),""),IF(BC21=1,"Dried ",IF(BB21=1,"Fresh ","")),IF(AT21=1,IF(AS21=1,"Polluted then washed ","Polluted "),IF(AS21=1,"Washed ","")),AN21,IF(AZ21=1," inland",IF(BA21=1," coastal",""))," ",AO21,"",IF(AV21=1,IF(AX21=1," leaves + branches"," leaves"),IF(AW21=1,IF(AX21=1," needles + branches"," needles"),IF(AX21=1," branches",""))),IF(AY21=1," small sticks",IF(AY21=2," medium sticks",IF(AY21=3," large sticks",""))),IF(AP21&lt;&gt;"",CONCATENATE(" + ",AP21),""),IF(AQ21=1,", AS coated,",IF(AR21=1,", KCl coated,",IF(AU21=1,", clean,",""))),IF(BI21=1,", heading, ",IF(BJ21=1,", backing, "," ")),IF(BG21=1,CONCATENATE("flaming ",IF(BH21=1,CONCATENATE("+ smouldering ["),"only [")),IF(BH21=1,CONCATENATE("smouldering only ["),"[")),CONCATENATE(TEXT(AB21,0),":",IF(AC21&lt;10,CONCATENATE("0",TEXT(AC21,0)),TEXT(AC21,0)),IF(AD21=0,"",IF(AD21&lt;10,CONCATENATE(":0",TEXT(AD21,0)),CONCATENATE(":",TEXT(AD21,0)))))," - ",CONCATENATE(TEXT(AF21,0),":",IF(AG21&lt;10,CONCATENATE("0",TEXT(AG21,0)),TEXT(AG21,0)),IF(AH21=0,"",IF(AH21&lt;10,CONCATENATE(":0",TEXT(AH21,0)),CONCATENATE(":",TEXT(AH21,0))))),"] (",IF(BU21&lt;-52.5,"-55",IF(BU21&lt;-47.5,"-50",IF(BU21&lt;-42.5,"-45",IF(BU21&lt;-37.5,"-40",IF(BU21&lt;-32.5,"-35",IF(BU21&lt;-27.5,"-30",IF(BU21&lt;-22.5,"-25","warm")))))))," °C, ",IF(BR21="Poly",CONCATENATE("polydisperse)"),CONCATENATE(TEXT(BR21*1000,0)," nm)"))),"")</f>
        <v>Burn #54 (54) - 251g Dried MT Fir branches flaming only [16:05 - 16:30] (-30 °C, polydisperse)</v>
      </c>
      <c r="CW21" s="11" t="s">
        <v>189</v>
      </c>
    </row>
    <row r="22" spans="1:101" s="11" customFormat="1">
      <c r="A22" s="11">
        <v>120</v>
      </c>
      <c r="B22" s="11">
        <v>116</v>
      </c>
      <c r="C22" s="6" t="s">
        <v>117</v>
      </c>
      <c r="D22" s="11">
        <v>116</v>
      </c>
      <c r="E22" s="11">
        <v>85</v>
      </c>
      <c r="G22" s="6">
        <v>0.94399999999999995</v>
      </c>
      <c r="H22" s="87">
        <f t="shared" si="0"/>
        <v>0</v>
      </c>
      <c r="I22" s="70">
        <v>9.9999999999999994E-12</v>
      </c>
      <c r="J22" s="11">
        <v>-30</v>
      </c>
      <c r="K22" s="11">
        <v>-29.8</v>
      </c>
      <c r="L22" s="11">
        <v>-29.6</v>
      </c>
      <c r="M22" s="11">
        <v>-30.5</v>
      </c>
      <c r="N22" s="97">
        <f t="shared" si="1"/>
        <v>-5.5528419686577806</v>
      </c>
      <c r="O22" s="70">
        <v>2.7999999999999999E-6</v>
      </c>
      <c r="P22" s="70">
        <v>2.2800000000000002E-6</v>
      </c>
      <c r="Q22" s="70">
        <v>4.4599999999999996E-6</v>
      </c>
      <c r="R22" s="70">
        <v>0</v>
      </c>
      <c r="S22" s="11">
        <v>13292.06</v>
      </c>
      <c r="T22" s="11">
        <v>13100</v>
      </c>
      <c r="U22" s="11">
        <v>15700</v>
      </c>
      <c r="V22" s="11">
        <v>11000</v>
      </c>
      <c r="W22" s="13">
        <v>2007</v>
      </c>
      <c r="X22" s="6">
        <v>5</v>
      </c>
      <c r="Y22" s="6">
        <v>31</v>
      </c>
      <c r="Z22" s="6" t="str">
        <f>IF(AA22&lt;&gt;"",IF(WEEKDAY(AA22,1)=1,"Sunday",IF(WEEKDAY(AA22,1)=2,"Monday",IF(WEEKDAY(AA22,1)=3,"Tuesday",IF(WEEKDAY(AA22,1)=4,"Wednesday",IF(WEEKDAY(AA22,1)=5,"Thursday",IF(WEEKDAY(AA22,1)=6,"Friday",IF(WEEKDAY(AA22,1)=7,"Saturday",""))))))),"")</f>
        <v>Thursday</v>
      </c>
      <c r="AA22" s="14">
        <f>IF(W22&gt;0,DATE(W22,X22,Y22),"")</f>
        <v>39233</v>
      </c>
      <c r="AB22" s="13">
        <v>8</v>
      </c>
      <c r="AC22" s="6">
        <v>22</v>
      </c>
      <c r="AD22" s="6">
        <v>0</v>
      </c>
      <c r="AE22" s="15">
        <f>IF(AB22&gt;0,TIME(AB22,AC22,AD22),"")</f>
        <v>0.34861111111111115</v>
      </c>
      <c r="AF22" s="13">
        <v>9</v>
      </c>
      <c r="AG22" s="6">
        <v>13</v>
      </c>
      <c r="AH22" s="6">
        <v>0</v>
      </c>
      <c r="AI22" s="15">
        <f>IF(AF22&gt;0,TIME(AF22,AG22,AH22),"")</f>
        <v>0.3840277777777778</v>
      </c>
      <c r="AJ22" s="13" t="str">
        <f>IF(AND(AA22&lt;DATE(2007,5,27),B22&gt;0),1,"")</f>
        <v/>
      </c>
      <c r="AK22" s="12">
        <f>IF(AND(AA22&gt;DATE(2007,5,27),B22&gt;0),1,"")</f>
        <v>1</v>
      </c>
      <c r="AL22" s="13" t="s">
        <v>99</v>
      </c>
      <c r="AM22" s="6" t="s">
        <v>129</v>
      </c>
      <c r="AN22" s="11" t="s">
        <v>316</v>
      </c>
      <c r="AO22" s="6" t="s">
        <v>117</v>
      </c>
      <c r="AP22" s="12"/>
      <c r="AQ22" s="6"/>
      <c r="AR22" s="6"/>
      <c r="AS22" s="6"/>
      <c r="AT22" s="6"/>
      <c r="AU22" s="6" t="s">
        <v>39</v>
      </c>
      <c r="AV22" s="6" t="s">
        <v>39</v>
      </c>
      <c r="AW22" s="6">
        <v>1</v>
      </c>
      <c r="AX22" s="6">
        <v>1</v>
      </c>
      <c r="AY22" s="6" t="s">
        <v>39</v>
      </c>
      <c r="AZ22" s="6" t="s">
        <v>39</v>
      </c>
      <c r="BA22" s="11" t="s">
        <v>39</v>
      </c>
      <c r="BB22" s="6">
        <v>1</v>
      </c>
      <c r="BC22" s="12" t="s">
        <v>39</v>
      </c>
      <c r="BD22" s="6">
        <v>100</v>
      </c>
      <c r="BE22" s="6">
        <v>4.3</v>
      </c>
      <c r="BF22" s="6">
        <f>IF(BE22&lt;&gt;"",BE22/BD22*100,"")</f>
        <v>4.3</v>
      </c>
      <c r="BG22" s="13">
        <v>1</v>
      </c>
      <c r="BH22" s="6">
        <v>1</v>
      </c>
      <c r="BI22" s="6" t="s">
        <v>39</v>
      </c>
      <c r="BJ22" s="11" t="s">
        <v>39</v>
      </c>
      <c r="BK22" s="13"/>
      <c r="BL22" s="6"/>
      <c r="BM22" s="6">
        <v>1</v>
      </c>
      <c r="BN22" s="6">
        <v>1</v>
      </c>
      <c r="BO22" s="6"/>
      <c r="BP22" s="6">
        <v>1</v>
      </c>
      <c r="BQ22" s="12" t="str">
        <f>IF(BR22&lt;&gt;"",IF(BR22="Poly","",1),"")</f>
        <v/>
      </c>
      <c r="BR22" s="16" t="s">
        <v>126</v>
      </c>
      <c r="BS22" s="13">
        <v>1.4E-2</v>
      </c>
      <c r="BT22" s="12">
        <v>61000</v>
      </c>
      <c r="BU22" s="13">
        <v>-30.016500000000001</v>
      </c>
      <c r="BV22" s="6">
        <f>IF(BU22&lt;&gt;"",BU22+273.15,"")</f>
        <v>243.13349999999997</v>
      </c>
      <c r="BW22" s="6">
        <v>-35.453400000000002</v>
      </c>
      <c r="BX22" s="6">
        <v>-35.652900000000002</v>
      </c>
      <c r="BY22" s="12">
        <v>102.197</v>
      </c>
      <c r="BZ22" s="16" t="s">
        <v>146</v>
      </c>
      <c r="CA22" s="11">
        <v>153.69309999999999</v>
      </c>
      <c r="CB22" s="17">
        <v>114.51600000000001</v>
      </c>
      <c r="CC22" s="11">
        <v>0.21885431989037488</v>
      </c>
      <c r="CD22" s="12">
        <v>0.94399999999999995</v>
      </c>
      <c r="CE22" s="11">
        <v>57.032791539973758</v>
      </c>
      <c r="CF22" s="11">
        <v>27.458496932284202</v>
      </c>
      <c r="CG22" s="11">
        <v>0.17</v>
      </c>
      <c r="CH22" s="11">
        <v>1.736</v>
      </c>
      <c r="CI22" s="11">
        <v>5.9089999999999998</v>
      </c>
      <c r="CJ22" s="11" t="s">
        <v>39</v>
      </c>
      <c r="CK22" s="11">
        <v>1.905</v>
      </c>
      <c r="CL22" s="11">
        <v>4.2000000000000003E-2</v>
      </c>
      <c r="CM22" s="11" t="s">
        <v>39</v>
      </c>
      <c r="CN22" s="11">
        <v>3.3</v>
      </c>
      <c r="CO22" s="11">
        <v>3.3250000000000002</v>
      </c>
      <c r="CP22" s="11">
        <v>0.3</v>
      </c>
      <c r="CQ22" s="11">
        <v>6.7000000000000004E-2</v>
      </c>
      <c r="CR22" s="11">
        <v>0.04</v>
      </c>
      <c r="CS22" s="11">
        <v>2.5299999999999998</v>
      </c>
      <c r="CT22" s="11">
        <v>0.51400000000000001</v>
      </c>
      <c r="CU22" s="12">
        <v>0</v>
      </c>
      <c r="CV22" s="11" t="str">
        <f>IF(B22&lt;&gt;"",CONCATENATE(IF(LEFT(B22,2)="AS","Calibration #","Burn #"),IF(LEFT(B22,2)="AS",MID(B22,3,1),TEXT(B22,0))," (",TEXT(B22,0),") - ",IF(AL22&lt;&gt;"AS",CONCATENATE(TEXT(BD22,0),"g "),""),IF(BC22=1,"Dried ",IF(BB22=1,"Fresh ","")),IF(AT22=1,IF(AS22=1,"Polluted then washed ","Polluted "),IF(AS22=1,"Washed ","")),AN22,IF(AZ22=1," inland",IF(BA22=1," coastal",""))," ",AO22,"",IF(AV22=1,IF(AX22=1," leaves + branches"," leaves"),IF(AW22=1,IF(AX22=1," needles + branches"," needles"),IF(AX22=1," branches",""))),IF(AY22=1," small sticks",IF(AY22=2," medium sticks",IF(AY22=3," large sticks",""))),IF(AP22&lt;&gt;"",CONCATENATE(" + ",AP22),""),IF(AQ22=1,", AS coated,",IF(AR22=1,", KCl coated,",IF(AU22=1,", clean,",""))),IF(BI22=1,", heading, ",IF(BJ22=1,", backing, "," ")),IF(BG22=1,CONCATENATE("flaming ",IF(BH22=1,CONCATENATE("+ smouldering ["),"only [")),IF(BH22=1,CONCATENATE("smouldering only ["),"[")),CONCATENATE(TEXT(AB22,0),":",IF(AC22&lt;10,CONCATENATE("0",TEXT(AC22,0)),TEXT(AC22,0)),IF(AD22=0,"",IF(AD22&lt;10,CONCATENATE(":0",TEXT(AD22,0)),CONCATENATE(":",TEXT(AD22,0)))))," - ",CONCATENATE(TEXT(AF22,0),":",IF(AG22&lt;10,CONCATENATE("0",TEXT(AG22,0)),TEXT(AG22,0)),IF(AH22=0,"",IF(AH22&lt;10,CONCATENATE(":0",TEXT(AH22,0)),CONCATENATE(":",TEXT(AH22,0))))),"] (",IF(BU22&lt;-52.5,"-55",IF(BU22&lt;-47.5,"-50",IF(BU22&lt;-42.5,"-45",IF(BU22&lt;-37.5,"-40",IF(BU22&lt;-32.5,"-35",IF(BU22&lt;-27.5,"-30",IF(BU22&lt;-22.5,"-25","warm")))))))," °C, ",IF(BR22="Poly",CONCATENATE("polydisperse)"),CONCATENATE(TEXT(BR22*1000,0)," nm)"))),"")</f>
        <v>Burn #116 (116) - 100g Fresh MT Fir needles + branches flaming + smouldering [8:22 - 9:13] (-30 °C, polydisperse)</v>
      </c>
      <c r="CW22" s="11" t="s">
        <v>226</v>
      </c>
    </row>
    <row r="23" spans="1:101" s="11" customFormat="1">
      <c r="A23" s="11">
        <v>122</v>
      </c>
      <c r="B23" s="11">
        <v>117</v>
      </c>
      <c r="C23" s="6" t="s">
        <v>117</v>
      </c>
      <c r="D23" s="11">
        <v>117</v>
      </c>
      <c r="E23" s="11">
        <v>87</v>
      </c>
      <c r="G23" s="6">
        <v>0</v>
      </c>
      <c r="H23" s="87">
        <f t="shared" si="0"/>
        <v>0</v>
      </c>
      <c r="I23" s="70">
        <v>9.9999999999999994E-12</v>
      </c>
      <c r="J23" s="11">
        <v>-30.1</v>
      </c>
      <c r="K23" s="11">
        <v>-30.1</v>
      </c>
      <c r="L23" s="11">
        <v>-30</v>
      </c>
      <c r="M23" s="11">
        <v>-30.3</v>
      </c>
      <c r="N23" s="97">
        <f t="shared" si="1"/>
        <v>-5.6497519816658368</v>
      </c>
      <c r="O23" s="70">
        <v>2.2400000000000002E-6</v>
      </c>
      <c r="P23" s="70">
        <v>0</v>
      </c>
      <c r="Q23" s="70">
        <v>0</v>
      </c>
      <c r="R23" s="70">
        <v>0</v>
      </c>
      <c r="S23" s="11">
        <v>4056.03</v>
      </c>
      <c r="T23" s="11">
        <v>4040</v>
      </c>
      <c r="U23" s="11">
        <v>4190</v>
      </c>
      <c r="V23" s="11">
        <v>3860</v>
      </c>
      <c r="W23" s="13">
        <v>2007</v>
      </c>
      <c r="X23" s="6">
        <v>5</v>
      </c>
      <c r="Y23" s="6">
        <v>31</v>
      </c>
      <c r="Z23" s="6" t="str">
        <f>IF(AA23&lt;&gt;"",IF(WEEKDAY(AA23,1)=1,"Sunday",IF(WEEKDAY(AA23,1)=2,"Monday",IF(WEEKDAY(AA23,1)=3,"Tuesday",IF(WEEKDAY(AA23,1)=4,"Wednesday",IF(WEEKDAY(AA23,1)=5,"Thursday",IF(WEEKDAY(AA23,1)=6,"Friday",IF(WEEKDAY(AA23,1)=7,"Saturday",""))))))),"")</f>
        <v>Thursday</v>
      </c>
      <c r="AA23" s="14">
        <f>IF(W23&gt;0,DATE(W23,X23,Y23),"")</f>
        <v>39233</v>
      </c>
      <c r="AB23" s="13">
        <v>11</v>
      </c>
      <c r="AC23" s="6">
        <v>30</v>
      </c>
      <c r="AD23" s="6">
        <v>0</v>
      </c>
      <c r="AE23" s="15">
        <f>IF(AB23&gt;0,TIME(AB23,AC23,AD23),"")</f>
        <v>0.47916666666666669</v>
      </c>
      <c r="AF23" s="13">
        <v>12</v>
      </c>
      <c r="AG23" s="6">
        <v>7</v>
      </c>
      <c r="AH23" s="6">
        <v>0</v>
      </c>
      <c r="AI23" s="15">
        <f>IF(AF23&gt;0,TIME(AF23,AG23,AH23),"")</f>
        <v>0.50486111111111109</v>
      </c>
      <c r="AJ23" s="13" t="str">
        <f>IF(AND(AA23&lt;DATE(2007,5,27),B23&gt;0),1,"")</f>
        <v/>
      </c>
      <c r="AK23" s="12">
        <f>IF(AND(AA23&gt;DATE(2007,5,27),B23&gt;0),1,"")</f>
        <v>1</v>
      </c>
      <c r="AL23" s="13" t="s">
        <v>100</v>
      </c>
      <c r="AM23" s="6" t="s">
        <v>129</v>
      </c>
      <c r="AN23" s="11" t="s">
        <v>316</v>
      </c>
      <c r="AO23" s="6" t="s">
        <v>117</v>
      </c>
      <c r="AP23" s="12"/>
      <c r="AQ23" s="6"/>
      <c r="AR23" s="6"/>
      <c r="AS23" s="6"/>
      <c r="AT23" s="6"/>
      <c r="AU23" s="6" t="s">
        <v>39</v>
      </c>
      <c r="AV23" s="6" t="s">
        <v>39</v>
      </c>
      <c r="AW23" s="6">
        <v>1</v>
      </c>
      <c r="AX23" s="6">
        <v>1</v>
      </c>
      <c r="AY23" s="6" t="s">
        <v>39</v>
      </c>
      <c r="AZ23" s="6" t="s">
        <v>39</v>
      </c>
      <c r="BA23" s="11" t="s">
        <v>39</v>
      </c>
      <c r="BB23" s="6" t="s">
        <v>39</v>
      </c>
      <c r="BC23" s="12">
        <v>1</v>
      </c>
      <c r="BD23" s="6">
        <v>100</v>
      </c>
      <c r="BE23" s="6">
        <v>17.399999999999999</v>
      </c>
      <c r="BF23" s="6">
        <f>IF(BE23&lt;&gt;"",BE23/BD23*100,"")</f>
        <v>17.399999999999999</v>
      </c>
      <c r="BG23" s="13">
        <v>1</v>
      </c>
      <c r="BH23" s="6">
        <v>1</v>
      </c>
      <c r="BI23" s="6" t="s">
        <v>39</v>
      </c>
      <c r="BJ23" s="11" t="s">
        <v>39</v>
      </c>
      <c r="BK23" s="13"/>
      <c r="BL23" s="6"/>
      <c r="BM23" s="6">
        <v>1</v>
      </c>
      <c r="BN23" s="6">
        <v>1</v>
      </c>
      <c r="BO23" s="6"/>
      <c r="BP23" s="6">
        <v>1</v>
      </c>
      <c r="BQ23" s="12" t="str">
        <f>IF(BR23&lt;&gt;"",IF(BR23="Poly","",1),"")</f>
        <v/>
      </c>
      <c r="BR23" s="16" t="s">
        <v>126</v>
      </c>
      <c r="BS23" s="13">
        <v>8.8999999999999996E-2</v>
      </c>
      <c r="BT23" s="12">
        <v>3644</v>
      </c>
      <c r="BU23" s="13">
        <v>-30.128299999999999</v>
      </c>
      <c r="BV23" s="6">
        <f>IF(BU23&lt;&gt;"",BU23+273.15,"")</f>
        <v>243.02169999999998</v>
      </c>
      <c r="BW23" s="6">
        <v>-35.866199999999999</v>
      </c>
      <c r="BX23" s="6">
        <v>-36.033799999999999</v>
      </c>
      <c r="BY23" s="12">
        <v>101.8503</v>
      </c>
      <c r="BZ23" s="16" t="s">
        <v>146</v>
      </c>
      <c r="CA23" s="11">
        <v>156.6764</v>
      </c>
      <c r="CB23" s="17">
        <v>116.611</v>
      </c>
      <c r="CC23" s="11">
        <v>0.10803594995461178</v>
      </c>
      <c r="CD23" s="12" t="s">
        <v>39</v>
      </c>
      <c r="CE23" s="11">
        <v>98.576562052825565</v>
      </c>
      <c r="CF23" s="11">
        <v>0.58972244884488434</v>
      </c>
      <c r="CG23" s="11">
        <v>0.38700000000000001</v>
      </c>
      <c r="CH23" s="11">
        <v>1.1419999999999999</v>
      </c>
      <c r="CI23" s="11">
        <v>1.401</v>
      </c>
      <c r="CJ23" s="11" t="s">
        <v>39</v>
      </c>
      <c r="CK23" s="11">
        <v>1.8320000000000001</v>
      </c>
      <c r="CL23" s="11">
        <v>0.192</v>
      </c>
      <c r="CM23" s="11">
        <v>1.6319999999999999</v>
      </c>
      <c r="CN23" s="11">
        <v>3.91</v>
      </c>
      <c r="CO23" s="11">
        <v>1.002</v>
      </c>
      <c r="CP23" s="11">
        <v>0.83</v>
      </c>
      <c r="CQ23" s="11">
        <v>0</v>
      </c>
      <c r="CR23" s="11">
        <v>0</v>
      </c>
      <c r="CS23" s="11">
        <v>3.69</v>
      </c>
      <c r="CT23" s="11">
        <v>1</v>
      </c>
      <c r="CU23" s="12">
        <v>0</v>
      </c>
      <c r="CV23" s="11" t="str">
        <f>IF(B23&lt;&gt;"",CONCATENATE(IF(LEFT(B23,2)="AS","Calibration #","Burn #"),IF(LEFT(B23,2)="AS",MID(B23,3,1),TEXT(B23,0))," (",TEXT(B23,0),") - ",IF(AL23&lt;&gt;"AS",CONCATENATE(TEXT(BD23,0),"g "),""),IF(BC23=1,"Dried ",IF(BB23=1,"Fresh ","")),IF(AT23=1,IF(AS23=1,"Polluted then washed ","Polluted "),IF(AS23=1,"Washed ","")),AN23,IF(AZ23=1," inland",IF(BA23=1," coastal",""))," ",AO23,"",IF(AV23=1,IF(AX23=1," leaves + branches"," leaves"),IF(AW23=1,IF(AX23=1," needles + branches"," needles"),IF(AX23=1," branches",""))),IF(AY23=1," small sticks",IF(AY23=2," medium sticks",IF(AY23=3," large sticks",""))),IF(AP23&lt;&gt;"",CONCATENATE(" + ",AP23),""),IF(AQ23=1,", AS coated,",IF(AR23=1,", KCl coated,",IF(AU23=1,", clean,",""))),IF(BI23=1,", heading, ",IF(BJ23=1,", backing, "," ")),IF(BG23=1,CONCATENATE("flaming ",IF(BH23=1,CONCATENATE("+ smouldering ["),"only [")),IF(BH23=1,CONCATENATE("smouldering only ["),"[")),CONCATENATE(TEXT(AB23,0),":",IF(AC23&lt;10,CONCATENATE("0",TEXT(AC23,0)),TEXT(AC23,0)),IF(AD23=0,"",IF(AD23&lt;10,CONCATENATE(":0",TEXT(AD23,0)),CONCATENATE(":",TEXT(AD23,0)))))," - ",CONCATENATE(TEXT(AF23,0),":",IF(AG23&lt;10,CONCATENATE("0",TEXT(AG23,0)),TEXT(AG23,0)),IF(AH23=0,"",IF(AH23&lt;10,CONCATENATE(":0",TEXT(AH23,0)),CONCATENATE(":",TEXT(AH23,0))))),"] (",IF(BU23&lt;-52.5,"-55",IF(BU23&lt;-47.5,"-50",IF(BU23&lt;-42.5,"-45",IF(BU23&lt;-37.5,"-40",IF(BU23&lt;-32.5,"-35",IF(BU23&lt;-27.5,"-30",IF(BU23&lt;-22.5,"-25","warm")))))))," °C, ",IF(BR23="Poly",CONCATENATE("polydisperse)"),CONCATENATE(TEXT(BR23*1000,0)," nm)"))),"")</f>
        <v>Burn #117 (117) - 100g Dried MT Fir needles + branches flaming + smouldering [11:30 - 12:07] (-30 °C, polydisperse)</v>
      </c>
      <c r="CW23" s="11" t="s">
        <v>227</v>
      </c>
    </row>
    <row r="24" spans="1:101" s="11" customFormat="1">
      <c r="A24" s="11">
        <v>136</v>
      </c>
      <c r="B24" s="11">
        <v>124</v>
      </c>
      <c r="C24" s="6" t="s">
        <v>117</v>
      </c>
      <c r="D24" s="11">
        <v>124</v>
      </c>
      <c r="E24" s="11">
        <v>100</v>
      </c>
      <c r="G24" s="6">
        <v>0.94</v>
      </c>
      <c r="H24" s="87">
        <f t="shared" si="0"/>
        <v>0</v>
      </c>
      <c r="I24" s="70">
        <v>9.9999999999999998E-13</v>
      </c>
      <c r="J24" s="11">
        <v>-30.9</v>
      </c>
      <c r="K24" s="11">
        <v>-31</v>
      </c>
      <c r="L24" s="11">
        <v>-30.2</v>
      </c>
      <c r="M24" s="11">
        <v>-31.4</v>
      </c>
      <c r="N24" s="97">
        <f t="shared" si="1"/>
        <v>-5.5606673061697371</v>
      </c>
      <c r="O24" s="70">
        <v>2.7499999999999999E-6</v>
      </c>
      <c r="P24" s="70">
        <v>0</v>
      </c>
      <c r="Q24" s="70">
        <v>7.7999999999999999E-6</v>
      </c>
      <c r="R24" s="70">
        <v>0</v>
      </c>
      <c r="S24" s="11">
        <v>4213.29</v>
      </c>
      <c r="T24" s="11">
        <v>4200</v>
      </c>
      <c r="U24" s="11">
        <v>4520</v>
      </c>
      <c r="V24" s="11">
        <v>3915</v>
      </c>
      <c r="W24" s="13">
        <v>2007</v>
      </c>
      <c r="X24" s="6">
        <v>6</v>
      </c>
      <c r="Y24" s="6">
        <v>4</v>
      </c>
      <c r="Z24" s="6" t="str">
        <f>IF(AA24&lt;&gt;"",IF(WEEKDAY(AA24,1)=1,"Sunday",IF(WEEKDAY(AA24,1)=2,"Monday",IF(WEEKDAY(AA24,1)=3,"Tuesday",IF(WEEKDAY(AA24,1)=4,"Wednesday",IF(WEEKDAY(AA24,1)=5,"Thursday",IF(WEEKDAY(AA24,1)=6,"Friday",IF(WEEKDAY(AA24,1)=7,"Saturday",""))))))),"")</f>
        <v>Monday</v>
      </c>
      <c r="AA24" s="14">
        <f>IF(W24&gt;0,DATE(W24,X24,Y24),"")</f>
        <v>39237</v>
      </c>
      <c r="AB24" s="13">
        <v>9</v>
      </c>
      <c r="AC24" s="6">
        <v>0</v>
      </c>
      <c r="AD24" s="6">
        <v>0</v>
      </c>
      <c r="AE24" s="15">
        <f>IF(AB24&gt;0,TIME(AB24,AC24,AD24),"")</f>
        <v>0.375</v>
      </c>
      <c r="AF24" s="13">
        <v>9</v>
      </c>
      <c r="AG24" s="6">
        <v>31</v>
      </c>
      <c r="AH24" s="6">
        <v>0</v>
      </c>
      <c r="AI24" s="15">
        <f>IF(AF24&gt;0,TIME(AF24,AG24,AH24),"")</f>
        <v>0.39652777777777781</v>
      </c>
      <c r="AJ24" s="13" t="str">
        <f>IF(AND(AA24&lt;DATE(2007,5,27),B24&gt;0),1,"")</f>
        <v/>
      </c>
      <c r="AK24" s="12">
        <f>IF(AND(AA24&gt;DATE(2007,5,27),B24&gt;0),1,"")</f>
        <v>1</v>
      </c>
      <c r="AL24" s="13" t="s">
        <v>104</v>
      </c>
      <c r="AM24" s="6" t="s">
        <v>129</v>
      </c>
      <c r="AN24" s="11" t="s">
        <v>316</v>
      </c>
      <c r="AO24" s="6" t="s">
        <v>117</v>
      </c>
      <c r="AP24" s="12"/>
      <c r="AQ24" s="6"/>
      <c r="AR24" s="6"/>
      <c r="AS24" s="6"/>
      <c r="AT24" s="6"/>
      <c r="AU24" s="6" t="s">
        <v>39</v>
      </c>
      <c r="AV24" s="6" t="s">
        <v>39</v>
      </c>
      <c r="AW24" s="6">
        <v>1</v>
      </c>
      <c r="AX24" s="6">
        <v>1</v>
      </c>
      <c r="AY24" s="6" t="s">
        <v>39</v>
      </c>
      <c r="AZ24" s="6" t="s">
        <v>39</v>
      </c>
      <c r="BA24" s="11" t="s">
        <v>39</v>
      </c>
      <c r="BB24" s="6" t="s">
        <v>39</v>
      </c>
      <c r="BC24" s="12">
        <v>1</v>
      </c>
      <c r="BD24" s="6">
        <v>50</v>
      </c>
      <c r="BE24" s="6">
        <v>26.5</v>
      </c>
      <c r="BF24" s="6">
        <f>IF(BE24&lt;&gt;"",BE24/BD24*100,"")</f>
        <v>53</v>
      </c>
      <c r="BG24" s="13">
        <v>1</v>
      </c>
      <c r="BH24" s="6">
        <v>1</v>
      </c>
      <c r="BI24" s="6" t="s">
        <v>39</v>
      </c>
      <c r="BJ24" s="11" t="s">
        <v>39</v>
      </c>
      <c r="BK24" s="13"/>
      <c r="BL24" s="6"/>
      <c r="BM24" s="6">
        <v>1</v>
      </c>
      <c r="BN24" s="6">
        <v>1</v>
      </c>
      <c r="BO24" s="6">
        <v>1</v>
      </c>
      <c r="BP24" s="6">
        <v>1</v>
      </c>
      <c r="BQ24" s="12" t="str">
        <f>IF(BR24&lt;&gt;"",IF(BR24="Poly","",1),"")</f>
        <v/>
      </c>
      <c r="BR24" s="16" t="s">
        <v>126</v>
      </c>
      <c r="BS24" s="13">
        <v>6.2E-2</v>
      </c>
      <c r="BT24" s="12">
        <v>6405</v>
      </c>
      <c r="BU24" s="13">
        <v>-30.949400000000001</v>
      </c>
      <c r="BV24" s="6">
        <f>IF(BU24&lt;&gt;"",BU24+273.15,"")</f>
        <v>242.20059999999998</v>
      </c>
      <c r="BW24" s="6">
        <v>-36.319400000000002</v>
      </c>
      <c r="BX24" s="6">
        <v>-36.642299999999999</v>
      </c>
      <c r="BY24" s="12">
        <v>103.6101</v>
      </c>
      <c r="BZ24" s="16" t="s">
        <v>148</v>
      </c>
      <c r="CA24" s="11">
        <v>149.5223</v>
      </c>
      <c r="CB24" s="17">
        <v>110.395</v>
      </c>
      <c r="CC24" s="11">
        <v>7.5135238499025592E-2</v>
      </c>
      <c r="CD24" s="12">
        <v>0.94</v>
      </c>
      <c r="CE24" s="11">
        <v>86.660352825291582</v>
      </c>
      <c r="CF24" s="11">
        <v>0</v>
      </c>
      <c r="CG24" s="11">
        <v>0.32300000000000001</v>
      </c>
      <c r="CH24" s="11">
        <v>0.16200000000000001</v>
      </c>
      <c r="CI24" s="11">
        <v>1.8320000000000001</v>
      </c>
      <c r="CJ24" s="11">
        <v>0.13200000000000001</v>
      </c>
      <c r="CK24" s="11">
        <v>1.228</v>
      </c>
      <c r="CL24" s="11">
        <v>0.93</v>
      </c>
      <c r="CM24" s="11" t="s">
        <v>39</v>
      </c>
      <c r="CN24" s="11" t="s">
        <v>39</v>
      </c>
      <c r="CO24" s="11" t="s">
        <v>39</v>
      </c>
      <c r="CP24" s="11">
        <v>0.36</v>
      </c>
      <c r="CQ24" s="11">
        <v>0</v>
      </c>
      <c r="CR24" s="11">
        <v>0</v>
      </c>
      <c r="CS24" s="11">
        <v>2.23</v>
      </c>
      <c r="CT24" s="11">
        <v>0.61</v>
      </c>
      <c r="CU24" s="12">
        <v>0</v>
      </c>
      <c r="CV24" s="11" t="str">
        <f>IF(B24&lt;&gt;"",CONCATENATE(IF(LEFT(B24,2)="AS","Calibration #","Burn #"),IF(LEFT(B24,2)="AS",MID(B24,3,1),TEXT(B24,0))," (",TEXT(B24,0),") - ",IF(AL24&lt;&gt;"AS",CONCATENATE(TEXT(BD24,0),"g "),""),IF(BC24=1,"Dried ",IF(BB24=1,"Fresh ","")),IF(AT24=1,IF(AS24=1,"Polluted then washed ","Polluted "),IF(AS24=1,"Washed ","")),AN24,IF(AZ24=1," inland",IF(BA24=1," coastal",""))," ",AO24,"",IF(AV24=1,IF(AX24=1," leaves + branches"," leaves"),IF(AW24=1,IF(AX24=1," needles + branches"," needles"),IF(AX24=1," branches",""))),IF(AY24=1," small sticks",IF(AY24=2," medium sticks",IF(AY24=3," large sticks",""))),IF(AP24&lt;&gt;"",CONCATENATE(" + ",AP24),""),IF(AQ24=1,", AS coated,",IF(AR24=1,", KCl coated,",IF(AU24=1,", clean,",""))),IF(BI24=1,", heading, ",IF(BJ24=1,", backing, "," ")),IF(BG24=1,CONCATENATE("flaming ",IF(BH24=1,CONCATENATE("+ smouldering ["),"only [")),IF(BH24=1,CONCATENATE("smouldering only ["),"[")),CONCATENATE(TEXT(AB24,0),":",IF(AC24&lt;10,CONCATENATE("0",TEXT(AC24,0)),TEXT(AC24,0)),IF(AD24=0,"",IF(AD24&lt;10,CONCATENATE(":0",TEXT(AD24,0)),CONCATENATE(":",TEXT(AD24,0)))))," - ",CONCATENATE(TEXT(AF24,0),":",IF(AG24&lt;10,CONCATENATE("0",TEXT(AG24,0)),TEXT(AG24,0)),IF(AH24=0,"",IF(AH24&lt;10,CONCATENATE(":0",TEXT(AH24,0)),CONCATENATE(":",TEXT(AH24,0))))),"] (",IF(BU24&lt;-52.5,"-55",IF(BU24&lt;-47.5,"-50",IF(BU24&lt;-42.5,"-45",IF(BU24&lt;-37.5,"-40",IF(BU24&lt;-32.5,"-35",IF(BU24&lt;-27.5,"-30",IF(BU24&lt;-22.5,"-25","warm")))))))," °C, ",IF(BR24="Poly",CONCATENATE("polydisperse)"),CONCATENATE(TEXT(BR24*1000,0)," nm)"))),"")</f>
        <v>Burn #124 (124) - 50g Dried MT Fir needles + branches flaming + smouldering [9:00 - 9:31] (-30 °C, polydisperse)</v>
      </c>
      <c r="CW24" s="11" t="s">
        <v>333</v>
      </c>
    </row>
    <row r="25" spans="1:101" s="88" customFormat="1">
      <c r="A25" s="88">
        <v>71</v>
      </c>
      <c r="B25" s="88">
        <v>70</v>
      </c>
      <c r="C25" s="89" t="s">
        <v>121</v>
      </c>
      <c r="D25" s="88">
        <v>70</v>
      </c>
      <c r="E25" s="88">
        <v>52</v>
      </c>
      <c r="F25" s="88">
        <v>70</v>
      </c>
      <c r="G25" s="98">
        <v>0.98099999999999987</v>
      </c>
      <c r="H25" s="87">
        <f t="shared" si="0"/>
        <v>-3.6382721639824069</v>
      </c>
      <c r="I25" s="90">
        <v>2.3000000000000001E-4</v>
      </c>
      <c r="J25" s="88">
        <v>-29.9</v>
      </c>
      <c r="K25" s="88">
        <v>-29.8</v>
      </c>
      <c r="L25" s="88">
        <v>-29.6</v>
      </c>
      <c r="M25" s="88">
        <v>-30.3</v>
      </c>
      <c r="N25" s="97">
        <f t="shared" si="1"/>
        <v>-5.7077439286435236</v>
      </c>
      <c r="O25" s="90">
        <v>1.9599999999999999E-6</v>
      </c>
      <c r="P25" s="90">
        <v>0</v>
      </c>
      <c r="Q25" s="90">
        <v>3.19E-6</v>
      </c>
      <c r="R25" s="90">
        <v>0</v>
      </c>
      <c r="S25" s="88">
        <v>15291.84</v>
      </c>
      <c r="T25" s="88">
        <v>16100</v>
      </c>
      <c r="U25" s="88">
        <v>17700</v>
      </c>
      <c r="V25" s="88">
        <v>12400</v>
      </c>
      <c r="W25" s="91">
        <v>2007</v>
      </c>
      <c r="X25" s="89">
        <v>5</v>
      </c>
      <c r="Y25" s="89">
        <v>24</v>
      </c>
      <c r="Z25" s="89" t="str">
        <f>IF(AA25&lt;&gt;"",IF(WEEKDAY(AA25,1)=1,"Sunday",IF(WEEKDAY(AA25,1)=2,"Monday",IF(WEEKDAY(AA25,1)=3,"Tuesday",IF(WEEKDAY(AA25,1)=4,"Wednesday",IF(WEEKDAY(AA25,1)=5,"Thursday",IF(WEEKDAY(AA25,1)=6,"Friday",IF(WEEKDAY(AA25,1)=7,"Saturday",""))))))),"")</f>
        <v>Thursday</v>
      </c>
      <c r="AA25" s="92">
        <f>IF(W25&gt;0,DATE(W25,X25,Y25),"")</f>
        <v>39226</v>
      </c>
      <c r="AB25" s="91">
        <v>13</v>
      </c>
      <c r="AC25" s="89">
        <v>27</v>
      </c>
      <c r="AD25" s="89">
        <v>0</v>
      </c>
      <c r="AE25" s="93">
        <f>IF(AB25&gt;0,TIME(AB25,AC25,AD25),"")</f>
        <v>0.56041666666666667</v>
      </c>
      <c r="AF25" s="91">
        <v>13</v>
      </c>
      <c r="AG25" s="89">
        <v>45</v>
      </c>
      <c r="AH25" s="89">
        <v>0</v>
      </c>
      <c r="AI25" s="93">
        <f>IF(AF25&gt;0,TIME(AF25,AG25,AH25),"")</f>
        <v>0.57291666666666663</v>
      </c>
      <c r="AJ25" s="91">
        <f>IF(AND(AA25&lt;DATE(2007,5,27),B25&gt;0),1,"")</f>
        <v>1</v>
      </c>
      <c r="AK25" s="94" t="str">
        <f>IF(AND(AA25&gt;DATE(2007,5,27),B25&gt;0),1,"")</f>
        <v/>
      </c>
      <c r="AL25" s="91" t="s">
        <v>73</v>
      </c>
      <c r="AM25" s="89" t="s">
        <v>129</v>
      </c>
      <c r="AN25" s="88" t="s">
        <v>317</v>
      </c>
      <c r="AO25" s="89" t="s">
        <v>121</v>
      </c>
      <c r="AP25" s="94"/>
      <c r="AQ25" s="89"/>
      <c r="AR25" s="89"/>
      <c r="AS25" s="89">
        <v>1</v>
      </c>
      <c r="AT25" s="89"/>
      <c r="AU25" s="89" t="s">
        <v>39</v>
      </c>
      <c r="AV25" s="89" t="s">
        <v>39</v>
      </c>
      <c r="AW25" s="89" t="s">
        <v>39</v>
      </c>
      <c r="AX25" s="89" t="s">
        <v>39</v>
      </c>
      <c r="AY25" s="89" t="s">
        <v>39</v>
      </c>
      <c r="AZ25" s="89" t="s">
        <v>39</v>
      </c>
      <c r="BA25" s="88" t="s">
        <v>39</v>
      </c>
      <c r="BB25" s="89" t="s">
        <v>39</v>
      </c>
      <c r="BC25" s="94" t="s">
        <v>39</v>
      </c>
      <c r="BD25" s="89">
        <v>176.1</v>
      </c>
      <c r="BE25" s="89">
        <v>19.899999999999999</v>
      </c>
      <c r="BF25" s="89">
        <f>IF(BE25&lt;&gt;"",BE25/BD25*100,"")</f>
        <v>11.300397501419647</v>
      </c>
      <c r="BG25" s="91">
        <v>1</v>
      </c>
      <c r="BH25" s="89" t="s">
        <v>39</v>
      </c>
      <c r="BI25" s="89" t="s">
        <v>39</v>
      </c>
      <c r="BJ25" s="88" t="s">
        <v>39</v>
      </c>
      <c r="BK25" s="91"/>
      <c r="BL25" s="89"/>
      <c r="BM25" s="89">
        <v>1</v>
      </c>
      <c r="BN25" s="89">
        <v>1</v>
      </c>
      <c r="BO25" s="89"/>
      <c r="BP25" s="89">
        <v>1</v>
      </c>
      <c r="BQ25" s="94" t="str">
        <f>IF(BR25&lt;&gt;"",IF(BR25="Poly","",1),"")</f>
        <v/>
      </c>
      <c r="BR25" s="95" t="s">
        <v>126</v>
      </c>
      <c r="BS25" s="91">
        <v>7.4999999999999997E-2</v>
      </c>
      <c r="BT25" s="94">
        <v>50504</v>
      </c>
      <c r="BU25" s="91">
        <v>-29.913599999999999</v>
      </c>
      <c r="BV25" s="89">
        <f>IF(BU25&lt;&gt;"",BU25+273.15,"")</f>
        <v>243.23639999999997</v>
      </c>
      <c r="BW25" s="89">
        <v>-35.615299999999998</v>
      </c>
      <c r="BX25" s="89">
        <v>-35.7547</v>
      </c>
      <c r="BY25" s="94">
        <v>101.5321</v>
      </c>
      <c r="BZ25" s="95" t="s">
        <v>141</v>
      </c>
      <c r="CA25" s="88">
        <v>153.05549999999999</v>
      </c>
      <c r="CB25" s="96">
        <v>114.15600000000001</v>
      </c>
      <c r="CC25" s="88">
        <v>0.13752696279830925</v>
      </c>
      <c r="CD25" s="94">
        <v>0.89700000000000002</v>
      </c>
      <c r="CE25" s="88">
        <v>181.58966220378468</v>
      </c>
      <c r="CF25" s="88">
        <v>32.390262281706505</v>
      </c>
      <c r="CG25" s="88">
        <v>1.554</v>
      </c>
      <c r="CH25" s="88">
        <v>14.579000000000001</v>
      </c>
      <c r="CI25" s="88">
        <v>26.96</v>
      </c>
      <c r="CJ25" s="88">
        <v>0</v>
      </c>
      <c r="CK25" s="88">
        <v>20.559000000000001</v>
      </c>
      <c r="CL25" s="88">
        <v>0.18</v>
      </c>
      <c r="CM25" s="88">
        <v>10.429</v>
      </c>
      <c r="CN25" s="88">
        <v>0</v>
      </c>
      <c r="CO25" s="88">
        <v>7.61</v>
      </c>
      <c r="CP25" s="88">
        <v>0.8</v>
      </c>
      <c r="CQ25" s="88">
        <v>0</v>
      </c>
      <c r="CR25" s="88">
        <v>0</v>
      </c>
      <c r="CS25" s="88">
        <v>7.49</v>
      </c>
      <c r="CT25" s="88">
        <v>0.7</v>
      </c>
      <c r="CU25" s="94">
        <v>0</v>
      </c>
      <c r="CV25" s="88" t="str">
        <f>IF(B25&lt;&gt;"",CONCATENATE(IF(LEFT(B25,2)="AS","Calibration #","Burn #"),IF(LEFT(B25,2)="AS",MID(B25,3,1),TEXT(B25,0))," (",TEXT(B25,0),") - ",IF(AL25&lt;&gt;"AS",CONCATENATE(TEXT(BD25,0),"g "),""),IF(BC25=1,"Dried ",IF(BB25=1,"Fresh ","")),IF(AT25=1,IF(AS25=1,"Polluted then washed ","Polluted "),IF(AS25=1,"Washed ","")),AN25,IF(AZ25=1," inland",IF(BA25=1," coastal",""))," ",AO25,"",IF(AV25=1,IF(AX25=1," leaves + branches"," leaves"),IF(AW25=1,IF(AX25=1," needles + branches"," needles"),IF(AX25=1," branches",""))),IF(AY25=1," small sticks",IF(AY25=2," medium sticks",IF(AY25=3," large sticks",""))),IF(AP25&lt;&gt;"",CONCATENATE(" + ",AP25),""),IF(AQ25=1,", AS coated,",IF(AR25=1,", KCl coated,",IF(AU25=1,", clean,",""))),IF(BI25=1,", heading, ",IF(BJ25=1,", backing, "," ")),IF(BG25=1,CONCATENATE("flaming ",IF(BH25=1,CONCATENATE("+ smouldering ["),"only [")),IF(BH25=1,CONCATENATE("smouldering only ["),"[")),CONCATENATE(TEXT(AB25,0),":",IF(AC25&lt;10,CONCATENATE("0",TEXT(AC25,0)),TEXT(AC25,0)),IF(AD25=0,"",IF(AD25&lt;10,CONCATENATE(":0",TEXT(AD25,0)),CONCATENATE(":",TEXT(AD25,0)))))," - ",CONCATENATE(TEXT(AF25,0),":",IF(AG25&lt;10,CONCATENATE("0",TEXT(AG25,0)),TEXT(AG25,0)),IF(AH25=0,"",IF(AH25&lt;10,CONCATENATE(":0",TEXT(AH25,0)),CONCATENATE(":",TEXT(AH25,0))))),"] (",IF(BU25&lt;-52.5,"-55",IF(BU25&lt;-47.5,"-50",IF(BU25&lt;-42.5,"-45",IF(BU25&lt;-37.5,"-40",IF(BU25&lt;-32.5,"-35",IF(BU25&lt;-27.5,"-30",IF(BU25&lt;-22.5,"-25","warm")))))))," °C, ",IF(BR25="Poly",CONCATENATE("polydisperse)"),CONCATENATE(TEXT(BR25*1000,0)," nm)"))),"")</f>
        <v>Burn #70 (70) - 176g Washed CA Chamise flaming only [13:27 - 13:45] (-30 °C, polydisperse)</v>
      </c>
      <c r="CW25" s="88" t="s">
        <v>199</v>
      </c>
    </row>
    <row r="26" spans="1:101" s="88" customFormat="1">
      <c r="A26" s="88">
        <v>95</v>
      </c>
      <c r="B26" s="88">
        <v>94</v>
      </c>
      <c r="C26" s="89" t="s">
        <v>121</v>
      </c>
      <c r="D26" s="88">
        <v>94</v>
      </c>
      <c r="E26" s="88">
        <v>64</v>
      </c>
      <c r="F26" s="88">
        <v>94</v>
      </c>
      <c r="G26" s="98">
        <v>0.97199999999999998</v>
      </c>
      <c r="H26" s="87">
        <f t="shared" si="0"/>
        <v>-2.1249387366082999</v>
      </c>
      <c r="I26" s="90">
        <v>7.4999999999999997E-3</v>
      </c>
      <c r="J26" s="88">
        <v>-30.4</v>
      </c>
      <c r="K26" s="88">
        <v>-30.3</v>
      </c>
      <c r="L26" s="88">
        <v>-30</v>
      </c>
      <c r="M26" s="88">
        <v>-30.7</v>
      </c>
      <c r="N26" s="97">
        <f t="shared" si="1"/>
        <v>-6.0241088635982072</v>
      </c>
      <c r="O26" s="90">
        <v>9.4600000000000003E-7</v>
      </c>
      <c r="P26" s="90">
        <v>0</v>
      </c>
      <c r="Q26" s="90">
        <v>0</v>
      </c>
      <c r="R26" s="90">
        <v>0</v>
      </c>
      <c r="S26" s="88">
        <v>9614.01</v>
      </c>
      <c r="T26" s="88">
        <v>9280</v>
      </c>
      <c r="U26" s="88">
        <v>10000</v>
      </c>
      <c r="V26" s="88">
        <v>8850</v>
      </c>
      <c r="W26" s="91">
        <v>2007</v>
      </c>
      <c r="X26" s="89">
        <v>5</v>
      </c>
      <c r="Y26" s="89">
        <v>25</v>
      </c>
      <c r="Z26" s="89" t="str">
        <f>IF(AA26&lt;&gt;"",IF(WEEKDAY(AA26,1)=1,"Sunday",IF(WEEKDAY(AA26,1)=2,"Monday",IF(WEEKDAY(AA26,1)=3,"Tuesday",IF(WEEKDAY(AA26,1)=4,"Wednesday",IF(WEEKDAY(AA26,1)=5,"Thursday",IF(WEEKDAY(AA26,1)=6,"Friday",IF(WEEKDAY(AA26,1)=7,"Saturday",""))))))),"")</f>
        <v>Friday</v>
      </c>
      <c r="AA26" s="92">
        <f>IF(W26&gt;0,DATE(W26,X26,Y26),"")</f>
        <v>39227</v>
      </c>
      <c r="AB26" s="91">
        <v>13</v>
      </c>
      <c r="AC26" s="89">
        <v>46</v>
      </c>
      <c r="AD26" s="89">
        <v>0</v>
      </c>
      <c r="AE26" s="93">
        <f>IF(AB26&gt;0,TIME(AB26,AC26,AD26),"")</f>
        <v>0.57361111111111118</v>
      </c>
      <c r="AF26" s="91">
        <v>14</v>
      </c>
      <c r="AG26" s="89">
        <v>4</v>
      </c>
      <c r="AH26" s="89">
        <v>0</v>
      </c>
      <c r="AI26" s="93">
        <f>IF(AF26&gt;0,TIME(AF26,AG26,AH26),"")</f>
        <v>0.58611111111111114</v>
      </c>
      <c r="AJ26" s="91">
        <f>IF(AND(AA26&lt;DATE(2007,5,27),B26&gt;0),1,"")</f>
        <v>1</v>
      </c>
      <c r="AK26" s="94" t="str">
        <f>IF(AND(AA26&gt;DATE(2007,5,27),B26&gt;0),1,"")</f>
        <v/>
      </c>
      <c r="AL26" s="91" t="s">
        <v>84</v>
      </c>
      <c r="AM26" s="89" t="s">
        <v>129</v>
      </c>
      <c r="AN26" s="88" t="s">
        <v>317</v>
      </c>
      <c r="AO26" s="89" t="s">
        <v>121</v>
      </c>
      <c r="AP26" s="94"/>
      <c r="AQ26" s="89"/>
      <c r="AR26" s="89">
        <v>1</v>
      </c>
      <c r="AS26" s="89"/>
      <c r="AT26" s="89"/>
      <c r="AU26" s="89" t="s">
        <v>39</v>
      </c>
      <c r="AV26" s="89" t="s">
        <v>39</v>
      </c>
      <c r="AW26" s="89" t="s">
        <v>39</v>
      </c>
      <c r="AX26" s="89" t="s">
        <v>39</v>
      </c>
      <c r="AY26" s="89" t="s">
        <v>39</v>
      </c>
      <c r="AZ26" s="89" t="s">
        <v>39</v>
      </c>
      <c r="BA26" s="88" t="s">
        <v>39</v>
      </c>
      <c r="BB26" s="89" t="s">
        <v>39</v>
      </c>
      <c r="BC26" s="94" t="s">
        <v>39</v>
      </c>
      <c r="BD26" s="89">
        <v>270</v>
      </c>
      <c r="BE26" s="89">
        <v>18</v>
      </c>
      <c r="BF26" s="89">
        <f>IF(BE26&lt;&gt;"",BE26/BD26*100,"")</f>
        <v>6.666666666666667</v>
      </c>
      <c r="BG26" s="91">
        <v>1</v>
      </c>
      <c r="BH26" s="89" t="s">
        <v>39</v>
      </c>
      <c r="BI26" s="89" t="s">
        <v>39</v>
      </c>
      <c r="BJ26" s="88" t="s">
        <v>39</v>
      </c>
      <c r="BK26" s="91"/>
      <c r="BL26" s="89"/>
      <c r="BM26" s="89">
        <v>1</v>
      </c>
      <c r="BN26" s="89">
        <v>1</v>
      </c>
      <c r="BO26" s="89"/>
      <c r="BP26" s="89">
        <v>1</v>
      </c>
      <c r="BQ26" s="94" t="str">
        <f>IF(BR26&lt;&gt;"",IF(BR26="Poly","",1),"")</f>
        <v/>
      </c>
      <c r="BR26" s="95" t="s">
        <v>126</v>
      </c>
      <c r="BS26" s="91">
        <v>0.11899999999999999</v>
      </c>
      <c r="BT26" s="94">
        <v>78547</v>
      </c>
      <c r="BU26" s="91">
        <v>-30.361499999999999</v>
      </c>
      <c r="BV26" s="89">
        <f>IF(BU26&lt;&gt;"",BU26+273.15,"")</f>
        <v>242.78849999999997</v>
      </c>
      <c r="BW26" s="89">
        <v>-35.7637</v>
      </c>
      <c r="BX26" s="89">
        <v>-35.947800000000001</v>
      </c>
      <c r="BY26" s="94">
        <v>102.0312</v>
      </c>
      <c r="BZ26" s="95" t="s">
        <v>142</v>
      </c>
      <c r="CA26" s="88">
        <v>143.4605</v>
      </c>
      <c r="CB26" s="96">
        <v>106.53100000000001</v>
      </c>
      <c r="CC26" s="88">
        <v>0.2546880530822897</v>
      </c>
      <c r="CD26" s="94">
        <v>0.92500000000000004</v>
      </c>
      <c r="CE26" s="88">
        <v>193.89980366954384</v>
      </c>
      <c r="CF26" s="88">
        <v>90.393796554507773</v>
      </c>
      <c r="CG26" s="88">
        <v>3.2040000000000002</v>
      </c>
      <c r="CH26" s="88">
        <v>27.123999999999999</v>
      </c>
      <c r="CI26" s="88">
        <v>51.89</v>
      </c>
      <c r="CJ26" s="88">
        <v>0</v>
      </c>
      <c r="CK26" s="88">
        <v>35.543999999999997</v>
      </c>
      <c r="CL26" s="88">
        <v>0</v>
      </c>
      <c r="CM26" s="88">
        <v>24.824000000000002</v>
      </c>
      <c r="CN26" s="88">
        <v>0</v>
      </c>
      <c r="CO26" s="88">
        <v>16.774000000000001</v>
      </c>
      <c r="CP26" s="88">
        <v>0.99</v>
      </c>
      <c r="CQ26" s="88">
        <v>0</v>
      </c>
      <c r="CR26" s="88">
        <v>0</v>
      </c>
      <c r="CS26" s="88">
        <v>7.29</v>
      </c>
      <c r="CT26" s="88">
        <v>1.04</v>
      </c>
      <c r="CU26" s="94">
        <v>0</v>
      </c>
      <c r="CV26" s="88" t="str">
        <f>IF(B26&lt;&gt;"",CONCATENATE(IF(LEFT(B26,2)="AS","Calibration #","Burn #"),IF(LEFT(B26,2)="AS",MID(B26,3,1),TEXT(B26,0))," (",TEXT(B26,0),") - ",IF(AL26&lt;&gt;"AS",CONCATENATE(TEXT(BD26,0),"g "),""),IF(BC26=1,"Dried ",IF(BB26=1,"Fresh ","")),IF(AT26=1,IF(AS26=1,"Polluted then washed ","Polluted "),IF(AS26=1,"Washed ","")),AN26,IF(AZ26=1," inland",IF(BA26=1," coastal",""))," ",AO26,"",IF(AV26=1,IF(AX26=1," leaves + branches"," leaves"),IF(AW26=1,IF(AX26=1," needles + branches"," needles"),IF(AX26=1," branches",""))),IF(AY26=1," small sticks",IF(AY26=2," medium sticks",IF(AY26=3," large sticks",""))),IF(AP26&lt;&gt;"",CONCATENATE(" + ",AP26),""),IF(AQ26=1,", AS coated,",IF(AR26=1,", KCl coated,",IF(AU26=1,", clean,",""))),IF(BI26=1,", heading, ",IF(BJ26=1,", backing, "," ")),IF(BG26=1,CONCATENATE("flaming ",IF(BH26=1,CONCATENATE("+ smouldering ["),"only [")),IF(BH26=1,CONCATENATE("smouldering only ["),"[")),CONCATENATE(TEXT(AB26,0),":",IF(AC26&lt;10,CONCATENATE("0",TEXT(AC26,0)),TEXT(AC26,0)),IF(AD26=0,"",IF(AD26&lt;10,CONCATENATE(":0",TEXT(AD26,0)),CONCATENATE(":",TEXT(AD26,0)))))," - ",CONCATENATE(TEXT(AF26,0),":",IF(AG26&lt;10,CONCATENATE("0",TEXT(AG26,0)),TEXT(AG26,0)),IF(AH26=0,"",IF(AH26&lt;10,CONCATENATE(":0",TEXT(AH26,0)),CONCATENATE(":",TEXT(AH26,0))))),"] (",IF(BU26&lt;-52.5,"-55",IF(BU26&lt;-47.5,"-50",IF(BU26&lt;-42.5,"-45",IF(BU26&lt;-37.5,"-40",IF(BU26&lt;-32.5,"-35",IF(BU26&lt;-27.5,"-30",IF(BU26&lt;-22.5,"-25","warm")))))))," °C, ",IF(BR26="Poly",CONCATENATE("polydisperse)"),CONCATENATE(TEXT(BR26*1000,0)," nm)"))),"")</f>
        <v>Burn #94 (94) - 270g CA Chamise, KCl coated, flaming only [13:46 - 14:04] (-30 °C, polydisperse)</v>
      </c>
      <c r="CW26" s="88" t="s">
        <v>210</v>
      </c>
    </row>
    <row r="27" spans="1:101" s="11" customFormat="1">
      <c r="A27" s="11">
        <v>141</v>
      </c>
      <c r="B27" s="11">
        <v>127</v>
      </c>
      <c r="C27" s="6" t="s">
        <v>121</v>
      </c>
      <c r="D27" s="11">
        <v>127</v>
      </c>
      <c r="E27" s="11">
        <v>105</v>
      </c>
      <c r="G27" s="6">
        <v>0.94599999999999995</v>
      </c>
      <c r="H27" s="87">
        <f t="shared" si="0"/>
        <v>0</v>
      </c>
      <c r="I27" s="70">
        <v>9.9999999999999994E-12</v>
      </c>
      <c r="J27" s="11">
        <v>-29.6</v>
      </c>
      <c r="K27" s="11">
        <v>-29.7</v>
      </c>
      <c r="L27" s="11">
        <v>-29.3</v>
      </c>
      <c r="M27" s="11">
        <v>-30</v>
      </c>
      <c r="N27" s="97">
        <f t="shared" si="1"/>
        <v>-6.1897674820049158</v>
      </c>
      <c r="O27" s="70">
        <v>6.4600000000000004E-7</v>
      </c>
      <c r="P27" s="70">
        <v>0</v>
      </c>
      <c r="Q27" s="70">
        <v>0</v>
      </c>
      <c r="R27" s="70">
        <v>0</v>
      </c>
      <c r="S27" s="11">
        <v>2998.9</v>
      </c>
      <c r="T27" s="11">
        <v>2750</v>
      </c>
      <c r="U27" s="11">
        <v>3430</v>
      </c>
      <c r="V27" s="11">
        <v>2590</v>
      </c>
      <c r="W27" s="13">
        <v>2007</v>
      </c>
      <c r="X27" s="6">
        <v>6</v>
      </c>
      <c r="Y27" s="6">
        <v>4</v>
      </c>
      <c r="Z27" s="6" t="str">
        <f>IF(AA27&lt;&gt;"",IF(WEEKDAY(AA27,1)=1,"Sunday",IF(WEEKDAY(AA27,1)=2,"Monday",IF(WEEKDAY(AA27,1)=3,"Tuesday",IF(WEEKDAY(AA27,1)=4,"Wednesday",IF(WEEKDAY(AA27,1)=5,"Thursday",IF(WEEKDAY(AA27,1)=6,"Friday",IF(WEEKDAY(AA27,1)=7,"Saturday",""))))))),"")</f>
        <v>Monday</v>
      </c>
      <c r="AA27" s="14">
        <f>IF(W27&gt;0,DATE(W27,X27,Y27),"")</f>
        <v>39237</v>
      </c>
      <c r="AB27" s="13">
        <v>15</v>
      </c>
      <c r="AC27" s="6">
        <v>5</v>
      </c>
      <c r="AD27" s="6">
        <v>0</v>
      </c>
      <c r="AE27" s="15">
        <f>IF(AB27&gt;0,TIME(AB27,AC27,AD27),"")</f>
        <v>0.62847222222222221</v>
      </c>
      <c r="AF27" s="13">
        <v>15</v>
      </c>
      <c r="AG27" s="6">
        <v>33</v>
      </c>
      <c r="AH27" s="6">
        <v>0</v>
      </c>
      <c r="AI27" s="15">
        <f>IF(AF27&gt;0,TIME(AF27,AG27,AH27),"")</f>
        <v>0.6479166666666667</v>
      </c>
      <c r="AJ27" s="13" t="str">
        <f>IF(AND(AA27&lt;DATE(2007,5,27),B27&gt;0),1,"")</f>
        <v/>
      </c>
      <c r="AK27" s="12">
        <f>IF(AND(AA27&gt;DATE(2007,5,27),B27&gt;0),1,"")</f>
        <v>1</v>
      </c>
      <c r="AL27" s="13" t="s">
        <v>106</v>
      </c>
      <c r="AM27" s="6" t="s">
        <v>129</v>
      </c>
      <c r="AN27" s="11" t="s">
        <v>317</v>
      </c>
      <c r="AO27" s="6" t="s">
        <v>121</v>
      </c>
      <c r="AP27" s="12"/>
      <c r="AQ27" s="6"/>
      <c r="AR27" s="6"/>
      <c r="AS27" s="6"/>
      <c r="AT27" s="6"/>
      <c r="AU27" s="6" t="s">
        <v>39</v>
      </c>
      <c r="AV27" s="6" t="s">
        <v>39</v>
      </c>
      <c r="AW27" s="6" t="s">
        <v>39</v>
      </c>
      <c r="AX27" s="6" t="s">
        <v>39</v>
      </c>
      <c r="AY27" s="6" t="s">
        <v>39</v>
      </c>
      <c r="AZ27" s="6" t="s">
        <v>39</v>
      </c>
      <c r="BA27" s="11" t="s">
        <v>39</v>
      </c>
      <c r="BB27" s="6" t="s">
        <v>39</v>
      </c>
      <c r="BC27" s="12" t="s">
        <v>39</v>
      </c>
      <c r="BD27" s="6">
        <v>100</v>
      </c>
      <c r="BE27" s="6">
        <v>4.5999999999999996</v>
      </c>
      <c r="BF27" s="6">
        <f>IF(BE27&lt;&gt;"",BE27/BD27*100,"")</f>
        <v>4.5999999999999996</v>
      </c>
      <c r="BG27" s="13">
        <v>1</v>
      </c>
      <c r="BH27" s="6">
        <v>1</v>
      </c>
      <c r="BI27" s="6" t="s">
        <v>39</v>
      </c>
      <c r="BJ27" s="11" t="s">
        <v>39</v>
      </c>
      <c r="BK27" s="13"/>
      <c r="BL27" s="6"/>
      <c r="BM27" s="6">
        <v>1</v>
      </c>
      <c r="BN27" s="6">
        <v>1</v>
      </c>
      <c r="BO27" s="6">
        <v>1</v>
      </c>
      <c r="BP27" s="6">
        <v>1</v>
      </c>
      <c r="BQ27" s="12" t="str">
        <f>IF(BR27&lt;&gt;"",IF(BR27="Poly","",1),"")</f>
        <v/>
      </c>
      <c r="BR27" s="16" t="s">
        <v>126</v>
      </c>
      <c r="BS27" s="13">
        <v>1.4E-2</v>
      </c>
      <c r="BT27" s="12">
        <v>41542</v>
      </c>
      <c r="BU27" s="13">
        <v>-29.6252</v>
      </c>
      <c r="BV27" s="6">
        <f>IF(BU27&lt;&gt;"",BU27+273.15,"")</f>
        <v>243.52479999999997</v>
      </c>
      <c r="BW27" s="6">
        <v>-34.9589</v>
      </c>
      <c r="BX27" s="6">
        <v>-35.139499999999998</v>
      </c>
      <c r="BY27" s="12">
        <v>101.979</v>
      </c>
      <c r="BZ27" s="16" t="s">
        <v>148</v>
      </c>
      <c r="CA27" s="11">
        <v>148.84520000000001</v>
      </c>
      <c r="CB27" s="17">
        <v>111.33</v>
      </c>
      <c r="CC27" s="11">
        <v>0.41487552778777259</v>
      </c>
      <c r="CD27" s="12">
        <v>0.94599999999999995</v>
      </c>
      <c r="CE27" s="11">
        <v>43.601746641952694</v>
      </c>
      <c r="CF27" s="11">
        <v>43.983744732877177</v>
      </c>
      <c r="CG27" s="11">
        <v>0.33400000000000002</v>
      </c>
      <c r="CH27" s="11">
        <v>6.2210000000000001</v>
      </c>
      <c r="CI27" s="11">
        <v>9.6430000000000007</v>
      </c>
      <c r="CJ27" s="11">
        <v>0.129</v>
      </c>
      <c r="CK27" s="11">
        <v>1.32</v>
      </c>
      <c r="CL27" s="11">
        <v>1.03</v>
      </c>
      <c r="CM27" s="11">
        <v>0.78300000000000003</v>
      </c>
      <c r="CN27" s="11">
        <v>0.99399999999999999</v>
      </c>
      <c r="CO27" s="11">
        <v>5.6040000000000001</v>
      </c>
      <c r="CP27" s="11">
        <v>0.17</v>
      </c>
      <c r="CQ27" s="11">
        <v>0</v>
      </c>
      <c r="CR27" s="11">
        <v>0</v>
      </c>
      <c r="CS27" s="11">
        <v>1.6</v>
      </c>
      <c r="CT27" s="11">
        <v>0.22</v>
      </c>
      <c r="CU27" s="12">
        <v>0</v>
      </c>
      <c r="CV27" s="11" t="str">
        <f>IF(B27&lt;&gt;"",CONCATENATE(IF(LEFT(B27,2)="AS","Calibration #","Burn #"),IF(LEFT(B27,2)="AS",MID(B27,3,1),TEXT(B27,0))," (",TEXT(B27,0),") - ",IF(AL27&lt;&gt;"AS",CONCATENATE(TEXT(BD27,0),"g "),""),IF(BC27=1,"Dried ",IF(BB27=1,"Fresh ","")),IF(AT27=1,IF(AS27=1,"Polluted then washed ","Polluted "),IF(AS27=1,"Washed ","")),AN27,IF(AZ27=1," inland",IF(BA27=1," coastal",""))," ",AO27,"",IF(AV27=1,IF(AX27=1," leaves + branches"," leaves"),IF(AW27=1,IF(AX27=1," needles + branches"," needles"),IF(AX27=1," branches",""))),IF(AY27=1," small sticks",IF(AY27=2," medium sticks",IF(AY27=3," large sticks",""))),IF(AP27&lt;&gt;"",CONCATENATE(" + ",AP27),""),IF(AQ27=1,", AS coated,",IF(AR27=1,", KCl coated,",IF(AU27=1,", clean,",""))),IF(BI27=1,", heading, ",IF(BJ27=1,", backing, "," ")),IF(BG27=1,CONCATENATE("flaming ",IF(BH27=1,CONCATENATE("+ smouldering ["),"only [")),IF(BH27=1,CONCATENATE("smouldering only ["),"[")),CONCATENATE(TEXT(AB27,0),":",IF(AC27&lt;10,CONCATENATE("0",TEXT(AC27,0)),TEXT(AC27,0)),IF(AD27=0,"",IF(AD27&lt;10,CONCATENATE(":0",TEXT(AD27,0)),CONCATENATE(":",TEXT(AD27,0)))))," - ",CONCATENATE(TEXT(AF27,0),":",IF(AG27&lt;10,CONCATENATE("0",TEXT(AG27,0)),TEXT(AG27,0)),IF(AH27=0,"",IF(AH27&lt;10,CONCATENATE(":0",TEXT(AH27,0)),CONCATENATE(":",TEXT(AH27,0))))),"] (",IF(BU27&lt;-52.5,"-55",IF(BU27&lt;-47.5,"-50",IF(BU27&lt;-42.5,"-45",IF(BU27&lt;-37.5,"-40",IF(BU27&lt;-32.5,"-35",IF(BU27&lt;-27.5,"-30",IF(BU27&lt;-22.5,"-25","warm")))))))," °C, ",IF(BR27="Poly",CONCATENATE("polydisperse)"),CONCATENATE(TEXT(BR27*1000,0)," nm)"))),"")</f>
        <v>Burn #127 (127) - 100g CA Chamise flaming + smouldering [15:05 - 15:33] (-30 °C, polydisperse)</v>
      </c>
      <c r="CW27" s="11" t="s">
        <v>233</v>
      </c>
    </row>
    <row r="28" spans="1:101" s="88" customFormat="1">
      <c r="A28" s="88">
        <v>186</v>
      </c>
      <c r="B28" s="88">
        <v>67</v>
      </c>
      <c r="C28" s="89" t="s">
        <v>121</v>
      </c>
      <c r="D28" s="88">
        <v>67</v>
      </c>
      <c r="E28" s="88">
        <v>125</v>
      </c>
      <c r="F28" s="88">
        <v>67</v>
      </c>
      <c r="G28" s="98">
        <v>0.996</v>
      </c>
      <c r="H28" s="87">
        <f t="shared" si="0"/>
        <v>-2.3979400086720375</v>
      </c>
      <c r="I28" s="90">
        <v>4.0000000000000001E-3</v>
      </c>
      <c r="J28" s="88">
        <v>-30.9</v>
      </c>
      <c r="K28" s="88">
        <v>-31</v>
      </c>
      <c r="L28" s="88">
        <v>-30.7</v>
      </c>
      <c r="M28" s="88">
        <v>-31.1</v>
      </c>
      <c r="N28" s="97">
        <f t="shared" si="1"/>
        <v>-6.46344155742847</v>
      </c>
      <c r="O28" s="90">
        <v>3.4400000000000001E-7</v>
      </c>
      <c r="P28" s="90">
        <v>0</v>
      </c>
      <c r="Q28" s="90">
        <v>0</v>
      </c>
      <c r="R28" s="90">
        <v>0</v>
      </c>
      <c r="S28" s="88">
        <v>13407.38</v>
      </c>
      <c r="T28" s="88">
        <v>13100</v>
      </c>
      <c r="U28" s="88">
        <v>15600</v>
      </c>
      <c r="V28" s="88">
        <v>11400</v>
      </c>
      <c r="W28" s="91">
        <v>2007</v>
      </c>
      <c r="X28" s="89">
        <v>5</v>
      </c>
      <c r="Y28" s="89">
        <v>24</v>
      </c>
      <c r="Z28" s="89" t="str">
        <f>IF(AA28&lt;&gt;"",IF(WEEKDAY(AA28,1)=1,"Sunday",IF(WEEKDAY(AA28,1)=2,"Monday",IF(WEEKDAY(AA28,1)=3,"Tuesday",IF(WEEKDAY(AA28,1)=4,"Wednesday",IF(WEEKDAY(AA28,1)=5,"Thursday",IF(WEEKDAY(AA28,1)=6,"Friday",IF(WEEKDAY(AA28,1)=7,"Saturday",""))))))),"")</f>
        <v>Thursday</v>
      </c>
      <c r="AA28" s="92">
        <f>IF(W28&gt;0,DATE(W28,X28,Y28),"")</f>
        <v>39226</v>
      </c>
      <c r="AB28" s="91">
        <v>11</v>
      </c>
      <c r="AC28" s="89">
        <v>45</v>
      </c>
      <c r="AD28" s="89">
        <v>0</v>
      </c>
      <c r="AE28" s="93">
        <f>IF(AB28&gt;0,TIME(AB28,AC28,AD28),"")</f>
        <v>0.48958333333333331</v>
      </c>
      <c r="AF28" s="91">
        <v>11</v>
      </c>
      <c r="AG28" s="89">
        <v>59</v>
      </c>
      <c r="AH28" s="89">
        <v>0</v>
      </c>
      <c r="AI28" s="93">
        <f>IF(AF28&gt;0,TIME(AF28,AG28,AH28),"")</f>
        <v>0.4993055555555555</v>
      </c>
      <c r="AJ28" s="91">
        <f>IF(AND(AA28&lt;DATE(2007,5,27),B28&gt;0),1,"")</f>
        <v>1</v>
      </c>
      <c r="AK28" s="94" t="str">
        <f>IF(AND(AA28&gt;DATE(2007,5,27),B28&gt;0),1,"")</f>
        <v/>
      </c>
      <c r="AL28" s="91" t="s">
        <v>106</v>
      </c>
      <c r="AM28" s="89" t="s">
        <v>129</v>
      </c>
      <c r="AN28" s="88" t="s">
        <v>317</v>
      </c>
      <c r="AO28" s="89" t="s">
        <v>121</v>
      </c>
      <c r="AP28" s="94"/>
      <c r="AQ28" s="89"/>
      <c r="AR28" s="89"/>
      <c r="AS28" s="89"/>
      <c r="AT28" s="89"/>
      <c r="AU28" s="89" t="s">
        <v>39</v>
      </c>
      <c r="AV28" s="89" t="s">
        <v>39</v>
      </c>
      <c r="AW28" s="89" t="s">
        <v>39</v>
      </c>
      <c r="AX28" s="89" t="s">
        <v>39</v>
      </c>
      <c r="AY28" s="89" t="s">
        <v>39</v>
      </c>
      <c r="AZ28" s="89" t="s">
        <v>39</v>
      </c>
      <c r="BA28" s="88" t="s">
        <v>39</v>
      </c>
      <c r="BB28" s="89" t="s">
        <v>39</v>
      </c>
      <c r="BC28" s="94" t="s">
        <v>39</v>
      </c>
      <c r="BD28" s="89">
        <v>258.8</v>
      </c>
      <c r="BE28" s="89">
        <v>35.9</v>
      </c>
      <c r="BF28" s="89">
        <f>IF(BE28&lt;&gt;"",BE28/BD28*100,"")</f>
        <v>13.871715610510046</v>
      </c>
      <c r="BG28" s="91">
        <v>1</v>
      </c>
      <c r="BH28" s="89" t="s">
        <v>39</v>
      </c>
      <c r="BI28" s="89" t="s">
        <v>39</v>
      </c>
      <c r="BJ28" s="88" t="s">
        <v>39</v>
      </c>
      <c r="BK28" s="91">
        <v>1</v>
      </c>
      <c r="BL28" s="89">
        <v>1</v>
      </c>
      <c r="BM28" s="89">
        <v>1</v>
      </c>
      <c r="BN28" s="89">
        <v>1</v>
      </c>
      <c r="BO28" s="89"/>
      <c r="BP28" s="89">
        <v>1</v>
      </c>
      <c r="BQ28" s="94" t="str">
        <f>IF(BR28&lt;&gt;"",IF(BR28="Poly","",1),"")</f>
        <v/>
      </c>
      <c r="BR28" s="95" t="s">
        <v>126</v>
      </c>
      <c r="BS28" s="91">
        <v>6.9000000000000006E-2</v>
      </c>
      <c r="BT28" s="94">
        <v>45594</v>
      </c>
      <c r="BU28" s="91">
        <v>-30.8916</v>
      </c>
      <c r="BV28" s="89">
        <f>IF(BU28&lt;&gt;"",BU28+273.15,"")</f>
        <v>242.25839999999997</v>
      </c>
      <c r="BW28" s="89">
        <v>-36.321399999999997</v>
      </c>
      <c r="BX28" s="89">
        <v>-36.479700000000001</v>
      </c>
      <c r="BY28" s="94">
        <v>101.75320000000001</v>
      </c>
      <c r="BZ28" s="95" t="s">
        <v>141</v>
      </c>
      <c r="CA28" s="88">
        <v>145.03829999999999</v>
      </c>
      <c r="CB28" s="96">
        <v>107.145</v>
      </c>
      <c r="CC28" s="88">
        <v>0.19200029265898694</v>
      </c>
      <c r="CD28" s="94">
        <v>0.91</v>
      </c>
      <c r="CE28" s="88">
        <v>189.76317702938712</v>
      </c>
      <c r="CF28" s="88">
        <v>49.156478539393433</v>
      </c>
      <c r="CG28" s="88">
        <v>3.8519999999999999</v>
      </c>
      <c r="CH28" s="88">
        <v>17.433</v>
      </c>
      <c r="CI28" s="88">
        <v>36.371000000000002</v>
      </c>
      <c r="CJ28" s="88">
        <v>0</v>
      </c>
      <c r="CK28" s="88">
        <v>9.0809999999999995</v>
      </c>
      <c r="CL28" s="88">
        <v>3.5790000000000002</v>
      </c>
      <c r="CM28" s="88">
        <v>8.5820000000000007</v>
      </c>
      <c r="CN28" s="88">
        <v>8.1720000000000006</v>
      </c>
      <c r="CO28" s="88">
        <v>19.975000000000001</v>
      </c>
      <c r="CP28" s="88">
        <v>0.84</v>
      </c>
      <c r="CQ28" s="88">
        <v>0</v>
      </c>
      <c r="CR28" s="88">
        <v>0</v>
      </c>
      <c r="CS28" s="88">
        <v>8.16</v>
      </c>
      <c r="CT28" s="88">
        <v>0.79</v>
      </c>
      <c r="CU28" s="94">
        <v>0</v>
      </c>
      <c r="CV28" s="88" t="str">
        <f>IF(B28&lt;&gt;"",CONCATENATE(IF(LEFT(B28,2)="AS","Calibration #","Burn #"),IF(LEFT(B28,2)="AS",MID(B28,3,1),TEXT(B28,0))," (",TEXT(B28,0),") - ",IF(AL28&lt;&gt;"AS",CONCATENATE(TEXT(BD28,0),"g "),""),IF(BC28=1,"Dried ",IF(BB28=1,"Fresh ","")),IF(AT28=1,IF(AS28=1,"Polluted then washed ","Polluted "),IF(AS28=1,"Washed ","")),AN28,IF(AZ28=1," inland",IF(BA28=1," coastal",""))," ",AO28,"",IF(AV28=1,IF(AX28=1," leaves + branches"," leaves"),IF(AW28=1,IF(AX28=1," needles + branches"," needles"),IF(AX28=1," branches",""))),IF(AY28=1," small sticks",IF(AY28=2," medium sticks",IF(AY28=3," large sticks",""))),IF(AP28&lt;&gt;"",CONCATENATE(" + ",AP28),""),IF(AQ28=1,", AS coated,",IF(AR28=1,", KCl coated,",IF(AU28=1,", clean,",""))),IF(BI28=1,", heading, ",IF(BJ28=1,", backing, "," ")),IF(BG28=1,CONCATENATE("flaming ",IF(BH28=1,CONCATENATE("+ smouldering ["),"only [")),IF(BH28=1,CONCATENATE("smouldering only ["),"[")),CONCATENATE(TEXT(AB28,0),":",IF(AC28&lt;10,CONCATENATE("0",TEXT(AC28,0)),TEXT(AC28,0)),IF(AD28=0,"",IF(AD28&lt;10,CONCATENATE(":0",TEXT(AD28,0)),CONCATENATE(":",TEXT(AD28,0)))))," - ",CONCATENATE(TEXT(AF28,0),":",IF(AG28&lt;10,CONCATENATE("0",TEXT(AG28,0)),TEXT(AG28,0)),IF(AH28=0,"",IF(AH28&lt;10,CONCATENATE(":0",TEXT(AH28,0)),CONCATENATE(":",TEXT(AH28,0))))),"] (",IF(BU28&lt;-52.5,"-55",IF(BU28&lt;-47.5,"-50",IF(BU28&lt;-42.5,"-45",IF(BU28&lt;-37.5,"-40",IF(BU28&lt;-32.5,"-35",IF(BU28&lt;-27.5,"-30",IF(BU28&lt;-22.5,"-25","warm")))))))," °C, ",IF(BR28="Poly",CONCATENATE("polydisperse)"),CONCATENATE(TEXT(BR28*1000,0)," nm)"))),"")</f>
        <v>Burn #67 (67) - 259g CA Chamise flaming only [11:45 - 11:59] (-30 °C, polydisperse)</v>
      </c>
      <c r="CW28" s="88" t="s">
        <v>235</v>
      </c>
    </row>
    <row r="29" spans="1:101" s="11" customFormat="1">
      <c r="A29" s="11">
        <v>187</v>
      </c>
      <c r="B29" s="11">
        <v>67</v>
      </c>
      <c r="C29" s="6" t="s">
        <v>121</v>
      </c>
      <c r="D29" s="11">
        <v>67</v>
      </c>
      <c r="E29" s="11">
        <v>126</v>
      </c>
      <c r="F29" s="11">
        <v>67</v>
      </c>
      <c r="G29" s="99">
        <v>0.996</v>
      </c>
      <c r="H29" s="87">
        <f t="shared" si="0"/>
        <v>0</v>
      </c>
      <c r="I29" s="70">
        <v>9.9999999999999994E-12</v>
      </c>
      <c r="J29" s="11">
        <v>-31.9</v>
      </c>
      <c r="K29" s="11">
        <v>-31.9</v>
      </c>
      <c r="L29" s="11">
        <v>-31.8</v>
      </c>
      <c r="M29" s="11">
        <v>-32</v>
      </c>
      <c r="N29" s="97">
        <f t="shared" si="1"/>
        <v>-5.3882766919926581</v>
      </c>
      <c r="O29" s="70">
        <v>4.0899999999999998E-6</v>
      </c>
      <c r="P29" s="70">
        <v>0</v>
      </c>
      <c r="Q29" s="70">
        <v>0</v>
      </c>
      <c r="R29" s="70">
        <v>0</v>
      </c>
      <c r="S29" s="11">
        <v>371.18</v>
      </c>
      <c r="T29" s="11">
        <v>348</v>
      </c>
      <c r="U29" s="11">
        <v>375.5</v>
      </c>
      <c r="V29" s="11">
        <v>331</v>
      </c>
      <c r="W29" s="13">
        <v>2007</v>
      </c>
      <c r="X29" s="6">
        <v>5</v>
      </c>
      <c r="Y29" s="6">
        <v>24</v>
      </c>
      <c r="Z29" s="6" t="str">
        <f>IF(AA29&lt;&gt;"",IF(WEEKDAY(AA29,1)=1,"Sunday",IF(WEEKDAY(AA29,1)=2,"Monday",IF(WEEKDAY(AA29,1)=3,"Tuesday",IF(WEEKDAY(AA29,1)=4,"Wednesday",IF(WEEKDAY(AA29,1)=5,"Thursday",IF(WEEKDAY(AA29,1)=6,"Friday",IF(WEEKDAY(AA29,1)=7,"Saturday",""))))))),"")</f>
        <v>Thursday</v>
      </c>
      <c r="AA29" s="14">
        <f>IF(W29&gt;0,DATE(W29,X29,Y29),"")</f>
        <v>39226</v>
      </c>
      <c r="AB29" s="13">
        <v>12</v>
      </c>
      <c r="AC29" s="6">
        <v>13</v>
      </c>
      <c r="AD29" s="6">
        <v>0</v>
      </c>
      <c r="AE29" s="15">
        <f>IF(AB29&gt;0,TIME(AB29,AC29,AD29),"")</f>
        <v>0.50902777777777775</v>
      </c>
      <c r="AF29" s="13">
        <v>12</v>
      </c>
      <c r="AG29" s="6">
        <v>28</v>
      </c>
      <c r="AH29" s="6">
        <v>0</v>
      </c>
      <c r="AI29" s="15">
        <f>IF(AF29&gt;0,TIME(AF29,AG29,AH29),"")</f>
        <v>0.51944444444444449</v>
      </c>
      <c r="AJ29" s="13">
        <f>IF(AND(AA29&lt;DATE(2007,5,27),B29&gt;0),1,"")</f>
        <v>1</v>
      </c>
      <c r="AK29" s="12" t="str">
        <f>IF(AND(AA29&gt;DATE(2007,5,27),B29&gt;0),1,"")</f>
        <v/>
      </c>
      <c r="AL29" s="13" t="s">
        <v>50</v>
      </c>
      <c r="AM29" s="6" t="s">
        <v>129</v>
      </c>
      <c r="AN29" s="11" t="s">
        <v>317</v>
      </c>
      <c r="AO29" s="6" t="s">
        <v>121</v>
      </c>
      <c r="AP29" s="12"/>
      <c r="AQ29" s="6"/>
      <c r="AR29" s="6"/>
      <c r="AS29" s="6"/>
      <c r="AT29" s="6"/>
      <c r="AU29" s="6" t="s">
        <v>39</v>
      </c>
      <c r="AV29" s="6" t="s">
        <v>39</v>
      </c>
      <c r="AW29" s="6" t="s">
        <v>39</v>
      </c>
      <c r="AX29" s="6" t="s">
        <v>39</v>
      </c>
      <c r="AY29" s="6" t="s">
        <v>39</v>
      </c>
      <c r="AZ29" s="6" t="s">
        <v>39</v>
      </c>
      <c r="BA29" s="11" t="s">
        <v>39</v>
      </c>
      <c r="BB29" s="6" t="s">
        <v>39</v>
      </c>
      <c r="BC29" s="12" t="s">
        <v>39</v>
      </c>
      <c r="BD29" s="6">
        <v>25</v>
      </c>
      <c r="BE29" s="6">
        <v>2</v>
      </c>
      <c r="BF29" s="6">
        <f>IF(BE29&lt;&gt;"",BE29/BD29*100,"")</f>
        <v>8</v>
      </c>
      <c r="BG29" s="13">
        <v>1</v>
      </c>
      <c r="BH29" s="6" t="s">
        <v>39</v>
      </c>
      <c r="BI29" s="6" t="s">
        <v>39</v>
      </c>
      <c r="BJ29" s="11" t="s">
        <v>39</v>
      </c>
      <c r="BK29" s="13">
        <v>1</v>
      </c>
      <c r="BL29" s="6">
        <v>1</v>
      </c>
      <c r="BM29" s="6">
        <v>1</v>
      </c>
      <c r="BN29" s="6">
        <v>1</v>
      </c>
      <c r="BO29" s="6"/>
      <c r="BP29" s="6">
        <v>1</v>
      </c>
      <c r="BQ29" s="12">
        <f>IF(BR29&lt;&gt;"",IF(BR29="Poly","",1),"")</f>
        <v>1</v>
      </c>
      <c r="BR29" s="16">
        <v>200</v>
      </c>
      <c r="BS29" s="13">
        <v>0.10199999999999999</v>
      </c>
      <c r="BT29" s="12">
        <v>17744</v>
      </c>
      <c r="BU29" s="13">
        <v>-31.905100000000001</v>
      </c>
      <c r="BV29" s="6">
        <f>IF(BU29&lt;&gt;"",BU29+273.15,"")</f>
        <v>241.24489999999997</v>
      </c>
      <c r="BW29" s="6">
        <v>-37.326500000000003</v>
      </c>
      <c r="BX29" s="6">
        <v>-37.517200000000003</v>
      </c>
      <c r="BY29" s="12">
        <v>102.1331</v>
      </c>
      <c r="BZ29" s="16" t="s">
        <v>141</v>
      </c>
      <c r="CA29" s="11">
        <v>153.16669999999999</v>
      </c>
      <c r="CB29" s="17">
        <v>112.033</v>
      </c>
      <c r="CC29" s="11">
        <v>0.24847051477857088</v>
      </c>
      <c r="CD29" s="12">
        <v>0.91</v>
      </c>
      <c r="CE29" s="11">
        <v>189.76317702938712</v>
      </c>
      <c r="CF29" s="11">
        <v>49.156478539393433</v>
      </c>
      <c r="CG29" s="11">
        <v>3.8519999999999999</v>
      </c>
      <c r="CH29" s="11">
        <v>17.433</v>
      </c>
      <c r="CI29" s="11">
        <v>36.371000000000002</v>
      </c>
      <c r="CJ29" s="11">
        <v>0</v>
      </c>
      <c r="CK29" s="11">
        <v>9.0809999999999995</v>
      </c>
      <c r="CL29" s="11">
        <v>3.5790000000000002</v>
      </c>
      <c r="CM29" s="11">
        <v>8.5820000000000007</v>
      </c>
      <c r="CN29" s="11">
        <v>8.1720000000000006</v>
      </c>
      <c r="CO29" s="11">
        <v>19.975000000000001</v>
      </c>
      <c r="CP29" s="11">
        <v>0.84</v>
      </c>
      <c r="CQ29" s="11">
        <v>0</v>
      </c>
      <c r="CR29" s="11">
        <v>0</v>
      </c>
      <c r="CS29" s="11">
        <v>8.16</v>
      </c>
      <c r="CT29" s="11">
        <v>0.79</v>
      </c>
      <c r="CU29" s="12">
        <v>0</v>
      </c>
      <c r="CV29" s="11" t="str">
        <f>IF(B29&lt;&gt;"",CONCATENATE(IF(LEFT(B29,2)="AS","Calibration #","Burn #"),IF(LEFT(B29,2)="AS",MID(B29,3,1),TEXT(B29,0))," (",TEXT(B29,0),") - ",IF(AL29&lt;&gt;"AS",CONCATENATE(TEXT(BD29,0),"g "),""),IF(BC29=1,"Dried ",IF(BB29=1,"Fresh ","")),IF(AT29=1,IF(AS29=1,"Polluted then washed ","Polluted "),IF(AS29=1,"Washed ","")),AN29,IF(AZ29=1," inland",IF(BA29=1," coastal",""))," ",AO29,"",IF(AV29=1,IF(AX29=1," leaves + branches"," leaves"),IF(AW29=1,IF(AX29=1," needles + branches"," needles"),IF(AX29=1," branches",""))),IF(AY29=1," small sticks",IF(AY29=2," medium sticks",IF(AY29=3," large sticks",""))),IF(AP29&lt;&gt;"",CONCATENATE(" + ",AP29),""),IF(AQ29=1,", AS coated,",IF(AR29=1,", KCl coated,",IF(AU29=1,", clean,",""))),IF(BI29=1,", heading, ",IF(BJ29=1,", backing, "," ")),IF(BG29=1,CONCATENATE("flaming ",IF(BH29=1,CONCATENATE("+ smouldering ["),"only [")),IF(BH29=1,CONCATENATE("smouldering only ["),"[")),CONCATENATE(TEXT(AB29,0),":",IF(AC29&lt;10,CONCATENATE("0",TEXT(AC29,0)),TEXT(AC29,0)),IF(AD29=0,"",IF(AD29&lt;10,CONCATENATE(":0",TEXT(AD29,0)),CONCATENATE(":",TEXT(AD29,0)))))," - ",CONCATENATE(TEXT(AF29,0),":",IF(AG29&lt;10,CONCATENATE("0",TEXT(AG29,0)),TEXT(AG29,0)),IF(AH29=0,"",IF(AH29&lt;10,CONCATENATE(":0",TEXT(AH29,0)),CONCATENATE(":",TEXT(AH29,0))))),"] (",IF(BU29&lt;-52.5,"-55",IF(BU29&lt;-47.5,"-50",IF(BU29&lt;-42.5,"-45",IF(BU29&lt;-37.5,"-40",IF(BU29&lt;-32.5,"-35",IF(BU29&lt;-27.5,"-30",IF(BU29&lt;-22.5,"-25","warm")))))))," °C, ",IF(BR29="Poly",CONCATENATE("polydisperse)"),CONCATENATE(TEXT(BR29*1000,0)," nm)"))),"")</f>
        <v>Burn #67 (67) - 25g CA Chamise flaming only [12:13 - 12:28] (-30 °C, 200000 nm)</v>
      </c>
      <c r="CW29" s="11" t="s">
        <v>236</v>
      </c>
    </row>
    <row r="30" spans="1:101" s="88" customFormat="1">
      <c r="A30" s="88">
        <v>189</v>
      </c>
      <c r="B30" s="88">
        <v>69</v>
      </c>
      <c r="C30" s="89" t="s">
        <v>121</v>
      </c>
      <c r="D30" s="88">
        <v>69</v>
      </c>
      <c r="E30" s="88">
        <v>127</v>
      </c>
      <c r="F30" s="88">
        <v>69</v>
      </c>
      <c r="G30" s="98">
        <f>AVERAGE([1]burnid_189!$E$12:$E$14)</f>
        <v>0.98099999999999987</v>
      </c>
      <c r="H30" s="87">
        <f t="shared" si="0"/>
        <v>-3.6020599913279625</v>
      </c>
      <c r="I30" s="90">
        <v>2.5000000000000001E-4</v>
      </c>
      <c r="J30" s="88">
        <v>-30.2</v>
      </c>
      <c r="K30" s="88">
        <v>-30.1</v>
      </c>
      <c r="L30" s="88">
        <v>-29.7</v>
      </c>
      <c r="M30" s="88">
        <v>-30.9</v>
      </c>
      <c r="N30" s="97">
        <f t="shared" si="1"/>
        <v>-6.5900668766687058</v>
      </c>
      <c r="O30" s="90">
        <v>2.5699999999999999E-7</v>
      </c>
      <c r="P30" s="90">
        <v>0</v>
      </c>
      <c r="Q30" s="90">
        <v>0</v>
      </c>
      <c r="R30" s="90">
        <v>0</v>
      </c>
      <c r="S30" s="88">
        <v>16382.33</v>
      </c>
      <c r="T30" s="88">
        <v>16500</v>
      </c>
      <c r="U30" s="88">
        <v>18000</v>
      </c>
      <c r="V30" s="88">
        <v>15000</v>
      </c>
      <c r="W30" s="91">
        <v>2007</v>
      </c>
      <c r="X30" s="89">
        <v>5</v>
      </c>
      <c r="Y30" s="89">
        <v>24</v>
      </c>
      <c r="Z30" s="89" t="str">
        <f>IF(AA30&lt;&gt;"",IF(WEEKDAY(AA30,1)=1,"Sunday",IF(WEEKDAY(AA30,1)=2,"Monday",IF(WEEKDAY(AA30,1)=3,"Tuesday",IF(WEEKDAY(AA30,1)=4,"Wednesday",IF(WEEKDAY(AA30,1)=5,"Thursday",IF(WEEKDAY(AA30,1)=6,"Friday",IF(WEEKDAY(AA30,1)=7,"Saturday",""))))))),"")</f>
        <v>Thursday</v>
      </c>
      <c r="AA30" s="92">
        <f>IF(W30&gt;0,DATE(W30,X30,Y30),"")</f>
        <v>39226</v>
      </c>
      <c r="AB30" s="91">
        <v>13</v>
      </c>
      <c r="AC30" s="89">
        <v>5</v>
      </c>
      <c r="AD30" s="89">
        <v>0</v>
      </c>
      <c r="AE30" s="93">
        <f>IF(AB30&gt;0,TIME(AB30,AC30,AD30),"")</f>
        <v>0.54513888888888895</v>
      </c>
      <c r="AF30" s="91">
        <v>13</v>
      </c>
      <c r="AG30" s="89">
        <v>17</v>
      </c>
      <c r="AH30" s="89">
        <v>0</v>
      </c>
      <c r="AI30" s="93">
        <f>IF(AF30&gt;0,TIME(AF30,AG30,AH30),"")</f>
        <v>0.55347222222222225</v>
      </c>
      <c r="AJ30" s="91">
        <f>IF(AND(AA30&lt;DATE(2007,5,27),B30&gt;0),1,"")</f>
        <v>1</v>
      </c>
      <c r="AK30" s="94" t="str">
        <f>IF(AND(AA30&gt;DATE(2007,5,27),B30&gt;0),1,"")</f>
        <v/>
      </c>
      <c r="AL30" s="91" t="s">
        <v>108</v>
      </c>
      <c r="AM30" s="89" t="s">
        <v>129</v>
      </c>
      <c r="AN30" s="88" t="s">
        <v>317</v>
      </c>
      <c r="AO30" s="89" t="s">
        <v>121</v>
      </c>
      <c r="AP30" s="94"/>
      <c r="AQ30" s="89"/>
      <c r="AR30" s="89"/>
      <c r="AS30" s="89"/>
      <c r="AT30" s="89"/>
      <c r="AU30" s="89" t="s">
        <v>39</v>
      </c>
      <c r="AV30" s="89" t="s">
        <v>39</v>
      </c>
      <c r="AW30" s="89" t="s">
        <v>39</v>
      </c>
      <c r="AX30" s="89" t="s">
        <v>39</v>
      </c>
      <c r="AY30" s="89" t="s">
        <v>39</v>
      </c>
      <c r="AZ30" s="89" t="s">
        <v>39</v>
      </c>
      <c r="BA30" s="88" t="s">
        <v>39</v>
      </c>
      <c r="BB30" s="89" t="s">
        <v>39</v>
      </c>
      <c r="BC30" s="94" t="s">
        <v>39</v>
      </c>
      <c r="BD30" s="89">
        <v>250.6</v>
      </c>
      <c r="BE30" s="89">
        <v>36.4</v>
      </c>
      <c r="BF30" s="89">
        <f>IF(BE30&lt;&gt;"",BE30/BD30*100,"")</f>
        <v>14.525139664804469</v>
      </c>
      <c r="BG30" s="91">
        <v>1</v>
      </c>
      <c r="BH30" s="89" t="s">
        <v>39</v>
      </c>
      <c r="BI30" s="89" t="s">
        <v>39</v>
      </c>
      <c r="BJ30" s="88" t="s">
        <v>39</v>
      </c>
      <c r="BK30" s="91"/>
      <c r="BL30" s="89"/>
      <c r="BM30" s="89">
        <v>1</v>
      </c>
      <c r="BN30" s="89">
        <v>1</v>
      </c>
      <c r="BO30" s="89"/>
      <c r="BP30" s="89">
        <v>1</v>
      </c>
      <c r="BQ30" s="94" t="str">
        <f>IF(BR30&lt;&gt;"",IF(BR30="Poly","",1),"")</f>
        <v/>
      </c>
      <c r="BR30" s="95" t="s">
        <v>126</v>
      </c>
      <c r="BS30" s="91">
        <v>8.6999999999999994E-2</v>
      </c>
      <c r="BT30" s="94">
        <v>14156</v>
      </c>
      <c r="BU30" s="91">
        <v>-30.246700000000001</v>
      </c>
      <c r="BV30" s="89">
        <f>IF(BU30&lt;&gt;"",BU30+273.15,"")</f>
        <v>242.90329999999997</v>
      </c>
      <c r="BW30" s="89">
        <v>-35.4574</v>
      </c>
      <c r="BX30" s="89">
        <v>-35.596400000000003</v>
      </c>
      <c r="BY30" s="94">
        <v>101.5257</v>
      </c>
      <c r="BZ30" s="95" t="s">
        <v>141</v>
      </c>
      <c r="CA30" s="88">
        <v>153.2492</v>
      </c>
      <c r="CB30" s="96">
        <v>113.928</v>
      </c>
      <c r="CC30" s="88">
        <v>0.14659184880494652</v>
      </c>
      <c r="CD30" s="94" t="s">
        <v>39</v>
      </c>
      <c r="CE30" s="88">
        <v>181.58966220378468</v>
      </c>
      <c r="CF30" s="88">
        <v>32.390262281706505</v>
      </c>
      <c r="CG30" s="88">
        <v>1.554</v>
      </c>
      <c r="CH30" s="88">
        <v>14.579000000000001</v>
      </c>
      <c r="CI30" s="88">
        <v>26.96</v>
      </c>
      <c r="CJ30" s="88">
        <v>0</v>
      </c>
      <c r="CK30" s="88">
        <v>20.559000000000001</v>
      </c>
      <c r="CL30" s="88">
        <v>0.18</v>
      </c>
      <c r="CM30" s="88">
        <v>10.429</v>
      </c>
      <c r="CN30" s="88">
        <v>0</v>
      </c>
      <c r="CO30" s="88">
        <v>7.61</v>
      </c>
      <c r="CP30" s="88">
        <v>0.8</v>
      </c>
      <c r="CQ30" s="88">
        <v>0</v>
      </c>
      <c r="CR30" s="88">
        <v>0</v>
      </c>
      <c r="CS30" s="88">
        <v>7.49</v>
      </c>
      <c r="CT30" s="88">
        <v>0.7</v>
      </c>
      <c r="CU30" s="94">
        <v>0</v>
      </c>
      <c r="CV30" s="88" t="str">
        <f>IF(B30&lt;&gt;"",CONCATENATE(IF(LEFT(B30,2)="AS","Calibration #","Burn #"),IF(LEFT(B30,2)="AS",MID(B30,3,1),TEXT(B30,0))," (",TEXT(B30,0),") - ",IF(AL30&lt;&gt;"AS",CONCATENATE(TEXT(BD30,0),"g "),""),IF(BC30=1,"Dried ",IF(BB30=1,"Fresh ","")),IF(AT30=1,IF(AS30=1,"Polluted then washed ","Polluted "),IF(AS30=1,"Washed ","")),AN30,IF(AZ30=1," inland",IF(BA30=1," coastal",""))," ",AO30,"",IF(AV30=1,IF(AX30=1," leaves + branches"," leaves"),IF(AW30=1,IF(AX30=1," needles + branches"," needles"),IF(AX30=1," branches",""))),IF(AY30=1," small sticks",IF(AY30=2," medium sticks",IF(AY30=3," large sticks",""))),IF(AP30&lt;&gt;"",CONCATENATE(" + ",AP30),""),IF(AQ30=1,", AS coated,",IF(AR30=1,", KCl coated,",IF(AU30=1,", clean,",""))),IF(BI30=1,", heading, ",IF(BJ30=1,", backing, "," ")),IF(BG30=1,CONCATENATE("flaming ",IF(BH30=1,CONCATENATE("+ smouldering ["),"only [")),IF(BH30=1,CONCATENATE("smouldering only ["),"[")),CONCATENATE(TEXT(AB30,0),":",IF(AC30&lt;10,CONCATENATE("0",TEXT(AC30,0)),TEXT(AC30,0)),IF(AD30=0,"",IF(AD30&lt;10,CONCATENATE(":0",TEXT(AD30,0)),CONCATENATE(":",TEXT(AD30,0)))))," - ",CONCATENATE(TEXT(AF30,0),":",IF(AG30&lt;10,CONCATENATE("0",TEXT(AG30,0)),TEXT(AG30,0)),IF(AH30=0,"",IF(AH30&lt;10,CONCATENATE(":0",TEXT(AH30,0)),CONCATENATE(":",TEXT(AH30,0))))),"] (",IF(BU30&lt;-52.5,"-55",IF(BU30&lt;-47.5,"-50",IF(BU30&lt;-42.5,"-45",IF(BU30&lt;-37.5,"-40",IF(BU30&lt;-32.5,"-35",IF(BU30&lt;-27.5,"-30",IF(BU30&lt;-22.5,"-25","warm")))))))," °C, ",IF(BR30="Poly",CONCATENATE("polydisperse)"),CONCATENATE(TEXT(BR30*1000,0)," nm)"))),"")</f>
        <v>Burn #69 (69) - 251g CA Chamise flaming only [13:05 - 13:17] (-30 °C, polydisperse)</v>
      </c>
      <c r="CW30" s="88" t="s">
        <v>237</v>
      </c>
    </row>
    <row r="31" spans="1:101" s="88" customFormat="1">
      <c r="A31" s="88">
        <v>66</v>
      </c>
      <c r="B31" s="88">
        <v>65</v>
      </c>
      <c r="C31" s="89" t="s">
        <v>120</v>
      </c>
      <c r="D31" s="88">
        <v>65</v>
      </c>
      <c r="E31" s="88">
        <v>50</v>
      </c>
      <c r="F31" s="88">
        <v>65</v>
      </c>
      <c r="G31" s="98">
        <v>0.99249999999999994</v>
      </c>
      <c r="H31" s="87">
        <f t="shared" si="0"/>
        <v>-2.5228787452803374</v>
      </c>
      <c r="I31" s="90">
        <v>3.0000000000000001E-3</v>
      </c>
      <c r="J31" s="88">
        <v>-30.9</v>
      </c>
      <c r="K31" s="88">
        <v>-31.1</v>
      </c>
      <c r="L31" s="88">
        <v>-30.7</v>
      </c>
      <c r="M31" s="88">
        <v>-31.2</v>
      </c>
      <c r="N31" s="97">
        <f t="shared" si="1"/>
        <v>-6.636388020107856</v>
      </c>
      <c r="O31" s="90">
        <v>2.3099999999999999E-7</v>
      </c>
      <c r="P31" s="90">
        <v>0</v>
      </c>
      <c r="Q31" s="90">
        <v>0</v>
      </c>
      <c r="R31" s="90">
        <v>0</v>
      </c>
      <c r="S31" s="88">
        <v>14285.71</v>
      </c>
      <c r="T31" s="88">
        <v>13800</v>
      </c>
      <c r="U31" s="88">
        <v>16300</v>
      </c>
      <c r="V31" s="88">
        <v>12400</v>
      </c>
      <c r="W31" s="91">
        <v>2007</v>
      </c>
      <c r="X31" s="89">
        <v>5</v>
      </c>
      <c r="Y31" s="89">
        <v>24</v>
      </c>
      <c r="Z31" s="89" t="str">
        <f>IF(AA31&lt;&gt;"",IF(WEEKDAY(AA31,1)=1,"Sunday",IF(WEEKDAY(AA31,1)=2,"Monday",IF(WEEKDAY(AA31,1)=3,"Tuesday",IF(WEEKDAY(AA31,1)=4,"Wednesday",IF(WEEKDAY(AA31,1)=5,"Thursday",IF(WEEKDAY(AA31,1)=6,"Friday",IF(WEEKDAY(AA31,1)=7,"Saturday",""))))))),"")</f>
        <v>Thursday</v>
      </c>
      <c r="AA31" s="92">
        <f>IF(W31&gt;0,DATE(W31,X31,Y31),"")</f>
        <v>39226</v>
      </c>
      <c r="AB31" s="91">
        <v>10</v>
      </c>
      <c r="AC31" s="89">
        <v>32</v>
      </c>
      <c r="AD31" s="89">
        <v>0</v>
      </c>
      <c r="AE31" s="93">
        <f>IF(AB31&gt;0,TIME(AB31,AC31,AD31),"")</f>
        <v>0.43888888888888888</v>
      </c>
      <c r="AF31" s="91">
        <v>10</v>
      </c>
      <c r="AG31" s="89">
        <v>46</v>
      </c>
      <c r="AH31" s="89">
        <v>0</v>
      </c>
      <c r="AI31" s="93">
        <f>IF(AF31&gt;0,TIME(AF31,AG31,AH31),"")</f>
        <v>0.44861111111111113</v>
      </c>
      <c r="AJ31" s="91">
        <f>IF(AND(AA31&lt;DATE(2007,5,27),B31&gt;0),1,"")</f>
        <v>1</v>
      </c>
      <c r="AK31" s="94" t="str">
        <f>IF(AND(AA31&gt;DATE(2007,5,27),B31&gt;0),1,"")</f>
        <v/>
      </c>
      <c r="AL31" s="91" t="s">
        <v>71</v>
      </c>
      <c r="AM31" s="89" t="s">
        <v>129</v>
      </c>
      <c r="AN31" s="88" t="s">
        <v>318</v>
      </c>
      <c r="AO31" s="89" t="s">
        <v>120</v>
      </c>
      <c r="AP31" s="94"/>
      <c r="AQ31" s="89"/>
      <c r="AR31" s="89"/>
      <c r="AS31" s="89"/>
      <c r="AT31" s="89">
        <v>1</v>
      </c>
      <c r="AU31" s="89" t="s">
        <v>39</v>
      </c>
      <c r="AV31" s="89" t="s">
        <v>39</v>
      </c>
      <c r="AW31" s="89" t="s">
        <v>39</v>
      </c>
      <c r="AX31" s="89" t="s">
        <v>39</v>
      </c>
      <c r="AY31" s="89" t="s">
        <v>39</v>
      </c>
      <c r="AZ31" s="89" t="s">
        <v>39</v>
      </c>
      <c r="BA31" s="88" t="s">
        <v>39</v>
      </c>
      <c r="BB31" s="89" t="s">
        <v>39</v>
      </c>
      <c r="BC31" s="94" t="s">
        <v>39</v>
      </c>
      <c r="BD31" s="89">
        <v>255</v>
      </c>
      <c r="BE31" s="89">
        <v>133</v>
      </c>
      <c r="BF31" s="89">
        <f>IF(BE31&lt;&gt;"",BE31/BD31*100,"")</f>
        <v>52.156862745098046</v>
      </c>
      <c r="BG31" s="91">
        <v>1</v>
      </c>
      <c r="BH31" s="89" t="s">
        <v>39</v>
      </c>
      <c r="BI31" s="89" t="s">
        <v>39</v>
      </c>
      <c r="BJ31" s="88" t="s">
        <v>39</v>
      </c>
      <c r="BK31" s="91">
        <v>1</v>
      </c>
      <c r="BL31" s="89">
        <v>1</v>
      </c>
      <c r="BM31" s="89">
        <v>1</v>
      </c>
      <c r="BN31" s="89">
        <v>1</v>
      </c>
      <c r="BO31" s="89"/>
      <c r="BP31" s="89">
        <v>1</v>
      </c>
      <c r="BQ31" s="94" t="str">
        <f>IF(BR31&lt;&gt;"",IF(BR31="Poly","",1),"")</f>
        <v/>
      </c>
      <c r="BR31" s="95" t="s">
        <v>126</v>
      </c>
      <c r="BS31" s="91">
        <v>8.1000000000000003E-2</v>
      </c>
      <c r="BT31" s="94">
        <v>55428</v>
      </c>
      <c r="BU31" s="91">
        <v>-30.9269</v>
      </c>
      <c r="BV31" s="89">
        <f>IF(BU31&lt;&gt;"",BU31+273.15,"")</f>
        <v>242.22309999999999</v>
      </c>
      <c r="BW31" s="89">
        <v>-36.331699999999998</v>
      </c>
      <c r="BX31" s="89">
        <v>-36.499499999999998</v>
      </c>
      <c r="BY31" s="94">
        <v>101.8586</v>
      </c>
      <c r="BZ31" s="95" t="s">
        <v>141</v>
      </c>
      <c r="CA31" s="88">
        <v>146.48320000000001</v>
      </c>
      <c r="CB31" s="96">
        <v>108.175</v>
      </c>
      <c r="CC31" s="88">
        <v>0.29098024729334993</v>
      </c>
      <c r="CD31" s="94">
        <v>0.90500000000000003</v>
      </c>
      <c r="CE31" s="88">
        <v>308.32495697496779</v>
      </c>
      <c r="CF31" s="88">
        <v>5.2713521727059245</v>
      </c>
      <c r="CG31" s="88">
        <v>6.3630000000000004</v>
      </c>
      <c r="CH31" s="88">
        <v>39.338999999999999</v>
      </c>
      <c r="CI31" s="88">
        <v>24.323</v>
      </c>
      <c r="CJ31" s="88">
        <v>6.5830000000000002</v>
      </c>
      <c r="CK31" s="88">
        <v>13.477</v>
      </c>
      <c r="CL31" s="88">
        <v>5.4210000000000003</v>
      </c>
      <c r="CM31" s="88">
        <v>0</v>
      </c>
      <c r="CN31" s="88">
        <v>0</v>
      </c>
      <c r="CO31" s="88">
        <v>0</v>
      </c>
      <c r="CP31" s="88">
        <v>0.77</v>
      </c>
      <c r="CQ31" s="88">
        <v>0</v>
      </c>
      <c r="CR31" s="88">
        <v>0</v>
      </c>
      <c r="CS31" s="88">
        <v>4.57</v>
      </c>
      <c r="CT31" s="88">
        <v>1.23</v>
      </c>
      <c r="CU31" s="94">
        <v>0</v>
      </c>
      <c r="CV31" s="88" t="str">
        <f>IF(B31&lt;&gt;"",CONCATENATE(IF(LEFT(B31,2)="AS","Calibration #","Burn #"),IF(LEFT(B31,2)="AS",MID(B31,3,1),TEXT(B31,0))," (",TEXT(B31,0),") - ",IF(AL31&lt;&gt;"AS",CONCATENATE(TEXT(BD31,0),"g "),""),IF(BC31=1,"Dried ",IF(BB31=1,"Fresh ","")),IF(AT31=1,IF(AS31=1,"Polluted then washed ","Polluted "),IF(AS31=1,"Washed ","")),AN31,IF(AZ31=1," inland",IF(BA31=1," coastal",""))," ",AO31,"",IF(AV31=1,IF(AX31=1," leaves + branches"," leaves"),IF(AW31=1,IF(AX31=1," needles + branches"," needles"),IF(AX31=1," branches",""))),IF(AY31=1," small sticks",IF(AY31=2," medium sticks",IF(AY31=3," large sticks",""))),IF(AP31&lt;&gt;"",CONCATENATE(" + ",AP31),""),IF(AQ31=1,", AS coated,",IF(AR31=1,", KCl coated,",IF(AU31=1,", clean,",""))),IF(BI31=1,", heading, ",IF(BJ31=1,", backing, "," ")),IF(BG31=1,CONCATENATE("flaming ",IF(BH31=1,CONCATENATE("+ smouldering ["),"only [")),IF(BH31=1,CONCATENATE("smouldering only ["),"[")),CONCATENATE(TEXT(AB31,0),":",IF(AC31&lt;10,CONCATENATE("0",TEXT(AC31,0)),TEXT(AC31,0)),IF(AD31=0,"",IF(AD31&lt;10,CONCATENATE(":0",TEXT(AD31,0)),CONCATENATE(":",TEXT(AD31,0)))))," - ",CONCATENATE(TEXT(AF31,0),":",IF(AG31&lt;10,CONCATENATE("0",TEXT(AG31,0)),TEXT(AG31,0)),IF(AH31=0,"",IF(AH31&lt;10,CONCATENATE(":0",TEXT(AH31,0)),CONCATENATE(":",TEXT(AH31,0))))),"] (",IF(BU31&lt;-52.5,"-55",IF(BU31&lt;-47.5,"-50",IF(BU31&lt;-42.5,"-45",IF(BU31&lt;-37.5,"-40",IF(BU31&lt;-32.5,"-35",IF(BU31&lt;-27.5,"-30",IF(BU31&lt;-22.5,"-25","warm")))))))," °C, ",IF(BR31="Poly",CONCATENATE("polydisperse)"),CONCATENATE(TEXT(BR31*1000,0)," nm)"))),"")</f>
        <v>Burn #65 (65) - 255g Polluted UT Sage flaming only [10:32 - 10:46] (-30 °C, polydisperse)</v>
      </c>
      <c r="CW31" s="88" t="s">
        <v>197</v>
      </c>
    </row>
    <row r="32" spans="1:101" s="88" customFormat="1">
      <c r="A32" s="88">
        <v>67</v>
      </c>
      <c r="B32" s="88">
        <v>66</v>
      </c>
      <c r="C32" s="89" t="s">
        <v>120</v>
      </c>
      <c r="D32" s="88">
        <v>66</v>
      </c>
      <c r="E32" s="88">
        <v>51</v>
      </c>
      <c r="F32" s="88">
        <v>66</v>
      </c>
      <c r="G32" s="98">
        <v>0.996</v>
      </c>
      <c r="H32" s="87">
        <f t="shared" si="0"/>
        <v>-2.6382721639824069</v>
      </c>
      <c r="I32" s="90">
        <v>2.3E-3</v>
      </c>
      <c r="J32" s="88">
        <v>-30.9</v>
      </c>
      <c r="K32" s="88">
        <v>-31.1</v>
      </c>
      <c r="L32" s="88">
        <v>-30.6</v>
      </c>
      <c r="M32" s="88">
        <v>-31.3</v>
      </c>
      <c r="N32" s="97">
        <f t="shared" si="1"/>
        <v>-6.6655462488490693</v>
      </c>
      <c r="O32" s="90">
        <v>2.16E-7</v>
      </c>
      <c r="P32" s="90">
        <v>0</v>
      </c>
      <c r="Q32" s="90">
        <v>0</v>
      </c>
      <c r="R32" s="90">
        <v>0</v>
      </c>
      <c r="S32" s="88">
        <v>13210.08</v>
      </c>
      <c r="T32" s="88">
        <v>12900</v>
      </c>
      <c r="U32" s="88">
        <v>13900</v>
      </c>
      <c r="V32" s="88">
        <v>12200</v>
      </c>
      <c r="W32" s="91">
        <v>2007</v>
      </c>
      <c r="X32" s="89">
        <v>5</v>
      </c>
      <c r="Y32" s="89">
        <v>24</v>
      </c>
      <c r="Z32" s="89" t="str">
        <f>IF(AA32&lt;&gt;"",IF(WEEKDAY(AA32,1)=1,"Sunday",IF(WEEKDAY(AA32,1)=2,"Monday",IF(WEEKDAY(AA32,1)=3,"Tuesday",IF(WEEKDAY(AA32,1)=4,"Wednesday",IF(WEEKDAY(AA32,1)=5,"Thursday",IF(WEEKDAY(AA32,1)=6,"Friday",IF(WEEKDAY(AA32,1)=7,"Saturday",""))))))),"")</f>
        <v>Thursday</v>
      </c>
      <c r="AA32" s="92">
        <f>IF(W32&gt;0,DATE(W32,X32,Y32),"")</f>
        <v>39226</v>
      </c>
      <c r="AB32" s="91">
        <v>10</v>
      </c>
      <c r="AC32" s="89">
        <v>57</v>
      </c>
      <c r="AD32" s="89">
        <v>0</v>
      </c>
      <c r="AE32" s="93">
        <f>IF(AB32&gt;0,TIME(AB32,AC32,AD32),"")</f>
        <v>0.45624999999999999</v>
      </c>
      <c r="AF32" s="91">
        <v>11</v>
      </c>
      <c r="AG32" s="89">
        <v>11</v>
      </c>
      <c r="AH32" s="89">
        <v>0</v>
      </c>
      <c r="AI32" s="93">
        <f>IF(AF32&gt;0,TIME(AF32,AG32,AH32),"")</f>
        <v>0.46597222222222223</v>
      </c>
      <c r="AJ32" s="91">
        <f>IF(AND(AA32&lt;DATE(2007,5,27),B32&gt;0),1,"")</f>
        <v>1</v>
      </c>
      <c r="AK32" s="94" t="str">
        <f>IF(AND(AA32&gt;DATE(2007,5,27),B32&gt;0),1,"")</f>
        <v/>
      </c>
      <c r="AL32" s="91" t="s">
        <v>72</v>
      </c>
      <c r="AM32" s="89" t="s">
        <v>129</v>
      </c>
      <c r="AN32" s="88" t="s">
        <v>318</v>
      </c>
      <c r="AO32" s="89" t="s">
        <v>120</v>
      </c>
      <c r="AP32" s="94"/>
      <c r="AQ32" s="89"/>
      <c r="AR32" s="89"/>
      <c r="AS32" s="89">
        <v>1</v>
      </c>
      <c r="AT32" s="89">
        <v>1</v>
      </c>
      <c r="AU32" s="89" t="s">
        <v>39</v>
      </c>
      <c r="AV32" s="89" t="s">
        <v>39</v>
      </c>
      <c r="AW32" s="89" t="s">
        <v>39</v>
      </c>
      <c r="AX32" s="89" t="s">
        <v>39</v>
      </c>
      <c r="AY32" s="89" t="s">
        <v>39</v>
      </c>
      <c r="AZ32" s="89" t="s">
        <v>39</v>
      </c>
      <c r="BA32" s="88" t="s">
        <v>39</v>
      </c>
      <c r="BB32" s="89" t="s">
        <v>39</v>
      </c>
      <c r="BC32" s="94" t="s">
        <v>39</v>
      </c>
      <c r="BD32" s="89">
        <v>249</v>
      </c>
      <c r="BE32" s="89">
        <v>127.6</v>
      </c>
      <c r="BF32" s="89">
        <f>IF(BE32&lt;&gt;"",BE32/BD32*100,"")</f>
        <v>51.244979919678713</v>
      </c>
      <c r="BG32" s="91">
        <v>1</v>
      </c>
      <c r="BH32" s="89" t="s">
        <v>39</v>
      </c>
      <c r="BI32" s="89" t="s">
        <v>39</v>
      </c>
      <c r="BJ32" s="88" t="s">
        <v>39</v>
      </c>
      <c r="BK32" s="91">
        <v>1</v>
      </c>
      <c r="BL32" s="89">
        <v>1</v>
      </c>
      <c r="BM32" s="89">
        <v>1</v>
      </c>
      <c r="BN32" s="89">
        <v>1</v>
      </c>
      <c r="BO32" s="89"/>
      <c r="BP32" s="89">
        <v>1</v>
      </c>
      <c r="BQ32" s="94" t="str">
        <f>IF(BR32&lt;&gt;"",IF(BR32="Poly","",1),"")</f>
        <v/>
      </c>
      <c r="BR32" s="95" t="s">
        <v>126</v>
      </c>
      <c r="BS32" s="91">
        <v>9.4E-2</v>
      </c>
      <c r="BT32" s="94">
        <v>66145</v>
      </c>
      <c r="BU32" s="91">
        <v>-30.939</v>
      </c>
      <c r="BV32" s="89">
        <f>IF(BU32&lt;&gt;"",BU32+273.15,"")</f>
        <v>242.21099999999998</v>
      </c>
      <c r="BW32" s="89">
        <v>-36.2943</v>
      </c>
      <c r="BX32" s="89">
        <v>-36.467300000000002</v>
      </c>
      <c r="BY32" s="94">
        <v>101.917</v>
      </c>
      <c r="BZ32" s="95" t="s">
        <v>141</v>
      </c>
      <c r="CA32" s="88">
        <v>146.5873</v>
      </c>
      <c r="CB32" s="96">
        <v>108.239</v>
      </c>
      <c r="CC32" s="88">
        <v>0.35893135265457055</v>
      </c>
      <c r="CD32" s="94">
        <v>0.89200000000000002</v>
      </c>
      <c r="CE32" s="88">
        <v>398.76496090978532</v>
      </c>
      <c r="CF32" s="88">
        <v>29.515254122911518</v>
      </c>
      <c r="CG32" s="88">
        <v>9.6720000000000006</v>
      </c>
      <c r="CH32" s="88">
        <v>78.938999999999993</v>
      </c>
      <c r="CI32" s="88">
        <v>68.622</v>
      </c>
      <c r="CJ32" s="88">
        <v>9.452</v>
      </c>
      <c r="CK32" s="88">
        <v>22.172000000000001</v>
      </c>
      <c r="CL32" s="88">
        <v>8.2929999999999993</v>
      </c>
      <c r="CM32" s="88">
        <v>11.672000000000001</v>
      </c>
      <c r="CN32" s="88">
        <v>0</v>
      </c>
      <c r="CO32" s="88">
        <v>0</v>
      </c>
      <c r="CP32" s="88">
        <v>0</v>
      </c>
      <c r="CQ32" s="88">
        <v>0</v>
      </c>
      <c r="CR32" s="88">
        <v>0</v>
      </c>
      <c r="CS32" s="88">
        <v>4.0199999999999996</v>
      </c>
      <c r="CT32" s="88">
        <v>1.33</v>
      </c>
      <c r="CU32" s="94">
        <v>0</v>
      </c>
      <c r="CV32" s="88" t="str">
        <f>IF(B32&lt;&gt;"",CONCATENATE(IF(LEFT(B32,2)="AS","Calibration #","Burn #"),IF(LEFT(B32,2)="AS",MID(B32,3,1),TEXT(B32,0))," (",TEXT(B32,0),") - ",IF(AL32&lt;&gt;"AS",CONCATENATE(TEXT(BD32,0),"g "),""),IF(BC32=1,"Dried ",IF(BB32=1,"Fresh ","")),IF(AT32=1,IF(AS32=1,"Polluted then washed ","Polluted "),IF(AS32=1,"Washed ","")),AN32,IF(AZ32=1," inland",IF(BA32=1," coastal",""))," ",AO32,"",IF(AV32=1,IF(AX32=1," leaves + branches"," leaves"),IF(AW32=1,IF(AX32=1," needles + branches"," needles"),IF(AX32=1," branches",""))),IF(AY32=1," small sticks",IF(AY32=2," medium sticks",IF(AY32=3," large sticks",""))),IF(AP32&lt;&gt;"",CONCATENATE(" + ",AP32),""),IF(AQ32=1,", AS coated,",IF(AR32=1,", KCl coated,",IF(AU32=1,", clean,",""))),IF(BI32=1,", heading, ",IF(BJ32=1,", backing, "," ")),IF(BG32=1,CONCATENATE("flaming ",IF(BH32=1,CONCATENATE("+ smouldering ["),"only [")),IF(BH32=1,CONCATENATE("smouldering only ["),"[")),CONCATENATE(TEXT(AB32,0),":",IF(AC32&lt;10,CONCATENATE("0",TEXT(AC32,0)),TEXT(AC32,0)),IF(AD32=0,"",IF(AD32&lt;10,CONCATENATE(":0",TEXT(AD32,0)),CONCATENATE(":",TEXT(AD32,0)))))," - ",CONCATENATE(TEXT(AF32,0),":",IF(AG32&lt;10,CONCATENATE("0",TEXT(AG32,0)),TEXT(AG32,0)),IF(AH32=0,"",IF(AH32&lt;10,CONCATENATE(":0",TEXT(AH32,0)),CONCATENATE(":",TEXT(AH32,0))))),"] (",IF(BU32&lt;-52.5,"-55",IF(BU32&lt;-47.5,"-50",IF(BU32&lt;-42.5,"-45",IF(BU32&lt;-37.5,"-40",IF(BU32&lt;-32.5,"-35",IF(BU32&lt;-27.5,"-30",IF(BU32&lt;-22.5,"-25","warm")))))))," °C, ",IF(BR32="Poly",CONCATENATE("polydisperse)"),CONCATENATE(TEXT(BR32*1000,0)," nm)"))),"")</f>
        <v>Burn #66 (66) - 249g Polluted then washed UT Sage flaming only [10:57 - 11:11] (-30 °C, polydisperse)</v>
      </c>
      <c r="CW32" s="88" t="s">
        <v>198</v>
      </c>
    </row>
    <row r="33" spans="1:101" s="11" customFormat="1">
      <c r="A33" s="11">
        <v>90</v>
      </c>
      <c r="B33" s="11">
        <v>89</v>
      </c>
      <c r="C33" s="6" t="s">
        <v>120</v>
      </c>
      <c r="D33" s="11">
        <v>89</v>
      </c>
      <c r="E33" s="11">
        <v>60</v>
      </c>
      <c r="F33" s="11">
        <v>89</v>
      </c>
      <c r="G33" s="99">
        <v>0.97079999999999989</v>
      </c>
      <c r="H33" s="87">
        <f t="shared" si="0"/>
        <v>0</v>
      </c>
      <c r="I33" s="70">
        <v>9.9999999999999994E-12</v>
      </c>
      <c r="J33" s="11">
        <v>-29.7</v>
      </c>
      <c r="K33" s="11">
        <v>-29.7</v>
      </c>
      <c r="L33" s="11">
        <v>-29.4</v>
      </c>
      <c r="M33" s="11">
        <v>-30</v>
      </c>
      <c r="N33" s="97">
        <f t="shared" si="1"/>
        <v>-5.8416375079047507</v>
      </c>
      <c r="O33" s="70">
        <v>1.44E-6</v>
      </c>
      <c r="P33" s="70">
        <v>1.02E-6</v>
      </c>
      <c r="Q33" s="70">
        <v>2.0200000000000001E-6</v>
      </c>
      <c r="R33" s="70">
        <v>0</v>
      </c>
      <c r="S33" s="11">
        <v>16277.14</v>
      </c>
      <c r="T33" s="11">
        <v>15400</v>
      </c>
      <c r="U33" s="11">
        <v>19200</v>
      </c>
      <c r="V33" s="11">
        <v>12600</v>
      </c>
      <c r="W33" s="13">
        <v>2007</v>
      </c>
      <c r="X33" s="6">
        <v>5</v>
      </c>
      <c r="Y33" s="6">
        <v>25</v>
      </c>
      <c r="Z33" s="6" t="str">
        <f>IF(AA33&lt;&gt;"",IF(WEEKDAY(AA33,1)=1,"Sunday",IF(WEEKDAY(AA33,1)=2,"Monday",IF(WEEKDAY(AA33,1)=3,"Tuesday",IF(WEEKDAY(AA33,1)=4,"Wednesday",IF(WEEKDAY(AA33,1)=5,"Thursday",IF(WEEKDAY(AA33,1)=6,"Friday",IF(WEEKDAY(AA33,1)=7,"Saturday",""))))))),"")</f>
        <v>Friday</v>
      </c>
      <c r="AA33" s="14">
        <f>IF(W33&gt;0,DATE(W33,X33,Y33),"")</f>
        <v>39227</v>
      </c>
      <c r="AB33" s="13">
        <v>11</v>
      </c>
      <c r="AC33" s="6">
        <v>3</v>
      </c>
      <c r="AD33" s="6">
        <v>0</v>
      </c>
      <c r="AE33" s="15">
        <f>IF(AB33&gt;0,TIME(AB33,AC33,AD33),"")</f>
        <v>0.4604166666666667</v>
      </c>
      <c r="AF33" s="13">
        <v>11</v>
      </c>
      <c r="AG33" s="6">
        <v>22</v>
      </c>
      <c r="AH33" s="6">
        <v>0</v>
      </c>
      <c r="AI33" s="15">
        <f>IF(AF33&gt;0,TIME(AF33,AG33,AH33),"")</f>
        <v>0.47361111111111115</v>
      </c>
      <c r="AJ33" s="13">
        <f>IF(AND(AA33&lt;DATE(2007,5,27),B33&gt;0),1,"")</f>
        <v>1</v>
      </c>
      <c r="AK33" s="12" t="str">
        <f>IF(AND(AA33&gt;DATE(2007,5,27),B33&gt;0),1,"")</f>
        <v/>
      </c>
      <c r="AL33" s="13" t="s">
        <v>81</v>
      </c>
      <c r="AM33" s="6" t="s">
        <v>129</v>
      </c>
      <c r="AN33" s="11" t="s">
        <v>316</v>
      </c>
      <c r="AO33" s="6" t="s">
        <v>120</v>
      </c>
      <c r="AP33" s="12"/>
      <c r="AQ33" s="6"/>
      <c r="AR33" s="6"/>
      <c r="AS33" s="6"/>
      <c r="AT33" s="6"/>
      <c r="AU33" s="6" t="s">
        <v>39</v>
      </c>
      <c r="AV33" s="6" t="s">
        <v>39</v>
      </c>
      <c r="AW33" s="6" t="s">
        <v>39</v>
      </c>
      <c r="AX33" s="6" t="s">
        <v>39</v>
      </c>
      <c r="AY33" s="6" t="s">
        <v>39</v>
      </c>
      <c r="AZ33" s="6" t="s">
        <v>39</v>
      </c>
      <c r="BA33" s="11" t="s">
        <v>39</v>
      </c>
      <c r="BB33" s="6" t="s">
        <v>39</v>
      </c>
      <c r="BC33" s="12" t="s">
        <v>39</v>
      </c>
      <c r="BD33" s="6">
        <v>250</v>
      </c>
      <c r="BE33" s="6">
        <v>35.9</v>
      </c>
      <c r="BF33" s="6">
        <f>IF(BE33&lt;&gt;"",BE33/BD33*100,"")</f>
        <v>14.360000000000001</v>
      </c>
      <c r="BG33" s="13">
        <v>1</v>
      </c>
      <c r="BH33" s="6" t="s">
        <v>39</v>
      </c>
      <c r="BI33" s="6">
        <v>1</v>
      </c>
      <c r="BJ33" s="11" t="s">
        <v>39</v>
      </c>
      <c r="BK33" s="13"/>
      <c r="BL33" s="6"/>
      <c r="BM33" s="6">
        <v>1</v>
      </c>
      <c r="BN33" s="6">
        <v>1</v>
      </c>
      <c r="BO33" s="6"/>
      <c r="BP33" s="6">
        <v>1</v>
      </c>
      <c r="BQ33" s="12" t="str">
        <f>IF(BR33&lt;&gt;"",IF(BR33="Poly","",1),"")</f>
        <v/>
      </c>
      <c r="BR33" s="16" t="s">
        <v>126</v>
      </c>
      <c r="BS33" s="13">
        <v>0.11</v>
      </c>
      <c r="BT33" s="12">
        <v>110702</v>
      </c>
      <c r="BU33" s="13">
        <v>-29.665099999999999</v>
      </c>
      <c r="BV33" s="6">
        <f>IF(BU33&lt;&gt;"",BU33+273.15,"")</f>
        <v>243.48489999999998</v>
      </c>
      <c r="BW33" s="6">
        <v>-35.0715</v>
      </c>
      <c r="BX33" s="6">
        <v>-35.221699999999998</v>
      </c>
      <c r="BY33" s="12">
        <v>101.6437</v>
      </c>
      <c r="BZ33" s="16" t="s">
        <v>142</v>
      </c>
      <c r="CA33" s="11">
        <v>148.1825</v>
      </c>
      <c r="CB33" s="17">
        <v>110.791</v>
      </c>
      <c r="CC33" s="11">
        <v>0.19503850819581023</v>
      </c>
      <c r="CD33" s="12">
        <v>0.86199999999999999</v>
      </c>
      <c r="CE33" s="11">
        <v>721.57684904706673</v>
      </c>
      <c r="CF33" s="11">
        <v>24.192251563989426</v>
      </c>
      <c r="CG33" s="11">
        <v>1.018</v>
      </c>
      <c r="CH33" s="11">
        <v>29.561</v>
      </c>
      <c r="CI33" s="11">
        <v>85.236000000000004</v>
      </c>
      <c r="CJ33" s="11">
        <v>0</v>
      </c>
      <c r="CK33" s="11">
        <v>12.75</v>
      </c>
      <c r="CL33" s="11">
        <v>0.14000000000000001</v>
      </c>
      <c r="CM33" s="11">
        <v>14.194000000000001</v>
      </c>
      <c r="CN33" s="11">
        <v>19.068999999999999</v>
      </c>
      <c r="CO33" s="11">
        <v>18.713999999999999</v>
      </c>
      <c r="CP33" s="11">
        <v>4.5199999999999996</v>
      </c>
      <c r="CQ33" s="11">
        <v>0</v>
      </c>
      <c r="CR33" s="11">
        <v>0.38</v>
      </c>
      <c r="CS33" s="11">
        <v>31.19</v>
      </c>
      <c r="CT33" s="11">
        <v>6.53</v>
      </c>
      <c r="CU33" s="12">
        <v>0</v>
      </c>
      <c r="CV33" s="11" t="str">
        <f>IF(B33&lt;&gt;"",CONCATENATE(IF(LEFT(B33,2)="AS","Calibration #","Burn #"),IF(LEFT(B33,2)="AS",MID(B33,3,1),TEXT(B33,0))," (",TEXT(B33,0),") - ",IF(AL33&lt;&gt;"AS",CONCATENATE(TEXT(BD33,0),"g "),""),IF(BC33=1,"Dried ",IF(BB33=1,"Fresh ","")),IF(AT33=1,IF(AS33=1,"Polluted then washed ","Polluted "),IF(AS33=1,"Washed ","")),AN33,IF(AZ33=1," inland",IF(BA33=1," coastal",""))," ",AO33,"",IF(AV33=1,IF(AX33=1," leaves + branches"," leaves"),IF(AW33=1,IF(AX33=1," needles + branches"," needles"),IF(AX33=1," branches",""))),IF(AY33=1," small sticks",IF(AY33=2," medium sticks",IF(AY33=3," large sticks",""))),IF(AP33&lt;&gt;"",CONCATENATE(" + ",AP33),""),IF(AQ33=1,", AS coated,",IF(AR33=1,", KCl coated,",IF(AU33=1,", clean,",""))),IF(BI33=1,", heading, ",IF(BJ33=1,", backing, "," ")),IF(BG33=1,CONCATENATE("flaming ",IF(BH33=1,CONCATENATE("+ smouldering ["),"only [")),IF(BH33=1,CONCATENATE("smouldering only ["),"[")),CONCATENATE(TEXT(AB33,0),":",IF(AC33&lt;10,CONCATENATE("0",TEXT(AC33,0)),TEXT(AC33,0)),IF(AD33=0,"",IF(AD33&lt;10,CONCATENATE(":0",TEXT(AD33,0)),CONCATENATE(":",TEXT(AD33,0)))))," - ",CONCATENATE(TEXT(AF33,0),":",IF(AG33&lt;10,CONCATENATE("0",TEXT(AG33,0)),TEXT(AG33,0)),IF(AH33=0,"",IF(AH33&lt;10,CONCATENATE(":0",TEXT(AH33,0)),CONCATENATE(":",TEXT(AH33,0))))),"] (",IF(BU33&lt;-52.5,"-55",IF(BU33&lt;-47.5,"-50",IF(BU33&lt;-42.5,"-45",IF(BU33&lt;-37.5,"-40",IF(BU33&lt;-32.5,"-35",IF(BU33&lt;-27.5,"-30",IF(BU33&lt;-22.5,"-25","warm")))))))," °C, ",IF(BR33="Poly",CONCATENATE("polydisperse)"),CONCATENATE(TEXT(BR33*1000,0)," nm)"))),"")</f>
        <v>Burn #89 (89) - 250g MT Sage, heading, flaming only [11:03 - 11:22] (-30 °C, polydisperse)</v>
      </c>
      <c r="CW33" s="11" t="s">
        <v>207</v>
      </c>
    </row>
    <row r="34" spans="1:101" s="11" customFormat="1">
      <c r="A34" s="11">
        <v>92</v>
      </c>
      <c r="B34" s="11">
        <v>91</v>
      </c>
      <c r="C34" s="6" t="s">
        <v>120</v>
      </c>
      <c r="D34" s="11">
        <v>91</v>
      </c>
      <c r="E34" s="11">
        <v>62</v>
      </c>
      <c r="F34" s="11">
        <v>91</v>
      </c>
      <c r="G34" s="99">
        <v>0.90692307692307694</v>
      </c>
      <c r="H34" s="87">
        <f t="shared" si="0"/>
        <v>0</v>
      </c>
      <c r="I34" s="70">
        <v>9.9999999999999994E-12</v>
      </c>
      <c r="J34" s="11">
        <v>-30.3</v>
      </c>
      <c r="K34" s="11">
        <v>-30.2</v>
      </c>
      <c r="L34" s="11">
        <v>-30</v>
      </c>
      <c r="M34" s="11">
        <v>-30.8</v>
      </c>
      <c r="N34" s="97">
        <f t="shared" si="1"/>
        <v>-5.9956786262173578</v>
      </c>
      <c r="O34" s="70">
        <v>1.0100000000000001E-6</v>
      </c>
      <c r="P34" s="70">
        <v>0</v>
      </c>
      <c r="Q34" s="70">
        <v>0</v>
      </c>
      <c r="R34" s="70">
        <v>0</v>
      </c>
      <c r="S34" s="11">
        <v>12315.53</v>
      </c>
      <c r="T34" s="11">
        <v>12300</v>
      </c>
      <c r="U34" s="11">
        <v>13500</v>
      </c>
      <c r="V34" s="11">
        <v>10900</v>
      </c>
      <c r="W34" s="13">
        <v>2007</v>
      </c>
      <c r="X34" s="6">
        <v>5</v>
      </c>
      <c r="Y34" s="6">
        <v>25</v>
      </c>
      <c r="Z34" s="6" t="str">
        <f>IF(AA34&lt;&gt;"",IF(WEEKDAY(AA34,1)=1,"Sunday",IF(WEEKDAY(AA34,1)=2,"Monday",IF(WEEKDAY(AA34,1)=3,"Tuesday",IF(WEEKDAY(AA34,1)=4,"Wednesday",IF(WEEKDAY(AA34,1)=5,"Thursday",IF(WEEKDAY(AA34,1)=6,"Friday",IF(WEEKDAY(AA34,1)=7,"Saturday",""))))))),"")</f>
        <v>Friday</v>
      </c>
      <c r="AA34" s="14">
        <f>IF(W34&gt;0,DATE(W34,X34,Y34),"")</f>
        <v>39227</v>
      </c>
      <c r="AB34" s="13">
        <v>12</v>
      </c>
      <c r="AC34" s="6">
        <v>13</v>
      </c>
      <c r="AD34" s="6">
        <v>0</v>
      </c>
      <c r="AE34" s="15">
        <f>IF(AB34&gt;0,TIME(AB34,AC34,AD34),"")</f>
        <v>0.50902777777777775</v>
      </c>
      <c r="AF34" s="13">
        <v>12</v>
      </c>
      <c r="AG34" s="6">
        <v>35</v>
      </c>
      <c r="AH34" s="6">
        <v>0</v>
      </c>
      <c r="AI34" s="15">
        <f>IF(AF34&gt;0,TIME(AF34,AG34,AH34),"")</f>
        <v>0.52430555555555558</v>
      </c>
      <c r="AJ34" s="13">
        <f>IF(AND(AA34&lt;DATE(2007,5,27),B34&gt;0),1,"")</f>
        <v>1</v>
      </c>
      <c r="AK34" s="12" t="str">
        <f>IF(AND(AA34&gt;DATE(2007,5,27),B34&gt;0),1,"")</f>
        <v/>
      </c>
      <c r="AL34" s="13" t="s">
        <v>82</v>
      </c>
      <c r="AM34" s="6" t="s">
        <v>129</v>
      </c>
      <c r="AN34" s="11" t="s">
        <v>316</v>
      </c>
      <c r="AO34" s="6" t="s">
        <v>120</v>
      </c>
      <c r="AP34" s="12"/>
      <c r="AQ34" s="6"/>
      <c r="AR34" s="6"/>
      <c r="AS34" s="6"/>
      <c r="AT34" s="6"/>
      <c r="AU34" s="6" t="s">
        <v>39</v>
      </c>
      <c r="AV34" s="6" t="s">
        <v>39</v>
      </c>
      <c r="AW34" s="6" t="s">
        <v>39</v>
      </c>
      <c r="AX34" s="6" t="s">
        <v>39</v>
      </c>
      <c r="AY34" s="6" t="s">
        <v>39</v>
      </c>
      <c r="AZ34" s="6" t="s">
        <v>39</v>
      </c>
      <c r="BA34" s="11" t="s">
        <v>39</v>
      </c>
      <c r="BB34" s="6" t="s">
        <v>39</v>
      </c>
      <c r="BC34" s="12" t="s">
        <v>39</v>
      </c>
      <c r="BD34" s="6">
        <v>257</v>
      </c>
      <c r="BE34" s="6">
        <v>29.8</v>
      </c>
      <c r="BF34" s="6">
        <f>IF(BE34&lt;&gt;"",BE34/BD34*100,"")</f>
        <v>11.595330739299611</v>
      </c>
      <c r="BG34" s="13">
        <v>1</v>
      </c>
      <c r="BH34" s="6" t="s">
        <v>39</v>
      </c>
      <c r="BI34" s="6" t="s">
        <v>39</v>
      </c>
      <c r="BJ34" s="11">
        <v>1</v>
      </c>
      <c r="BK34" s="13"/>
      <c r="BL34" s="6"/>
      <c r="BM34" s="6">
        <v>1</v>
      </c>
      <c r="BN34" s="6">
        <v>1</v>
      </c>
      <c r="BO34" s="6"/>
      <c r="BP34" s="6">
        <v>1</v>
      </c>
      <c r="BQ34" s="12" t="str">
        <f>IF(BR34&lt;&gt;"",IF(BR34="Poly","",1),"")</f>
        <v/>
      </c>
      <c r="BR34" s="16" t="s">
        <v>126</v>
      </c>
      <c r="BS34" s="13">
        <v>9.4E-2</v>
      </c>
      <c r="BT34" s="12">
        <v>83894</v>
      </c>
      <c r="BU34" s="13">
        <v>-30.347300000000001</v>
      </c>
      <c r="BV34" s="6">
        <f>IF(BU34&lt;&gt;"",BU34+273.15,"")</f>
        <v>242.80269999999999</v>
      </c>
      <c r="BW34" s="6">
        <v>-35.897300000000001</v>
      </c>
      <c r="BX34" s="6">
        <v>-36.076799999999999</v>
      </c>
      <c r="BY34" s="12">
        <v>101.98260000000001</v>
      </c>
      <c r="BZ34" s="16" t="s">
        <v>142</v>
      </c>
      <c r="CA34" s="11">
        <v>149.98570000000001</v>
      </c>
      <c r="CB34" s="17">
        <v>111.392</v>
      </c>
      <c r="CC34" s="11">
        <v>0.30482379848620789</v>
      </c>
      <c r="CD34" s="12">
        <v>0.874</v>
      </c>
      <c r="CE34" s="11">
        <v>413.96031314245988</v>
      </c>
      <c r="CF34" s="11">
        <v>33.439131994649379</v>
      </c>
      <c r="CG34" s="11">
        <v>1.2310000000000001</v>
      </c>
      <c r="CH34" s="11">
        <v>36.228999999999999</v>
      </c>
      <c r="CI34" s="11">
        <v>98.061000000000007</v>
      </c>
      <c r="CJ34" s="11">
        <v>0</v>
      </c>
      <c r="CK34" s="11">
        <v>15.587</v>
      </c>
      <c r="CL34" s="11">
        <v>0.27100000000000002</v>
      </c>
      <c r="CM34" s="11">
        <v>14.888</v>
      </c>
      <c r="CN34" s="11">
        <v>0</v>
      </c>
      <c r="CO34" s="11">
        <v>24.934999999999999</v>
      </c>
      <c r="CP34" s="11">
        <v>1.88</v>
      </c>
      <c r="CQ34" s="11">
        <v>0</v>
      </c>
      <c r="CR34" s="11">
        <v>0</v>
      </c>
      <c r="CS34" s="11">
        <v>18.82</v>
      </c>
      <c r="CT34" s="11">
        <v>2.78</v>
      </c>
      <c r="CU34" s="12">
        <v>0</v>
      </c>
      <c r="CV34" s="11" t="str">
        <f>IF(B34&lt;&gt;"",CONCATENATE(IF(LEFT(B34,2)="AS","Calibration #","Burn #"),IF(LEFT(B34,2)="AS",MID(B34,3,1),TEXT(B34,0))," (",TEXT(B34,0),") - ",IF(AL34&lt;&gt;"AS",CONCATENATE(TEXT(BD34,0),"g "),""),IF(BC34=1,"Dried ",IF(BB34=1,"Fresh ","")),IF(AT34=1,IF(AS34=1,"Polluted then washed ","Polluted "),IF(AS34=1,"Washed ","")),AN34,IF(AZ34=1," inland",IF(BA34=1," coastal",""))," ",AO34,"",IF(AV34=1,IF(AX34=1," leaves + branches"," leaves"),IF(AW34=1,IF(AX34=1," needles + branches"," needles"),IF(AX34=1," branches",""))),IF(AY34=1," small sticks",IF(AY34=2," medium sticks",IF(AY34=3," large sticks",""))),IF(AP34&lt;&gt;"",CONCATENATE(" + ",AP34),""),IF(AQ34=1,", AS coated,",IF(AR34=1,", KCl coated,",IF(AU34=1,", clean,",""))),IF(BI34=1,", heading, ",IF(BJ34=1,", backing, "," ")),IF(BG34=1,CONCATENATE("flaming ",IF(BH34=1,CONCATENATE("+ smouldering ["),"only [")),IF(BH34=1,CONCATENATE("smouldering only ["),"[")),CONCATENATE(TEXT(AB34,0),":",IF(AC34&lt;10,CONCATENATE("0",TEXT(AC34,0)),TEXT(AC34,0)),IF(AD34=0,"",IF(AD34&lt;10,CONCATENATE(":0",TEXT(AD34,0)),CONCATENATE(":",TEXT(AD34,0)))))," - ",CONCATENATE(TEXT(AF34,0),":",IF(AG34&lt;10,CONCATENATE("0",TEXT(AG34,0)),TEXT(AG34,0)),IF(AH34=0,"",IF(AH34&lt;10,CONCATENATE(":0",TEXT(AH34,0)),CONCATENATE(":",TEXT(AH34,0))))),"] (",IF(BU34&lt;-52.5,"-55",IF(BU34&lt;-47.5,"-50",IF(BU34&lt;-42.5,"-45",IF(BU34&lt;-37.5,"-40",IF(BU34&lt;-32.5,"-35",IF(BU34&lt;-27.5,"-30",IF(BU34&lt;-22.5,"-25","warm")))))))," °C, ",IF(BR34="Poly",CONCATENATE("polydisperse)"),CONCATENATE(TEXT(BR34*1000,0)," nm)"))),"")</f>
        <v>Burn #91 (91) - 257g MT Sage, backing, flaming only [12:13 - 12:35] (-30 °C, polydisperse)</v>
      </c>
      <c r="CW34" s="11" t="s">
        <v>208</v>
      </c>
    </row>
    <row r="35" spans="1:101" s="11" customFormat="1">
      <c r="A35" s="11">
        <v>94</v>
      </c>
      <c r="B35" s="11">
        <v>93</v>
      </c>
      <c r="C35" s="6" t="s">
        <v>120</v>
      </c>
      <c r="D35" s="11">
        <v>93</v>
      </c>
      <c r="E35" s="11">
        <v>63</v>
      </c>
      <c r="F35" s="11">
        <v>93</v>
      </c>
      <c r="G35" s="99">
        <v>0.96724999999999994</v>
      </c>
      <c r="H35" s="87">
        <f t="shared" si="0"/>
        <v>0</v>
      </c>
      <c r="I35" s="70">
        <v>9.9999999999999994E-12</v>
      </c>
      <c r="J35" s="11">
        <v>-30.4</v>
      </c>
      <c r="K35" s="11">
        <v>-30.4</v>
      </c>
      <c r="L35" s="11">
        <v>-30</v>
      </c>
      <c r="M35" s="11">
        <v>-30.7</v>
      </c>
      <c r="N35" s="97">
        <f t="shared" si="1"/>
        <v>-6.2510371387438388</v>
      </c>
      <c r="O35" s="70">
        <v>5.6100000000000001E-7</v>
      </c>
      <c r="P35" s="70">
        <v>0</v>
      </c>
      <c r="Q35" s="70">
        <v>0</v>
      </c>
      <c r="R35" s="70">
        <v>0</v>
      </c>
      <c r="S35" s="11">
        <v>11514.69</v>
      </c>
      <c r="T35" s="11">
        <v>10000</v>
      </c>
      <c r="U35" s="11">
        <v>13600</v>
      </c>
      <c r="V35" s="11">
        <v>9650</v>
      </c>
      <c r="W35" s="13">
        <v>2007</v>
      </c>
      <c r="X35" s="6">
        <v>5</v>
      </c>
      <c r="Y35" s="6">
        <v>25</v>
      </c>
      <c r="Z35" s="6" t="str">
        <f>IF(AA35&lt;&gt;"",IF(WEEKDAY(AA35,1)=1,"Sunday",IF(WEEKDAY(AA35,1)=2,"Monday",IF(WEEKDAY(AA35,1)=3,"Tuesday",IF(WEEKDAY(AA35,1)=4,"Wednesday",IF(WEEKDAY(AA35,1)=5,"Thursday",IF(WEEKDAY(AA35,1)=6,"Friday",IF(WEEKDAY(AA35,1)=7,"Saturday",""))))))),"")</f>
        <v>Friday</v>
      </c>
      <c r="AA35" s="14">
        <f>IF(W35&gt;0,DATE(W35,X35,Y35),"")</f>
        <v>39227</v>
      </c>
      <c r="AB35" s="13">
        <v>13</v>
      </c>
      <c r="AC35" s="6">
        <v>16</v>
      </c>
      <c r="AD35" s="6">
        <v>0</v>
      </c>
      <c r="AE35" s="15">
        <f>IF(AB35&gt;0,TIME(AB35,AC35,AD35),"")</f>
        <v>0.55277777777777781</v>
      </c>
      <c r="AF35" s="13">
        <v>13</v>
      </c>
      <c r="AG35" s="6">
        <v>38</v>
      </c>
      <c r="AH35" s="6">
        <v>0</v>
      </c>
      <c r="AI35" s="15">
        <f>IF(AF35&gt;0,TIME(AF35,AG35,AH35),"")</f>
        <v>0.56805555555555554</v>
      </c>
      <c r="AJ35" s="13">
        <f>IF(AND(AA35&lt;DATE(2007,5,27),B35&gt;0),1,"")</f>
        <v>1</v>
      </c>
      <c r="AK35" s="12" t="str">
        <f>IF(AND(AA35&gt;DATE(2007,5,27),B35&gt;0),1,"")</f>
        <v/>
      </c>
      <c r="AL35" s="13" t="s">
        <v>83</v>
      </c>
      <c r="AM35" s="6" t="s">
        <v>129</v>
      </c>
      <c r="AN35" s="11" t="s">
        <v>316</v>
      </c>
      <c r="AO35" s="6" t="s">
        <v>120</v>
      </c>
      <c r="AP35" s="12"/>
      <c r="AQ35" s="6">
        <v>1</v>
      </c>
      <c r="AR35" s="6"/>
      <c r="AS35" s="6"/>
      <c r="AT35" s="6"/>
      <c r="AU35" s="6" t="s">
        <v>39</v>
      </c>
      <c r="AV35" s="6" t="s">
        <v>39</v>
      </c>
      <c r="AW35" s="6" t="s">
        <v>39</v>
      </c>
      <c r="AX35" s="6" t="s">
        <v>39</v>
      </c>
      <c r="AY35" s="6" t="s">
        <v>39</v>
      </c>
      <c r="AZ35" s="6" t="s">
        <v>39</v>
      </c>
      <c r="BA35" s="11" t="s">
        <v>39</v>
      </c>
      <c r="BB35" s="6" t="s">
        <v>39</v>
      </c>
      <c r="BC35" s="12" t="s">
        <v>39</v>
      </c>
      <c r="BD35" s="6">
        <v>160</v>
      </c>
      <c r="BE35" s="6">
        <v>18.600000000000001</v>
      </c>
      <c r="BF35" s="6">
        <f>IF(BE35&lt;&gt;"",BE35/BD35*100,"")</f>
        <v>11.625</v>
      </c>
      <c r="BG35" s="13">
        <v>1</v>
      </c>
      <c r="BH35" s="6" t="s">
        <v>39</v>
      </c>
      <c r="BI35" s="6" t="s">
        <v>39</v>
      </c>
      <c r="BJ35" s="11" t="s">
        <v>39</v>
      </c>
      <c r="BK35" s="13"/>
      <c r="BL35" s="6"/>
      <c r="BM35" s="6">
        <v>1</v>
      </c>
      <c r="BN35" s="6">
        <v>1</v>
      </c>
      <c r="BO35" s="6"/>
      <c r="BP35" s="6">
        <v>1</v>
      </c>
      <c r="BQ35" s="12" t="str">
        <f>IF(BR35&lt;&gt;"",IF(BR35="Poly","",1),"")</f>
        <v/>
      </c>
      <c r="BR35" s="16" t="s">
        <v>126</v>
      </c>
      <c r="BS35" s="13">
        <v>0.10199999999999999</v>
      </c>
      <c r="BT35" s="12">
        <v>104614</v>
      </c>
      <c r="BU35" s="13">
        <v>-30.3691</v>
      </c>
      <c r="BV35" s="6">
        <f>IF(BU35&lt;&gt;"",BU35+273.15,"")</f>
        <v>242.78089999999997</v>
      </c>
      <c r="BW35" s="6">
        <v>-35.8232</v>
      </c>
      <c r="BX35" s="6">
        <v>-36.008499999999998</v>
      </c>
      <c r="BY35" s="12">
        <v>102.04600000000001</v>
      </c>
      <c r="BZ35" s="16" t="s">
        <v>142</v>
      </c>
      <c r="CA35" s="11">
        <v>150.88229999999999</v>
      </c>
      <c r="CB35" s="17">
        <v>112.03400000000001</v>
      </c>
      <c r="CC35" s="11">
        <v>0.35483933098222653</v>
      </c>
      <c r="CD35" s="12">
        <v>0.89800000000000002</v>
      </c>
      <c r="CE35" s="11">
        <v>393.93407512300206</v>
      </c>
      <c r="CF35" s="11">
        <v>19.728316201827777</v>
      </c>
      <c r="CG35" s="11">
        <v>3.097</v>
      </c>
      <c r="CH35" s="11">
        <v>36.488</v>
      </c>
      <c r="CI35" s="11">
        <v>61.195</v>
      </c>
      <c r="CJ35" s="11">
        <v>0</v>
      </c>
      <c r="CK35" s="11">
        <v>21.166</v>
      </c>
      <c r="CL35" s="11">
        <v>0.247</v>
      </c>
      <c r="CM35" s="11">
        <v>14.47</v>
      </c>
      <c r="CN35" s="11">
        <v>0</v>
      </c>
      <c r="CO35" s="11">
        <v>15.404999999999999</v>
      </c>
      <c r="CP35" s="11">
        <v>1.48</v>
      </c>
      <c r="CQ35" s="11">
        <v>0</v>
      </c>
      <c r="CR35" s="11">
        <v>0</v>
      </c>
      <c r="CS35" s="11">
        <v>10.28</v>
      </c>
      <c r="CT35" s="11">
        <v>2.1</v>
      </c>
      <c r="CU35" s="12">
        <v>0</v>
      </c>
      <c r="CV35" s="11" t="str">
        <f>IF(B35&lt;&gt;"",CONCATENATE(IF(LEFT(B35,2)="AS","Calibration #","Burn #"),IF(LEFT(B35,2)="AS",MID(B35,3,1),TEXT(B35,0))," (",TEXT(B35,0),") - ",IF(AL35&lt;&gt;"AS",CONCATENATE(TEXT(BD35,0),"g "),""),IF(BC35=1,"Dried ",IF(BB35=1,"Fresh ","")),IF(AT35=1,IF(AS35=1,"Polluted then washed ","Polluted "),IF(AS35=1,"Washed ","")),AN35,IF(AZ35=1," inland",IF(BA35=1," coastal",""))," ",AO35,"",IF(AV35=1,IF(AX35=1," leaves + branches"," leaves"),IF(AW35=1,IF(AX35=1," needles + branches"," needles"),IF(AX35=1," branches",""))),IF(AY35=1," small sticks",IF(AY35=2," medium sticks",IF(AY35=3," large sticks",""))),IF(AP35&lt;&gt;"",CONCATENATE(" + ",AP35),""),IF(AQ35=1,", AS coated,",IF(AR35=1,", KCl coated,",IF(AU35=1,", clean,",""))),IF(BI35=1,", heading, ",IF(BJ35=1,", backing, "," ")),IF(BG35=1,CONCATENATE("flaming ",IF(BH35=1,CONCATENATE("+ smouldering ["),"only [")),IF(BH35=1,CONCATENATE("smouldering only ["),"[")),CONCATENATE(TEXT(AB35,0),":",IF(AC35&lt;10,CONCATENATE("0",TEXT(AC35,0)),TEXT(AC35,0)),IF(AD35=0,"",IF(AD35&lt;10,CONCATENATE(":0",TEXT(AD35,0)),CONCATENATE(":",TEXT(AD35,0)))))," - ",CONCATENATE(TEXT(AF35,0),":",IF(AG35&lt;10,CONCATENATE("0",TEXT(AG35,0)),TEXT(AG35,0)),IF(AH35=0,"",IF(AH35&lt;10,CONCATENATE(":0",TEXT(AH35,0)),CONCATENATE(":",TEXT(AH35,0))))),"] (",IF(BU35&lt;-52.5,"-55",IF(BU35&lt;-47.5,"-50",IF(BU35&lt;-42.5,"-45",IF(BU35&lt;-37.5,"-40",IF(BU35&lt;-32.5,"-35",IF(BU35&lt;-27.5,"-30",IF(BU35&lt;-22.5,"-25","warm")))))))," °C, ",IF(BR35="Poly",CONCATENATE("polydisperse)"),CONCATENATE(TEXT(BR35*1000,0)," nm)"))),"")</f>
        <v>Burn #93 (93) - 160g MT Sage, AS coated, flaming only [13:16 - 13:38] (-30 °C, polydisperse)</v>
      </c>
      <c r="CW35" s="11" t="s">
        <v>209</v>
      </c>
    </row>
    <row r="36" spans="1:101" s="11" customFormat="1">
      <c r="A36" s="11">
        <v>96</v>
      </c>
      <c r="B36" s="11">
        <v>95</v>
      </c>
      <c r="C36" s="6" t="s">
        <v>120</v>
      </c>
      <c r="D36" s="11">
        <v>95</v>
      </c>
      <c r="E36" s="11">
        <v>65</v>
      </c>
      <c r="F36" s="11">
        <v>95</v>
      </c>
      <c r="G36" s="99">
        <v>0.94550000000000001</v>
      </c>
      <c r="H36" s="87">
        <f t="shared" si="0"/>
        <v>0</v>
      </c>
      <c r="I36" s="70">
        <v>9.9999999999999994E-12</v>
      </c>
      <c r="J36" s="11">
        <v>-31.5</v>
      </c>
      <c r="K36" s="11">
        <v>-31.5</v>
      </c>
      <c r="L36" s="11">
        <v>-31.2</v>
      </c>
      <c r="M36" s="11">
        <v>-31.8</v>
      </c>
      <c r="N36" s="97">
        <f t="shared" si="1"/>
        <v>-6.2298847052128981</v>
      </c>
      <c r="O36" s="70">
        <v>5.8899999999999999E-7</v>
      </c>
      <c r="P36" s="70">
        <v>0</v>
      </c>
      <c r="Q36" s="70">
        <v>0</v>
      </c>
      <c r="R36" s="70">
        <v>0</v>
      </c>
      <c r="S36" s="11">
        <v>12290.97</v>
      </c>
      <c r="T36" s="11">
        <v>11700</v>
      </c>
      <c r="U36" s="11">
        <v>14200</v>
      </c>
      <c r="V36" s="11">
        <v>10400</v>
      </c>
      <c r="W36" s="13">
        <v>2007</v>
      </c>
      <c r="X36" s="6">
        <v>5</v>
      </c>
      <c r="Y36" s="6">
        <v>25</v>
      </c>
      <c r="Z36" s="6" t="str">
        <f>IF(AA36&lt;&gt;"",IF(WEEKDAY(AA36,1)=1,"Sunday",IF(WEEKDAY(AA36,1)=2,"Monday",IF(WEEKDAY(AA36,1)=3,"Tuesday",IF(WEEKDAY(AA36,1)=4,"Wednesday",IF(WEEKDAY(AA36,1)=5,"Thursday",IF(WEEKDAY(AA36,1)=6,"Friday",IF(WEEKDAY(AA36,1)=7,"Saturday",""))))))),"")</f>
        <v>Friday</v>
      </c>
      <c r="AA36" s="14">
        <f>IF(W36&gt;0,DATE(W36,X36,Y36),"")</f>
        <v>39227</v>
      </c>
      <c r="AB36" s="13">
        <v>14</v>
      </c>
      <c r="AC36" s="6">
        <v>31</v>
      </c>
      <c r="AD36" s="6">
        <v>0</v>
      </c>
      <c r="AE36" s="15">
        <f>IF(AB36&gt;0,TIME(AB36,AC36,AD36),"")</f>
        <v>0.60486111111111118</v>
      </c>
      <c r="AF36" s="13">
        <v>14</v>
      </c>
      <c r="AG36" s="6">
        <v>43</v>
      </c>
      <c r="AH36" s="6">
        <v>0</v>
      </c>
      <c r="AI36" s="15">
        <f>IF(AF36&gt;0,TIME(AF36,AG36,AH36),"")</f>
        <v>0.61319444444444449</v>
      </c>
      <c r="AJ36" s="13">
        <f>IF(AND(AA36&lt;DATE(2007,5,27),B36&gt;0),1,"")</f>
        <v>1</v>
      </c>
      <c r="AK36" s="12" t="str">
        <f>IF(AND(AA36&gt;DATE(2007,5,27),B36&gt;0),1,"")</f>
        <v/>
      </c>
      <c r="AL36" s="13" t="s">
        <v>85</v>
      </c>
      <c r="AM36" s="6" t="s">
        <v>129</v>
      </c>
      <c r="AN36" s="11" t="s">
        <v>316</v>
      </c>
      <c r="AO36" s="6" t="s">
        <v>120</v>
      </c>
      <c r="AP36" s="12"/>
      <c r="AQ36" s="6"/>
      <c r="AR36" s="6">
        <v>1</v>
      </c>
      <c r="AS36" s="6"/>
      <c r="AT36" s="6"/>
      <c r="AU36" s="6" t="s">
        <v>39</v>
      </c>
      <c r="AV36" s="6" t="s">
        <v>39</v>
      </c>
      <c r="AW36" s="6" t="s">
        <v>39</v>
      </c>
      <c r="AX36" s="6" t="s">
        <v>39</v>
      </c>
      <c r="AY36" s="6" t="s">
        <v>39</v>
      </c>
      <c r="AZ36" s="6" t="s">
        <v>39</v>
      </c>
      <c r="BA36" s="11" t="s">
        <v>39</v>
      </c>
      <c r="BB36" s="6" t="s">
        <v>39</v>
      </c>
      <c r="BC36" s="12" t="s">
        <v>39</v>
      </c>
      <c r="BD36" s="6">
        <v>270</v>
      </c>
      <c r="BE36" s="6">
        <v>19.2</v>
      </c>
      <c r="BF36" s="6">
        <f>IF(BE36&lt;&gt;"",BE36/BD36*100,"")</f>
        <v>7.1111111111111107</v>
      </c>
      <c r="BG36" s="13">
        <v>1</v>
      </c>
      <c r="BH36" s="6" t="s">
        <v>39</v>
      </c>
      <c r="BI36" s="6" t="s">
        <v>39</v>
      </c>
      <c r="BJ36" s="11" t="s">
        <v>39</v>
      </c>
      <c r="BK36" s="13"/>
      <c r="BL36" s="6"/>
      <c r="BM36" s="6">
        <v>1</v>
      </c>
      <c r="BN36" s="6">
        <v>1</v>
      </c>
      <c r="BO36" s="6"/>
      <c r="BP36" s="6">
        <v>1</v>
      </c>
      <c r="BQ36" s="12" t="str">
        <f>IF(BR36&lt;&gt;"",IF(BR36="Poly","",1),"")</f>
        <v/>
      </c>
      <c r="BR36" s="16" t="s">
        <v>126</v>
      </c>
      <c r="BS36" s="13">
        <v>0.10199999999999999</v>
      </c>
      <c r="BT36" s="12">
        <v>84837</v>
      </c>
      <c r="BU36" s="13">
        <v>-31.470800000000001</v>
      </c>
      <c r="BV36" s="6">
        <f>IF(BU36&lt;&gt;"",BU36+273.15,"")</f>
        <v>241.67919999999998</v>
      </c>
      <c r="BW36" s="6">
        <v>-36.789700000000003</v>
      </c>
      <c r="BX36" s="6">
        <v>-37.013500000000001</v>
      </c>
      <c r="BY36" s="12">
        <v>102.4973</v>
      </c>
      <c r="BZ36" s="16" t="s">
        <v>142</v>
      </c>
      <c r="CA36" s="11">
        <v>156.0187</v>
      </c>
      <c r="CB36" s="17">
        <v>114.605</v>
      </c>
      <c r="CC36" s="11">
        <v>0.49312458499252304</v>
      </c>
      <c r="CD36" s="12">
        <v>0.878</v>
      </c>
      <c r="CE36" s="11">
        <v>419.29473556230545</v>
      </c>
      <c r="CF36" s="11">
        <v>14.416842102754794</v>
      </c>
      <c r="CG36" s="11">
        <v>1.6739999999999999</v>
      </c>
      <c r="CH36" s="11">
        <v>38.616</v>
      </c>
      <c r="CI36" s="11">
        <v>60.531999999999996</v>
      </c>
      <c r="CJ36" s="11">
        <v>0</v>
      </c>
      <c r="CK36" s="11">
        <v>19.454000000000001</v>
      </c>
      <c r="CL36" s="11">
        <v>0.104</v>
      </c>
      <c r="CM36" s="11">
        <v>14.678000000000001</v>
      </c>
      <c r="CN36" s="11">
        <v>0</v>
      </c>
      <c r="CO36" s="11">
        <v>16.745999999999999</v>
      </c>
      <c r="CP36" s="11">
        <v>1.79</v>
      </c>
      <c r="CQ36" s="11">
        <v>0</v>
      </c>
      <c r="CR36" s="11">
        <v>0</v>
      </c>
      <c r="CS36" s="11">
        <v>13.24</v>
      </c>
      <c r="CT36" s="11">
        <v>2.4300000000000002</v>
      </c>
      <c r="CU36" s="12">
        <v>0</v>
      </c>
      <c r="CV36" s="11" t="str">
        <f>IF(B36&lt;&gt;"",CONCATENATE(IF(LEFT(B36,2)="AS","Calibration #","Burn #"),IF(LEFT(B36,2)="AS",MID(B36,3,1),TEXT(B36,0))," (",TEXT(B36,0),") - ",IF(AL36&lt;&gt;"AS",CONCATENATE(TEXT(BD36,0),"g "),""),IF(BC36=1,"Dried ",IF(BB36=1,"Fresh ","")),IF(AT36=1,IF(AS36=1,"Polluted then washed ","Polluted "),IF(AS36=1,"Washed ","")),AN36,IF(AZ36=1," inland",IF(BA36=1," coastal",""))," ",AO36,"",IF(AV36=1,IF(AX36=1," leaves + branches"," leaves"),IF(AW36=1,IF(AX36=1," needles + branches"," needles"),IF(AX36=1," branches",""))),IF(AY36=1," small sticks",IF(AY36=2," medium sticks",IF(AY36=3," large sticks",""))),IF(AP36&lt;&gt;"",CONCATENATE(" + ",AP36),""),IF(AQ36=1,", AS coated,",IF(AR36=1,", KCl coated,",IF(AU36=1,", clean,",""))),IF(BI36=1,", heading, ",IF(BJ36=1,", backing, "," ")),IF(BG36=1,CONCATENATE("flaming ",IF(BH36=1,CONCATENATE("+ smouldering ["),"only [")),IF(BH36=1,CONCATENATE("smouldering only ["),"[")),CONCATENATE(TEXT(AB36,0),":",IF(AC36&lt;10,CONCATENATE("0",TEXT(AC36,0)),TEXT(AC36,0)),IF(AD36=0,"",IF(AD36&lt;10,CONCATENATE(":0",TEXT(AD36,0)),CONCATENATE(":",TEXT(AD36,0)))))," - ",CONCATENATE(TEXT(AF36,0),":",IF(AG36&lt;10,CONCATENATE("0",TEXT(AG36,0)),TEXT(AG36,0)),IF(AH36=0,"",IF(AH36&lt;10,CONCATENATE(":0",TEXT(AH36,0)),CONCATENATE(":",TEXT(AH36,0))))),"] (",IF(BU36&lt;-52.5,"-55",IF(BU36&lt;-47.5,"-50",IF(BU36&lt;-42.5,"-45",IF(BU36&lt;-37.5,"-40",IF(BU36&lt;-32.5,"-35",IF(BU36&lt;-27.5,"-30",IF(BU36&lt;-22.5,"-25","warm")))))))," °C, ",IF(BR36="Poly",CONCATENATE("polydisperse)"),CONCATENATE(TEXT(BR36*1000,0)," nm)"))),"")</f>
        <v>Burn #95 (95) - 270g MT Sage, KCl coated, flaming only [14:31 - 14:43] (-30 °C, polydisperse)</v>
      </c>
      <c r="CW36" s="11" t="s">
        <v>211</v>
      </c>
    </row>
    <row r="37" spans="1:101" s="11" customFormat="1">
      <c r="A37" s="11">
        <v>98</v>
      </c>
      <c r="B37" s="11">
        <v>97</v>
      </c>
      <c r="C37" s="6" t="s">
        <v>120</v>
      </c>
      <c r="D37" s="11">
        <v>97</v>
      </c>
      <c r="E37" s="11">
        <v>67</v>
      </c>
      <c r="F37" s="11">
        <v>97</v>
      </c>
      <c r="G37" s="99">
        <v>0</v>
      </c>
      <c r="H37" s="87">
        <f t="shared" si="0"/>
        <v>0</v>
      </c>
      <c r="I37" s="70">
        <v>9.9999999999999994E-12</v>
      </c>
      <c r="J37" s="11">
        <v>-30.4</v>
      </c>
      <c r="K37" s="11">
        <v>-30.4</v>
      </c>
      <c r="L37" s="11">
        <v>-30.2</v>
      </c>
      <c r="M37" s="11">
        <v>-30.5</v>
      </c>
      <c r="N37" s="97">
        <f t="shared" si="1"/>
        <v>-5.6326440789739811</v>
      </c>
      <c r="O37" s="70">
        <v>2.3300000000000001E-6</v>
      </c>
      <c r="P37" s="70">
        <v>2.48E-6</v>
      </c>
      <c r="Q37" s="70">
        <v>3.0699999999999998E-6</v>
      </c>
      <c r="R37" s="70">
        <v>0</v>
      </c>
      <c r="S37" s="11">
        <v>15126.4</v>
      </c>
      <c r="T37" s="11">
        <v>14400</v>
      </c>
      <c r="U37" s="11">
        <v>16900</v>
      </c>
      <c r="V37" s="11">
        <v>12800</v>
      </c>
      <c r="W37" s="13">
        <v>2007</v>
      </c>
      <c r="X37" s="6">
        <v>5</v>
      </c>
      <c r="Y37" s="6">
        <v>25</v>
      </c>
      <c r="Z37" s="6" t="str">
        <f>IF(AA37&lt;&gt;"",IF(WEEKDAY(AA37,1)=1,"Sunday",IF(WEEKDAY(AA37,1)=2,"Monday",IF(WEEKDAY(AA37,1)=3,"Tuesday",IF(WEEKDAY(AA37,1)=4,"Wednesday",IF(WEEKDAY(AA37,1)=5,"Thursday",IF(WEEKDAY(AA37,1)=6,"Friday",IF(WEEKDAY(AA37,1)=7,"Saturday",""))))))),"")</f>
        <v>Friday</v>
      </c>
      <c r="AA37" s="14">
        <f>IF(W37&gt;0,DATE(W37,X37,Y37),"")</f>
        <v>39227</v>
      </c>
      <c r="AB37" s="13">
        <v>15</v>
      </c>
      <c r="AC37" s="6">
        <v>58</v>
      </c>
      <c r="AD37" s="6">
        <v>0</v>
      </c>
      <c r="AE37" s="15">
        <f>IF(AB37&gt;0,TIME(AB37,AC37,AD37),"")</f>
        <v>0.66527777777777775</v>
      </c>
      <c r="AF37" s="13">
        <v>16</v>
      </c>
      <c r="AG37" s="6">
        <v>24</v>
      </c>
      <c r="AH37" s="6">
        <v>0</v>
      </c>
      <c r="AI37" s="15">
        <f>IF(AF37&gt;0,TIME(AF37,AG37,AH37),"")</f>
        <v>0.68333333333333324</v>
      </c>
      <c r="AJ37" s="13">
        <f>IF(AND(AA37&lt;DATE(2007,5,27),B37&gt;0),1,"")</f>
        <v>1</v>
      </c>
      <c r="AK37" s="12" t="str">
        <f>IF(AND(AA37&gt;DATE(2007,5,27),B37&gt;0),1,"")</f>
        <v/>
      </c>
      <c r="AL37" s="13" t="s">
        <v>86</v>
      </c>
      <c r="AM37" s="6" t="s">
        <v>129</v>
      </c>
      <c r="AN37" s="11" t="s">
        <v>316</v>
      </c>
      <c r="AO37" s="6" t="s">
        <v>120</v>
      </c>
      <c r="AP37" s="12"/>
      <c r="AQ37" s="6"/>
      <c r="AR37" s="6"/>
      <c r="AS37" s="6"/>
      <c r="AT37" s="6"/>
      <c r="AU37" s="6">
        <v>1</v>
      </c>
      <c r="AV37" s="6" t="s">
        <v>39</v>
      </c>
      <c r="AW37" s="6" t="s">
        <v>39</v>
      </c>
      <c r="AX37" s="6" t="s">
        <v>39</v>
      </c>
      <c r="AY37" s="6" t="s">
        <v>39</v>
      </c>
      <c r="AZ37" s="6" t="s">
        <v>39</v>
      </c>
      <c r="BA37" s="11" t="s">
        <v>39</v>
      </c>
      <c r="BB37" s="6" t="s">
        <v>39</v>
      </c>
      <c r="BC37" s="12" t="s">
        <v>39</v>
      </c>
      <c r="BD37" s="6">
        <v>250</v>
      </c>
      <c r="BE37" s="6">
        <v>23.1</v>
      </c>
      <c r="BF37" s="6">
        <f>IF(BE37&lt;&gt;"",BE37/BD37*100,"")</f>
        <v>9.24</v>
      </c>
      <c r="BG37" s="13">
        <v>1</v>
      </c>
      <c r="BH37" s="6" t="s">
        <v>39</v>
      </c>
      <c r="BI37" s="6" t="s">
        <v>39</v>
      </c>
      <c r="BJ37" s="11" t="s">
        <v>39</v>
      </c>
      <c r="BK37" s="13"/>
      <c r="BL37" s="6"/>
      <c r="BM37" s="6">
        <v>1</v>
      </c>
      <c r="BN37" s="6">
        <v>1</v>
      </c>
      <c r="BO37" s="6"/>
      <c r="BP37" s="6">
        <v>1</v>
      </c>
      <c r="BQ37" s="12" t="str">
        <f>IF(BR37&lt;&gt;"",IF(BR37="Poly","",1),"")</f>
        <v/>
      </c>
      <c r="BR37" s="16" t="s">
        <v>126</v>
      </c>
      <c r="BS37" s="13">
        <v>0.10199999999999999</v>
      </c>
      <c r="BT37" s="12">
        <v>70051</v>
      </c>
      <c r="BU37" s="13">
        <v>-30.354600000000001</v>
      </c>
      <c r="BV37" s="6">
        <f>IF(BU37&lt;&gt;"",BU37+273.15,"")</f>
        <v>242.79539999999997</v>
      </c>
      <c r="BW37" s="6">
        <v>-35.682299999999998</v>
      </c>
      <c r="BX37" s="6">
        <v>-35.832999999999998</v>
      </c>
      <c r="BY37" s="12">
        <v>101.6583</v>
      </c>
      <c r="BZ37" s="16" t="s">
        <v>142</v>
      </c>
      <c r="CA37" s="11" t="s">
        <v>39</v>
      </c>
      <c r="CB37" s="17"/>
      <c r="CC37" s="11">
        <v>0.2080369342937208</v>
      </c>
      <c r="CD37" s="12">
        <v>0.86699999999999999</v>
      </c>
      <c r="CE37" s="11">
        <v>690.01179627024987</v>
      </c>
      <c r="CF37" s="11">
        <v>19.730389249520183</v>
      </c>
      <c r="CG37" s="11">
        <v>1.052</v>
      </c>
      <c r="CH37" s="11">
        <v>29.817</v>
      </c>
      <c r="CI37" s="11">
        <v>76.183000000000007</v>
      </c>
      <c r="CJ37" s="11">
        <v>0</v>
      </c>
      <c r="CK37" s="11">
        <v>15.525</v>
      </c>
      <c r="CL37" s="11">
        <v>0.20100000000000001</v>
      </c>
      <c r="CM37" s="11">
        <v>9.3580000000000005</v>
      </c>
      <c r="CN37" s="11">
        <v>19.786999999999999</v>
      </c>
      <c r="CO37" s="11">
        <v>17.725999999999999</v>
      </c>
      <c r="CP37" s="11">
        <v>4.59</v>
      </c>
      <c r="CQ37" s="11">
        <v>0</v>
      </c>
      <c r="CR37" s="11">
        <v>0</v>
      </c>
      <c r="CS37" s="11">
        <v>28.33</v>
      </c>
      <c r="CT37" s="11">
        <v>6.51</v>
      </c>
      <c r="CU37" s="12">
        <v>0</v>
      </c>
      <c r="CV37" s="11" t="str">
        <f>IF(B37&lt;&gt;"",CONCATENATE(IF(LEFT(B37,2)="AS","Calibration #","Burn #"),IF(LEFT(B37,2)="AS",MID(B37,3,1),TEXT(B37,0))," (",TEXT(B37,0),") - ",IF(AL37&lt;&gt;"AS",CONCATENATE(TEXT(BD37,0),"g "),""),IF(BC37=1,"Dried ",IF(BB37=1,"Fresh ","")),IF(AT37=1,IF(AS37=1,"Polluted then washed ","Polluted "),IF(AS37=1,"Washed ","")),AN37,IF(AZ37=1," inland",IF(BA37=1," coastal",""))," ",AO37,"",IF(AV37=1,IF(AX37=1," leaves + branches"," leaves"),IF(AW37=1,IF(AX37=1," needles + branches"," needles"),IF(AX37=1," branches",""))),IF(AY37=1," small sticks",IF(AY37=2," medium sticks",IF(AY37=3," large sticks",""))),IF(AP37&lt;&gt;"",CONCATENATE(" + ",AP37),""),IF(AQ37=1,", AS coated,",IF(AR37=1,", KCl coated,",IF(AU37=1,", clean,",""))),IF(BI37=1,", heading, ",IF(BJ37=1,", backing, "," ")),IF(BG37=1,CONCATENATE("flaming ",IF(BH37=1,CONCATENATE("+ smouldering ["),"only [")),IF(BH37=1,CONCATENATE("smouldering only ["),"[")),CONCATENATE(TEXT(AB37,0),":",IF(AC37&lt;10,CONCATENATE("0",TEXT(AC37,0)),TEXT(AC37,0)),IF(AD37=0,"",IF(AD37&lt;10,CONCATENATE(":0",TEXT(AD37,0)),CONCATENATE(":",TEXT(AD37,0)))))," - ",CONCATENATE(TEXT(AF37,0),":",IF(AG37&lt;10,CONCATENATE("0",TEXT(AG37,0)),TEXT(AG37,0)),IF(AH37=0,"",IF(AH37&lt;10,CONCATENATE(":0",TEXT(AH37,0)),CONCATENATE(":",TEXT(AH37,0))))),"] (",IF(BU37&lt;-52.5,"-55",IF(BU37&lt;-47.5,"-50",IF(BU37&lt;-42.5,"-45",IF(BU37&lt;-37.5,"-40",IF(BU37&lt;-32.5,"-35",IF(BU37&lt;-27.5,"-30",IF(BU37&lt;-22.5,"-25","warm")))))))," °C, ",IF(BR37="Poly",CONCATENATE("polydisperse)"),CONCATENATE(TEXT(BR37*1000,0)," nm)"))),"")</f>
        <v>Burn #97 (97) - 250g MT Sage, clean, flaming only [15:58 - 16:24] (-30 °C, polydisperse)</v>
      </c>
      <c r="CW37" s="11" t="s">
        <v>212</v>
      </c>
    </row>
    <row r="38" spans="1:101" s="11" customFormat="1">
      <c r="A38" s="11">
        <v>58</v>
      </c>
      <c r="B38" s="11">
        <v>57</v>
      </c>
      <c r="C38" s="6" t="s">
        <v>119</v>
      </c>
      <c r="D38" s="11">
        <v>57</v>
      </c>
      <c r="E38" s="11">
        <v>45</v>
      </c>
      <c r="F38" s="11">
        <v>57</v>
      </c>
      <c r="G38" s="99">
        <v>0.95125000000000004</v>
      </c>
      <c r="H38" s="87">
        <f t="shared" si="0"/>
        <v>0</v>
      </c>
      <c r="I38" s="70">
        <v>9.9999999999999994E-12</v>
      </c>
      <c r="J38" s="11">
        <v>-29.9</v>
      </c>
      <c r="K38" s="11">
        <v>-30.1</v>
      </c>
      <c r="L38" s="11">
        <v>-28.7</v>
      </c>
      <c r="M38" s="11">
        <v>-31.1</v>
      </c>
      <c r="N38" s="97">
        <f t="shared" si="1"/>
        <v>-5.8632794328435933</v>
      </c>
      <c r="O38" s="70">
        <v>1.37E-6</v>
      </c>
      <c r="P38" s="70">
        <v>0</v>
      </c>
      <c r="Q38" s="70">
        <v>1.8700000000000001E-6</v>
      </c>
      <c r="R38" s="70">
        <v>0</v>
      </c>
      <c r="S38" s="11">
        <v>15771.67</v>
      </c>
      <c r="T38" s="11">
        <v>15100</v>
      </c>
      <c r="U38" s="11">
        <v>17300</v>
      </c>
      <c r="V38" s="11">
        <v>13700</v>
      </c>
      <c r="W38" s="13">
        <v>2007</v>
      </c>
      <c r="X38" s="6">
        <v>5</v>
      </c>
      <c r="Y38" s="6">
        <v>23</v>
      </c>
      <c r="Z38" s="6" t="str">
        <f>IF(AA38&lt;&gt;"",IF(WEEKDAY(AA38,1)=1,"Sunday",IF(WEEKDAY(AA38,1)=2,"Monday",IF(WEEKDAY(AA38,1)=3,"Tuesday",IF(WEEKDAY(AA38,1)=4,"Wednesday",IF(WEEKDAY(AA38,1)=5,"Thursday",IF(WEEKDAY(AA38,1)=6,"Friday",IF(WEEKDAY(AA38,1)=7,"Saturday",""))))))),"")</f>
        <v>Wednesday</v>
      </c>
      <c r="AA38" s="14">
        <f>IF(W38&gt;0,DATE(W38,X38,Y38),"")</f>
        <v>39225</v>
      </c>
      <c r="AB38" s="13">
        <v>17</v>
      </c>
      <c r="AC38" s="6">
        <v>29</v>
      </c>
      <c r="AD38" s="6">
        <v>0</v>
      </c>
      <c r="AE38" s="15">
        <f>IF(AB38&gt;0,TIME(AB38,AC38,AD38),"")</f>
        <v>0.7284722222222223</v>
      </c>
      <c r="AF38" s="13">
        <v>17</v>
      </c>
      <c r="AG38" s="6">
        <v>49</v>
      </c>
      <c r="AH38" s="6">
        <v>0</v>
      </c>
      <c r="AI38" s="15">
        <f>IF(AF38&gt;0,TIME(AF38,AG38,AH38),"")</f>
        <v>0.74236111111111114</v>
      </c>
      <c r="AJ38" s="13">
        <f>IF(AND(AA38&lt;DATE(2007,5,27),B38&gt;0),1,"")</f>
        <v>1</v>
      </c>
      <c r="AK38" s="12" t="str">
        <f>IF(AND(AA38&gt;DATE(2007,5,27),B38&gt;0),1,"")</f>
        <v/>
      </c>
      <c r="AL38" s="13" t="s">
        <v>66</v>
      </c>
      <c r="AM38" s="6" t="s">
        <v>129</v>
      </c>
      <c r="AN38" s="11" t="s">
        <v>317</v>
      </c>
      <c r="AO38" s="6" t="s">
        <v>119</v>
      </c>
      <c r="AP38" s="12"/>
      <c r="AQ38" s="6"/>
      <c r="AR38" s="6"/>
      <c r="AS38" s="6"/>
      <c r="AT38" s="6"/>
      <c r="AU38" s="6" t="s">
        <v>39</v>
      </c>
      <c r="AV38" s="6" t="s">
        <v>39</v>
      </c>
      <c r="AW38" s="6" t="s">
        <v>39</v>
      </c>
      <c r="AX38" s="6" t="s">
        <v>39</v>
      </c>
      <c r="AY38" s="6" t="s">
        <v>39</v>
      </c>
      <c r="AZ38" s="6" t="s">
        <v>39</v>
      </c>
      <c r="BA38" s="11" t="s">
        <v>39</v>
      </c>
      <c r="BB38" s="6" t="s">
        <v>39</v>
      </c>
      <c r="BC38" s="12" t="s">
        <v>39</v>
      </c>
      <c r="BD38" s="6">
        <v>252.8</v>
      </c>
      <c r="BE38" s="6">
        <v>33.5</v>
      </c>
      <c r="BF38" s="6">
        <f>IF(BE38&lt;&gt;"",BE38/BD38*100,"")</f>
        <v>13.251582278481012</v>
      </c>
      <c r="BG38" s="13">
        <v>1</v>
      </c>
      <c r="BH38" s="6" t="s">
        <v>39</v>
      </c>
      <c r="BI38" s="6" t="s">
        <v>39</v>
      </c>
      <c r="BJ38" s="11" t="s">
        <v>39</v>
      </c>
      <c r="BK38" s="13">
        <v>1</v>
      </c>
      <c r="BL38" s="6">
        <v>1</v>
      </c>
      <c r="BM38" s="6">
        <v>1</v>
      </c>
      <c r="BN38" s="6">
        <v>1</v>
      </c>
      <c r="BO38" s="6"/>
      <c r="BP38" s="6"/>
      <c r="BQ38" s="12" t="str">
        <f>IF(BR38&lt;&gt;"",IF(BR38="Poly","",1),"")</f>
        <v/>
      </c>
      <c r="BR38" s="16" t="s">
        <v>126</v>
      </c>
      <c r="BS38" s="13">
        <v>8.6999999999999994E-2</v>
      </c>
      <c r="BT38" s="12">
        <v>88211</v>
      </c>
      <c r="BU38" s="13">
        <v>-29.9495</v>
      </c>
      <c r="BV38" s="6">
        <f>IF(BU38&lt;&gt;"",BU38+273.15,"")</f>
        <v>243.20049999999998</v>
      </c>
      <c r="BW38" s="6">
        <v>-35.484999999999999</v>
      </c>
      <c r="BX38" s="6">
        <v>-35.610100000000003</v>
      </c>
      <c r="BY38" s="12">
        <v>101.37260000000001</v>
      </c>
      <c r="BZ38" s="16" t="s">
        <v>140</v>
      </c>
      <c r="CA38" s="11">
        <v>151.25980000000001</v>
      </c>
      <c r="CB38" s="17">
        <v>112.777</v>
      </c>
      <c r="CC38" s="11">
        <v>0.30388289607980568</v>
      </c>
      <c r="CD38" s="12">
        <v>0.90200000000000002</v>
      </c>
      <c r="CE38" s="11">
        <v>184.15294661685644</v>
      </c>
      <c r="CF38" s="11">
        <v>29.061999743595148</v>
      </c>
      <c r="CG38" s="11">
        <v>3.9140000000000001</v>
      </c>
      <c r="CH38" s="11">
        <v>23.152999999999999</v>
      </c>
      <c r="CI38" s="11">
        <v>43.174999999999997</v>
      </c>
      <c r="CJ38" s="11">
        <v>0</v>
      </c>
      <c r="CK38" s="11">
        <v>7.9080000000000004</v>
      </c>
      <c r="CL38" s="11">
        <v>4.68</v>
      </c>
      <c r="CM38" s="11">
        <v>13.56</v>
      </c>
      <c r="CN38" s="11">
        <v>0</v>
      </c>
      <c r="CO38" s="11">
        <v>21.867999999999999</v>
      </c>
      <c r="CP38" s="11">
        <v>0.75</v>
      </c>
      <c r="CQ38" s="11">
        <v>0</v>
      </c>
      <c r="CR38" s="11">
        <v>0</v>
      </c>
      <c r="CS38" s="11">
        <v>9.9499999999999993</v>
      </c>
      <c r="CT38" s="11">
        <v>0.68</v>
      </c>
      <c r="CU38" s="12">
        <v>0</v>
      </c>
      <c r="CV38" s="11" t="str">
        <f>IF(B38&lt;&gt;"",CONCATENATE(IF(LEFT(B38,2)="AS","Calibration #","Burn #"),IF(LEFT(B38,2)="AS",MID(B38,3,1),TEXT(B38,0))," (",TEXT(B38,0),") - ",IF(AL38&lt;&gt;"AS",CONCATENATE(TEXT(BD38,0),"g "),""),IF(BC38=1,"Dried ",IF(BB38=1,"Fresh ","")),IF(AT38=1,IF(AS38=1,"Polluted then washed ","Polluted "),IF(AS38=1,"Washed ","")),AN38,IF(AZ38=1," inland",IF(BA38=1," coastal",""))," ",AO38,"",IF(AV38=1,IF(AX38=1," leaves + branches"," leaves"),IF(AW38=1,IF(AX38=1," needles + branches"," needles"),IF(AX38=1," branches",""))),IF(AY38=1," small sticks",IF(AY38=2," medium sticks",IF(AY38=3," large sticks",""))),IF(AP38&lt;&gt;"",CONCATENATE(" + ",AP38),""),IF(AQ38=1,", AS coated,",IF(AR38=1,", KCl coated,",IF(AU38=1,", clean,",""))),IF(BI38=1,", heading, ",IF(BJ38=1,", backing, "," ")),IF(BG38=1,CONCATENATE("flaming ",IF(BH38=1,CONCATENATE("+ smouldering ["),"only [")),IF(BH38=1,CONCATENATE("smouldering only ["),"[")),CONCATENATE(TEXT(AB38,0),":",IF(AC38&lt;10,CONCATENATE("0",TEXT(AC38,0)),TEXT(AC38,0)),IF(AD38=0,"",IF(AD38&lt;10,CONCATENATE(":0",TEXT(AD38,0)),CONCATENATE(":",TEXT(AD38,0)))))," - ",CONCATENATE(TEXT(AF38,0),":",IF(AG38&lt;10,CONCATENATE("0",TEXT(AG38,0)),TEXT(AG38,0)),IF(AH38=0,"",IF(AH38&lt;10,CONCATENATE(":0",TEXT(AH38,0)),CONCATENATE(":",TEXT(AH38,0))))),"] (",IF(BU38&lt;-52.5,"-55",IF(BU38&lt;-47.5,"-50",IF(BU38&lt;-42.5,"-45",IF(BU38&lt;-37.5,"-40",IF(BU38&lt;-32.5,"-35",IF(BU38&lt;-27.5,"-30",IF(BU38&lt;-22.5,"-25","warm")))))))," °C, ",IF(BR38="Poly",CONCATENATE("polydisperse)"),CONCATENATE(TEXT(BR38*1000,0)," nm)"))),"")</f>
        <v>Burn #57 (57) - 253g CA Ceanothus flaming only [17:29 - 17:49] (-30 °C, polydisperse)</v>
      </c>
      <c r="CW38" s="11" t="s">
        <v>192</v>
      </c>
    </row>
    <row r="39" spans="1:101" s="88" customFormat="1">
      <c r="A39" s="88">
        <v>59</v>
      </c>
      <c r="B39" s="88">
        <v>58</v>
      </c>
      <c r="C39" s="89" t="s">
        <v>119</v>
      </c>
      <c r="D39" s="88">
        <v>58</v>
      </c>
      <c r="E39" s="88">
        <v>46</v>
      </c>
      <c r="F39" s="88">
        <v>58</v>
      </c>
      <c r="G39" s="98">
        <v>0.9750000000000002</v>
      </c>
      <c r="H39" s="87">
        <f t="shared" si="0"/>
        <v>-3.3010299956639813</v>
      </c>
      <c r="I39" s="90">
        <v>5.0000000000000001E-4</v>
      </c>
      <c r="J39" s="88">
        <v>-31.2</v>
      </c>
      <c r="K39" s="88">
        <v>-31.1</v>
      </c>
      <c r="L39" s="88">
        <v>-31</v>
      </c>
      <c r="M39" s="88">
        <v>-31.4</v>
      </c>
      <c r="N39" s="97">
        <f t="shared" si="1"/>
        <v>-5.9355420107730819</v>
      </c>
      <c r="O39" s="90">
        <v>1.1599999999999999E-6</v>
      </c>
      <c r="P39" s="90">
        <v>0</v>
      </c>
      <c r="Q39" s="90">
        <v>0</v>
      </c>
      <c r="R39" s="90">
        <v>0</v>
      </c>
      <c r="S39" s="88">
        <v>15077.57</v>
      </c>
      <c r="T39" s="88">
        <v>14500</v>
      </c>
      <c r="U39" s="88">
        <v>16700</v>
      </c>
      <c r="V39" s="88">
        <v>13200</v>
      </c>
      <c r="W39" s="91">
        <v>2007</v>
      </c>
      <c r="X39" s="89">
        <v>5</v>
      </c>
      <c r="Y39" s="89">
        <v>23</v>
      </c>
      <c r="Z39" s="89" t="str">
        <f>IF(AA39&lt;&gt;"",IF(WEEKDAY(AA39,1)=1,"Sunday",IF(WEEKDAY(AA39,1)=2,"Monday",IF(WEEKDAY(AA39,1)=3,"Tuesday",IF(WEEKDAY(AA39,1)=4,"Wednesday",IF(WEEKDAY(AA39,1)=5,"Thursday",IF(WEEKDAY(AA39,1)=6,"Friday",IF(WEEKDAY(AA39,1)=7,"Saturday",""))))))),"")</f>
        <v>Wednesday</v>
      </c>
      <c r="AA39" s="92">
        <f>IF(W39&gt;0,DATE(W39,X39,Y39),"")</f>
        <v>39225</v>
      </c>
      <c r="AB39" s="91">
        <v>18</v>
      </c>
      <c r="AC39" s="89">
        <v>2</v>
      </c>
      <c r="AD39" s="89">
        <v>0</v>
      </c>
      <c r="AE39" s="93">
        <f>IF(AB39&gt;0,TIME(AB39,AC39,AD39),"")</f>
        <v>0.75138888888888899</v>
      </c>
      <c r="AF39" s="91">
        <v>18</v>
      </c>
      <c r="AG39" s="89">
        <v>20</v>
      </c>
      <c r="AH39" s="89">
        <v>0</v>
      </c>
      <c r="AI39" s="93">
        <f>IF(AF39&gt;0,TIME(AF39,AG39,AH39),"")</f>
        <v>0.76388888888888884</v>
      </c>
      <c r="AJ39" s="91">
        <f>IF(AND(AA39&lt;DATE(2007,5,27),B39&gt;0),1,"")</f>
        <v>1</v>
      </c>
      <c r="AK39" s="94" t="str">
        <f>IF(AND(AA39&gt;DATE(2007,5,27),B39&gt;0),1,"")</f>
        <v/>
      </c>
      <c r="AL39" s="91" t="s">
        <v>67</v>
      </c>
      <c r="AM39" s="89" t="s">
        <v>129</v>
      </c>
      <c r="AN39" s="88" t="s">
        <v>317</v>
      </c>
      <c r="AO39" s="89" t="s">
        <v>119</v>
      </c>
      <c r="AP39" s="94"/>
      <c r="AQ39" s="89"/>
      <c r="AR39" s="89"/>
      <c r="AS39" s="89"/>
      <c r="AT39" s="89"/>
      <c r="AU39" s="89" t="s">
        <v>39</v>
      </c>
      <c r="AV39" s="89" t="s">
        <v>39</v>
      </c>
      <c r="AW39" s="89" t="s">
        <v>39</v>
      </c>
      <c r="AX39" s="89" t="s">
        <v>39</v>
      </c>
      <c r="AY39" s="89" t="s">
        <v>39</v>
      </c>
      <c r="AZ39" s="89" t="s">
        <v>39</v>
      </c>
      <c r="BA39" s="88" t="s">
        <v>39</v>
      </c>
      <c r="BB39" s="89" t="s">
        <v>39</v>
      </c>
      <c r="BC39" s="94" t="s">
        <v>39</v>
      </c>
      <c r="BD39" s="89">
        <v>256.5</v>
      </c>
      <c r="BE39" s="89">
        <v>33.5</v>
      </c>
      <c r="BF39" s="89">
        <f>IF(BE39&lt;&gt;"",BE39/BD39*100,"")</f>
        <v>13.060428849902534</v>
      </c>
      <c r="BG39" s="91">
        <v>1</v>
      </c>
      <c r="BH39" s="89" t="s">
        <v>39</v>
      </c>
      <c r="BI39" s="89" t="s">
        <v>39</v>
      </c>
      <c r="BJ39" s="88" t="s">
        <v>39</v>
      </c>
      <c r="BK39" s="91">
        <v>1</v>
      </c>
      <c r="BL39" s="89">
        <v>1</v>
      </c>
      <c r="BM39" s="89">
        <v>1</v>
      </c>
      <c r="BN39" s="89">
        <v>1</v>
      </c>
      <c r="BO39" s="89"/>
      <c r="BP39" s="89"/>
      <c r="BQ39" s="94" t="str">
        <f>IF(BR39&lt;&gt;"",IF(BR39="Poly","",1),"")</f>
        <v/>
      </c>
      <c r="BR39" s="95" t="s">
        <v>126</v>
      </c>
      <c r="BS39" s="91">
        <v>6.9000000000000006E-2</v>
      </c>
      <c r="BT39" s="94">
        <v>87012</v>
      </c>
      <c r="BU39" s="91">
        <v>-31.211400000000001</v>
      </c>
      <c r="BV39" s="89">
        <f>IF(BU39&lt;&gt;"",BU39+273.15,"")</f>
        <v>241.93859999999998</v>
      </c>
      <c r="BW39" s="89">
        <v>-36.527900000000002</v>
      </c>
      <c r="BX39" s="89">
        <v>-36.719700000000003</v>
      </c>
      <c r="BY39" s="94">
        <v>102.1311</v>
      </c>
      <c r="BZ39" s="95" t="s">
        <v>140</v>
      </c>
      <c r="CA39" s="88" t="s">
        <v>39</v>
      </c>
      <c r="CB39" s="96"/>
      <c r="CC39" s="88">
        <v>0.38059962697282307</v>
      </c>
      <c r="CD39" s="94">
        <v>0.91100000000000003</v>
      </c>
      <c r="CE39" s="88">
        <v>184.15294661685644</v>
      </c>
      <c r="CF39" s="88">
        <v>29.061999743595148</v>
      </c>
      <c r="CG39" s="88">
        <v>3.9140000000000001</v>
      </c>
      <c r="CH39" s="88">
        <v>23.152999999999999</v>
      </c>
      <c r="CI39" s="88">
        <v>43.174999999999997</v>
      </c>
      <c r="CJ39" s="88">
        <v>0</v>
      </c>
      <c r="CK39" s="88">
        <v>7.9080000000000004</v>
      </c>
      <c r="CL39" s="88">
        <v>4.68</v>
      </c>
      <c r="CM39" s="88">
        <v>13.56</v>
      </c>
      <c r="CN39" s="88">
        <v>0</v>
      </c>
      <c r="CO39" s="88">
        <v>21.867999999999999</v>
      </c>
      <c r="CP39" s="88">
        <v>0.75</v>
      </c>
      <c r="CQ39" s="88">
        <v>0</v>
      </c>
      <c r="CR39" s="88">
        <v>0</v>
      </c>
      <c r="CS39" s="88">
        <v>9.9499999999999993</v>
      </c>
      <c r="CT39" s="88">
        <v>0.68</v>
      </c>
      <c r="CU39" s="94">
        <v>0</v>
      </c>
      <c r="CV39" s="88" t="str">
        <f>IF(B39&lt;&gt;"",CONCATENATE(IF(LEFT(B39,2)="AS","Calibration #","Burn #"),IF(LEFT(B39,2)="AS",MID(B39,3,1),TEXT(B39,0))," (",TEXT(B39,0),") - ",IF(AL39&lt;&gt;"AS",CONCATENATE(TEXT(BD39,0),"g "),""),IF(BC39=1,"Dried ",IF(BB39=1,"Fresh ","")),IF(AT39=1,IF(AS39=1,"Polluted then washed ","Polluted "),IF(AS39=1,"Washed ","")),AN39,IF(AZ39=1," inland",IF(BA39=1," coastal",""))," ",AO39,"",IF(AV39=1,IF(AX39=1," leaves + branches"," leaves"),IF(AW39=1,IF(AX39=1," needles + branches"," needles"),IF(AX39=1," branches",""))),IF(AY39=1," small sticks",IF(AY39=2," medium sticks",IF(AY39=3," large sticks",""))),IF(AP39&lt;&gt;"",CONCATENATE(" + ",AP39),""),IF(AQ39=1,", AS coated,",IF(AR39=1,", KCl coated,",IF(AU39=1,", clean,",""))),IF(BI39=1,", heading, ",IF(BJ39=1,", backing, "," ")),IF(BG39=1,CONCATENATE("flaming ",IF(BH39=1,CONCATENATE("+ smouldering ["),"only [")),IF(BH39=1,CONCATENATE("smouldering only ["),"[")),CONCATENATE(TEXT(AB39,0),":",IF(AC39&lt;10,CONCATENATE("0",TEXT(AC39,0)),TEXT(AC39,0)),IF(AD39=0,"",IF(AD39&lt;10,CONCATENATE(":0",TEXT(AD39,0)),CONCATENATE(":",TEXT(AD39,0)))))," - ",CONCATENATE(TEXT(AF39,0),":",IF(AG39&lt;10,CONCATENATE("0",TEXT(AG39,0)),TEXT(AG39,0)),IF(AH39=0,"",IF(AH39&lt;10,CONCATENATE(":0",TEXT(AH39,0)),CONCATENATE(":",TEXT(AH39,0))))),"] (",IF(BU39&lt;-52.5,"-55",IF(BU39&lt;-47.5,"-50",IF(BU39&lt;-42.5,"-45",IF(BU39&lt;-37.5,"-40",IF(BU39&lt;-32.5,"-35",IF(BU39&lt;-27.5,"-30",IF(BU39&lt;-22.5,"-25","warm")))))))," °C, ",IF(BR39="Poly",CONCATENATE("polydisperse)"),CONCATENATE(TEXT(BR39*1000,0)," nm)"))),"")</f>
        <v>Burn #58 (58) - 257g CA Ceanothus flaming only [18:02 - 18:20] (-30 °C, polydisperse)</v>
      </c>
      <c r="CW39" s="88" t="s">
        <v>193</v>
      </c>
    </row>
    <row r="40" spans="1:101" s="11" customFormat="1">
      <c r="A40" s="11">
        <v>38</v>
      </c>
      <c r="B40" s="11">
        <v>37</v>
      </c>
      <c r="C40" s="6" t="s">
        <v>330</v>
      </c>
      <c r="D40" s="11">
        <v>37</v>
      </c>
      <c r="E40" s="11">
        <v>26</v>
      </c>
      <c r="F40" s="11">
        <v>37</v>
      </c>
      <c r="G40" s="99">
        <v>0.9668823529411763</v>
      </c>
      <c r="H40" s="87">
        <f t="shared" si="0"/>
        <v>0</v>
      </c>
      <c r="I40" s="70">
        <v>9.9999999999999994E-12</v>
      </c>
      <c r="J40" s="11">
        <v>-31.9</v>
      </c>
      <c r="K40" s="11">
        <v>-31.9</v>
      </c>
      <c r="L40" s="11">
        <v>-31.5</v>
      </c>
      <c r="M40" s="11">
        <v>-32.1</v>
      </c>
      <c r="N40" s="97">
        <f t="shared" si="1"/>
        <v>-5.2557070168773237</v>
      </c>
      <c r="O40" s="70">
        <v>5.5500000000000002E-6</v>
      </c>
      <c r="P40" s="70">
        <v>6.4899999999999997E-6</v>
      </c>
      <c r="Q40" s="70">
        <v>7.1899999999999998E-6</v>
      </c>
      <c r="R40" s="70">
        <v>0</v>
      </c>
      <c r="S40" s="11">
        <v>7239.44</v>
      </c>
      <c r="T40" s="11">
        <v>6890</v>
      </c>
      <c r="U40" s="11">
        <v>8265</v>
      </c>
      <c r="V40" s="11">
        <v>6330</v>
      </c>
      <c r="W40" s="13">
        <v>2007</v>
      </c>
      <c r="X40" s="6">
        <v>5</v>
      </c>
      <c r="Y40" s="6">
        <v>22</v>
      </c>
      <c r="Z40" s="6" t="str">
        <f>IF(AA40&lt;&gt;"",IF(WEEKDAY(AA40,1)=1,"Sunday",IF(WEEKDAY(AA40,1)=2,"Monday",IF(WEEKDAY(AA40,1)=3,"Tuesday",IF(WEEKDAY(AA40,1)=4,"Wednesday",IF(WEEKDAY(AA40,1)=5,"Thursday",IF(WEEKDAY(AA40,1)=6,"Friday",IF(WEEKDAY(AA40,1)=7,"Saturday",""))))))),"")</f>
        <v>Tuesday</v>
      </c>
      <c r="AA40" s="14">
        <f>IF(W40&gt;0,DATE(W40,X40,Y40),"")</f>
        <v>39224</v>
      </c>
      <c r="AB40" s="13">
        <v>15</v>
      </c>
      <c r="AC40" s="6">
        <v>33</v>
      </c>
      <c r="AD40" s="6">
        <v>0</v>
      </c>
      <c r="AE40" s="15">
        <f>IF(AB40&gt;0,TIME(AB40,AC40,AD40),"")</f>
        <v>0.6479166666666667</v>
      </c>
      <c r="AF40" s="13">
        <v>15</v>
      </c>
      <c r="AG40" s="6">
        <v>52</v>
      </c>
      <c r="AH40" s="6">
        <v>0</v>
      </c>
      <c r="AI40" s="15">
        <f>IF(AF40&gt;0,TIME(AF40,AG40,AH40),"")</f>
        <v>0.66111111111111109</v>
      </c>
      <c r="AJ40" s="13">
        <f>IF(AND(AA40&lt;DATE(2007,5,27),B40&gt;0),1,"")</f>
        <v>1</v>
      </c>
      <c r="AK40" s="12" t="str">
        <f>IF(AND(AA40&gt;DATE(2007,5,27),B40&gt;0),1,"")</f>
        <v/>
      </c>
      <c r="AL40" s="13" t="s">
        <v>50</v>
      </c>
      <c r="AM40" s="6" t="s">
        <v>129</v>
      </c>
      <c r="AN40" s="11" t="s">
        <v>316</v>
      </c>
      <c r="AO40" s="6" t="s">
        <v>330</v>
      </c>
      <c r="AP40" s="12"/>
      <c r="AQ40" s="6"/>
      <c r="AR40" s="6"/>
      <c r="AS40" s="6"/>
      <c r="AT40" s="6"/>
      <c r="AU40" s="6" t="s">
        <v>39</v>
      </c>
      <c r="AV40" s="6" t="s">
        <v>39</v>
      </c>
      <c r="AW40" s="6">
        <v>1</v>
      </c>
      <c r="AX40" s="6" t="s">
        <v>39</v>
      </c>
      <c r="AY40" s="6" t="s">
        <v>39</v>
      </c>
      <c r="AZ40" s="6" t="s">
        <v>39</v>
      </c>
      <c r="BA40" s="11" t="s">
        <v>39</v>
      </c>
      <c r="BB40" s="6" t="s">
        <v>39</v>
      </c>
      <c r="BC40" s="12" t="s">
        <v>39</v>
      </c>
      <c r="BD40" s="6">
        <v>25</v>
      </c>
      <c r="BE40" s="6">
        <v>2</v>
      </c>
      <c r="BF40" s="6">
        <f>IF(BE40&lt;&gt;"",BE40/BD40*100,"")</f>
        <v>8</v>
      </c>
      <c r="BG40" s="13">
        <v>1</v>
      </c>
      <c r="BH40" s="6" t="s">
        <v>39</v>
      </c>
      <c r="BI40" s="6" t="s">
        <v>39</v>
      </c>
      <c r="BJ40" s="11" t="s">
        <v>39</v>
      </c>
      <c r="BK40" s="13">
        <v>1</v>
      </c>
      <c r="BL40" s="6">
        <v>1</v>
      </c>
      <c r="BM40" s="6">
        <v>1</v>
      </c>
      <c r="BN40" s="6">
        <v>1</v>
      </c>
      <c r="BO40" s="6"/>
      <c r="BP40" s="6"/>
      <c r="BQ40" s="12" t="str">
        <f>IF(BR40&lt;&gt;"",IF(BR40="Poly","",1),"")</f>
        <v/>
      </c>
      <c r="BR40" s="16" t="s">
        <v>126</v>
      </c>
      <c r="BS40" s="13">
        <v>3.7999999999999999E-2</v>
      </c>
      <c r="BT40" s="12">
        <v>6743</v>
      </c>
      <c r="BU40" s="13">
        <v>-31.8521</v>
      </c>
      <c r="BV40" s="6">
        <f>IF(BU40&lt;&gt;"",BU40+273.15,"")</f>
        <v>241.29789999999997</v>
      </c>
      <c r="BW40" s="6">
        <v>-36.861199999999997</v>
      </c>
      <c r="BX40" s="6">
        <v>-37.1006</v>
      </c>
      <c r="BY40" s="12">
        <v>102.6751</v>
      </c>
      <c r="BZ40" s="16" t="s">
        <v>139</v>
      </c>
      <c r="CA40" s="11">
        <v>147.10220000000001</v>
      </c>
      <c r="CB40" s="17">
        <v>107.65300000000001</v>
      </c>
      <c r="CD40" s="12" t="s">
        <v>39</v>
      </c>
      <c r="CE40" s="11">
        <v>81.559899692903286</v>
      </c>
      <c r="CF40" s="11">
        <v>2.8239630542471401</v>
      </c>
      <c r="CG40" s="11">
        <v>6.24</v>
      </c>
      <c r="CH40" s="11">
        <v>3.7759999999999998</v>
      </c>
      <c r="CI40" s="11">
        <v>11.779</v>
      </c>
      <c r="CJ40" s="11">
        <v>6.0940000000000003</v>
      </c>
      <c r="CK40" s="11">
        <v>11.935</v>
      </c>
      <c r="CL40" s="11">
        <v>5.5810000000000004</v>
      </c>
      <c r="CM40" s="11">
        <v>0</v>
      </c>
      <c r="CN40" s="11">
        <v>0</v>
      </c>
      <c r="CO40" s="11">
        <v>0</v>
      </c>
      <c r="CP40" s="11">
        <v>0</v>
      </c>
      <c r="CQ40" s="11">
        <v>0</v>
      </c>
      <c r="CR40" s="11">
        <v>0</v>
      </c>
      <c r="CS40" s="11">
        <v>2.88</v>
      </c>
      <c r="CT40" s="11">
        <v>0.88</v>
      </c>
      <c r="CU40" s="12">
        <v>0</v>
      </c>
      <c r="CV40" s="11" t="str">
        <f>IF(B40&lt;&gt;"",CONCATENATE(IF(LEFT(B40,2)="AS","Calibration #","Burn #"),IF(LEFT(B40,2)="AS",MID(B40,3,1),TEXT(B40,0))," (",TEXT(B40,0),") - ",IF(AL40&lt;&gt;"AS",CONCATENATE(TEXT(BD40,0),"g "),""),IF(BC40=1,"Dried ",IF(BB40=1,"Fresh ","")),IF(AT40=1,IF(AS40=1,"Polluted then washed ","Polluted "),IF(AS40=1,"Washed ","")),AN40,IF(AZ40=1," inland",IF(BA40=1," coastal",""))," ",AO40,"",IF(AV40=1,IF(AX40=1," leaves + branches"," leaves"),IF(AW40=1,IF(AX40=1," needles + branches"," needles"),IF(AX40=1," branches",""))),IF(AY40=1," small sticks",IF(AY40=2," medium sticks",IF(AY40=3," large sticks",""))),IF(AP40&lt;&gt;"",CONCATENATE(" + ",AP40),""),IF(AQ40=1,", AS coated,",IF(AR40=1,", KCl coated,",IF(AU40=1,", clean,",""))),IF(BI40=1,", heading, ",IF(BJ40=1,", backing, "," ")),IF(BG40=1,CONCATENATE("flaming ",IF(BH40=1,CONCATENATE("+ smouldering ["),"only [")),IF(BH40=1,CONCATENATE("smouldering only ["),"[")),CONCATENATE(TEXT(AB40,0),":",IF(AC40&lt;10,CONCATENATE("0",TEXT(AC40,0)),TEXT(AC40,0)),IF(AD40=0,"",IF(AD40&lt;10,CONCATENATE(":0",TEXT(AD40,0)),CONCATENATE(":",TEXT(AD40,0)))))," - ",CONCATENATE(TEXT(AF40,0),":",IF(AG40&lt;10,CONCATENATE("0",TEXT(AG40,0)),TEXT(AG40,0)),IF(AH40=0,"",IF(AH40&lt;10,CONCATENATE(":0",TEXT(AH40,0)),CONCATENATE(":",TEXT(AH40,0))))),"] (",IF(BU40&lt;-52.5,"-55",IF(BU40&lt;-47.5,"-50",IF(BU40&lt;-42.5,"-45",IF(BU40&lt;-37.5,"-40",IF(BU40&lt;-32.5,"-35",IF(BU40&lt;-27.5,"-30",IF(BU40&lt;-22.5,"-25","warm")))))))," °C, ",IF(BR40="Poly",CONCATENATE("polydisperse)"),CONCATENATE(TEXT(BR40*1000,0)," nm)"))),"")</f>
        <v>Burn #37 (37) - 25g MT Ponderosa Pine needles flaming only [15:33 - 15:52] (-30 °C, polydisperse)</v>
      </c>
      <c r="CW40" s="11" t="s">
        <v>176</v>
      </c>
    </row>
    <row r="41" spans="1:101" s="11" customFormat="1">
      <c r="A41" s="11">
        <v>39</v>
      </c>
      <c r="B41" s="11">
        <v>38</v>
      </c>
      <c r="C41" s="6" t="s">
        <v>330</v>
      </c>
      <c r="D41" s="11">
        <v>38</v>
      </c>
      <c r="E41" s="11">
        <v>27</v>
      </c>
      <c r="F41" s="11">
        <v>38</v>
      </c>
      <c r="G41" s="99">
        <v>0.98799999999999999</v>
      </c>
      <c r="H41" s="87">
        <f t="shared" si="0"/>
        <v>0</v>
      </c>
      <c r="I41" s="70">
        <v>9.9999999999999994E-12</v>
      </c>
      <c r="J41" s="11">
        <v>-31.3</v>
      </c>
      <c r="K41" s="11">
        <v>-31.2</v>
      </c>
      <c r="L41" s="11">
        <v>-31.1</v>
      </c>
      <c r="M41" s="11">
        <v>-31.5</v>
      </c>
      <c r="N41" s="97">
        <f t="shared" si="1"/>
        <v>-5.3872161432802645</v>
      </c>
      <c r="O41" s="70">
        <v>4.0999999999999997E-6</v>
      </c>
      <c r="P41" s="70">
        <v>2.9399999999999998E-6</v>
      </c>
      <c r="Q41" s="70">
        <v>5.9399999999999999E-6</v>
      </c>
      <c r="R41" s="70">
        <v>0</v>
      </c>
      <c r="S41" s="11">
        <v>18588.57</v>
      </c>
      <c r="T41" s="11">
        <v>18200</v>
      </c>
      <c r="U41" s="11">
        <v>20600</v>
      </c>
      <c r="V41" s="11">
        <v>16400</v>
      </c>
      <c r="W41" s="13">
        <v>2007</v>
      </c>
      <c r="X41" s="6">
        <v>5</v>
      </c>
      <c r="Y41" s="6">
        <v>22</v>
      </c>
      <c r="Z41" s="6" t="str">
        <f>IF(AA41&lt;&gt;"",IF(WEEKDAY(AA41,1)=1,"Sunday",IF(WEEKDAY(AA41,1)=2,"Monday",IF(WEEKDAY(AA41,1)=3,"Tuesday",IF(WEEKDAY(AA41,1)=4,"Wednesday",IF(WEEKDAY(AA41,1)=5,"Thursday",IF(WEEKDAY(AA41,1)=6,"Friday",IF(WEEKDAY(AA41,1)=7,"Saturday",""))))))),"")</f>
        <v>Tuesday</v>
      </c>
      <c r="AA41" s="14">
        <f>IF(W41&gt;0,DATE(W41,X41,Y41),"")</f>
        <v>39224</v>
      </c>
      <c r="AB41" s="13">
        <v>16</v>
      </c>
      <c r="AC41" s="6">
        <v>1</v>
      </c>
      <c r="AD41" s="6">
        <v>0</v>
      </c>
      <c r="AE41" s="15">
        <f>IF(AB41&gt;0,TIME(AB41,AC41,AD41),"")</f>
        <v>0.66736111111111107</v>
      </c>
      <c r="AF41" s="13">
        <v>16</v>
      </c>
      <c r="AG41" s="6">
        <v>18</v>
      </c>
      <c r="AH41" s="6">
        <v>30</v>
      </c>
      <c r="AI41" s="15">
        <f>IF(AF41&gt;0,TIME(AF41,AG41,AH41),"")</f>
        <v>0.67951388888888886</v>
      </c>
      <c r="AJ41" s="13">
        <f>IF(AND(AA41&lt;DATE(2007,5,27),B41&gt;0),1,"")</f>
        <v>1</v>
      </c>
      <c r="AK41" s="12" t="str">
        <f>IF(AND(AA41&gt;DATE(2007,5,27),B41&gt;0),1,"")</f>
        <v/>
      </c>
      <c r="AL41" s="13" t="s">
        <v>51</v>
      </c>
      <c r="AM41" s="6" t="s">
        <v>129</v>
      </c>
      <c r="AN41" s="11" t="s">
        <v>316</v>
      </c>
      <c r="AO41" s="6" t="s">
        <v>330</v>
      </c>
      <c r="AP41" s="12"/>
      <c r="AQ41" s="6"/>
      <c r="AR41" s="6"/>
      <c r="AS41" s="6"/>
      <c r="AT41" s="6"/>
      <c r="AU41" s="6" t="s">
        <v>39</v>
      </c>
      <c r="AV41" s="6" t="s">
        <v>39</v>
      </c>
      <c r="AW41" s="6">
        <v>1</v>
      </c>
      <c r="AX41" s="6" t="s">
        <v>39</v>
      </c>
      <c r="AY41" s="6" t="s">
        <v>39</v>
      </c>
      <c r="AZ41" s="6" t="s">
        <v>39</v>
      </c>
      <c r="BA41" s="11" t="s">
        <v>39</v>
      </c>
      <c r="BB41" s="6" t="s">
        <v>39</v>
      </c>
      <c r="BC41" s="12" t="s">
        <v>39</v>
      </c>
      <c r="BD41" s="6">
        <v>250</v>
      </c>
      <c r="BE41" s="6">
        <v>152</v>
      </c>
      <c r="BF41" s="6">
        <f>IF(BE41&lt;&gt;"",BE41/BD41*100,"")</f>
        <v>60.8</v>
      </c>
      <c r="BG41" s="13">
        <v>1</v>
      </c>
      <c r="BH41" s="6" t="s">
        <v>39</v>
      </c>
      <c r="BI41" s="6" t="s">
        <v>39</v>
      </c>
      <c r="BJ41" s="11" t="s">
        <v>39</v>
      </c>
      <c r="BK41" s="13">
        <v>1</v>
      </c>
      <c r="BL41" s="6">
        <v>1</v>
      </c>
      <c r="BM41" s="6">
        <v>1</v>
      </c>
      <c r="BN41" s="6">
        <v>1</v>
      </c>
      <c r="BO41" s="6"/>
      <c r="BP41" s="6"/>
      <c r="BQ41" s="12" t="str">
        <f>IF(BR41&lt;&gt;"",IF(BR41="Poly","",1),"")</f>
        <v/>
      </c>
      <c r="BR41" s="16" t="s">
        <v>126</v>
      </c>
      <c r="BS41" s="13">
        <v>6.9000000000000006E-2</v>
      </c>
      <c r="BT41" s="12">
        <v>67564</v>
      </c>
      <c r="BU41" s="13">
        <v>-31.287299999999998</v>
      </c>
      <c r="BV41" s="6">
        <f>IF(BU41&lt;&gt;"",BU41+273.15,"")</f>
        <v>241.86269999999999</v>
      </c>
      <c r="BW41" s="6">
        <v>-36.435000000000002</v>
      </c>
      <c r="BX41" s="6">
        <v>-36.634700000000002</v>
      </c>
      <c r="BY41" s="12">
        <v>102.2189</v>
      </c>
      <c r="BZ41" s="16" t="s">
        <v>139</v>
      </c>
      <c r="CA41" s="11">
        <v>147.03489999999999</v>
      </c>
      <c r="CB41" s="17">
        <v>108.2</v>
      </c>
      <c r="CC41" s="11">
        <v>7.2214787681988732E-2</v>
      </c>
      <c r="CD41" s="12">
        <v>0.90700000000000003</v>
      </c>
      <c r="CE41" s="11">
        <v>1964.0884391393281</v>
      </c>
      <c r="CF41" s="11">
        <v>2.5062024363953546</v>
      </c>
      <c r="CG41" s="11">
        <v>8.0109999999999992</v>
      </c>
      <c r="CH41" s="11">
        <v>9.6560000000000006</v>
      </c>
      <c r="CI41" s="11">
        <v>12.939</v>
      </c>
      <c r="CJ41" s="11">
        <v>5.6230000000000002</v>
      </c>
      <c r="CK41" s="11">
        <v>10.025</v>
      </c>
      <c r="CL41" s="11">
        <v>5.4459999999999997</v>
      </c>
      <c r="CM41" s="11">
        <v>0</v>
      </c>
      <c r="CN41" s="11">
        <v>0</v>
      </c>
      <c r="CO41" s="11">
        <v>0</v>
      </c>
      <c r="CP41" s="11">
        <v>27.11</v>
      </c>
      <c r="CQ41" s="11">
        <v>0</v>
      </c>
      <c r="CR41" s="11">
        <v>0</v>
      </c>
      <c r="CS41" s="11">
        <v>123.53</v>
      </c>
      <c r="CT41" s="11">
        <v>61.84</v>
      </c>
      <c r="CU41" s="12">
        <v>0</v>
      </c>
      <c r="CV41" s="11" t="str">
        <f>IF(B41&lt;&gt;"",CONCATENATE(IF(LEFT(B41,2)="AS","Calibration #","Burn #"),IF(LEFT(B41,2)="AS",MID(B41,3,1),TEXT(B41,0))," (",TEXT(B41,0),") - ",IF(AL41&lt;&gt;"AS",CONCATENATE(TEXT(BD41,0),"g "),""),IF(BC41=1,"Dried ",IF(BB41=1,"Fresh ","")),IF(AT41=1,IF(AS41=1,"Polluted then washed ","Polluted "),IF(AS41=1,"Washed ","")),AN41,IF(AZ41=1," inland",IF(BA41=1," coastal",""))," ",AO41,"",IF(AV41=1,IF(AX41=1," leaves + branches"," leaves"),IF(AW41=1,IF(AX41=1," needles + branches"," needles"),IF(AX41=1," branches",""))),IF(AY41=1," small sticks",IF(AY41=2," medium sticks",IF(AY41=3," large sticks",""))),IF(AP41&lt;&gt;"",CONCATENATE(" + ",AP41),""),IF(AQ41=1,", AS coated,",IF(AR41=1,", KCl coated,",IF(AU41=1,", clean,",""))),IF(BI41=1,", heading, ",IF(BJ41=1,", backing, "," ")),IF(BG41=1,CONCATENATE("flaming ",IF(BH41=1,CONCATENATE("+ smouldering ["),"only [")),IF(BH41=1,CONCATENATE("smouldering only ["),"[")),CONCATENATE(TEXT(AB41,0),":",IF(AC41&lt;10,CONCATENATE("0",TEXT(AC41,0)),TEXT(AC41,0)),IF(AD41=0,"",IF(AD41&lt;10,CONCATENATE(":0",TEXT(AD41,0)),CONCATENATE(":",TEXT(AD41,0)))))," - ",CONCATENATE(TEXT(AF41,0),":",IF(AG41&lt;10,CONCATENATE("0",TEXT(AG41,0)),TEXT(AG41,0)),IF(AH41=0,"",IF(AH41&lt;10,CONCATENATE(":0",TEXT(AH41,0)),CONCATENATE(":",TEXT(AH41,0))))),"] (",IF(BU41&lt;-52.5,"-55",IF(BU41&lt;-47.5,"-50",IF(BU41&lt;-42.5,"-45",IF(BU41&lt;-37.5,"-40",IF(BU41&lt;-32.5,"-35",IF(BU41&lt;-27.5,"-30",IF(BU41&lt;-22.5,"-25","warm")))))))," °C, ",IF(BR41="Poly",CONCATENATE("polydisperse)"),CONCATENATE(TEXT(BR41*1000,0)," nm)"))),"")</f>
        <v>Burn #38 (38) - 250g MT Ponderosa Pine needles flaming only [16:01 - 16:18:30] (-30 °C, polydisperse)</v>
      </c>
      <c r="CW41" s="11" t="s">
        <v>177</v>
      </c>
    </row>
    <row r="42" spans="1:101" s="11" customFormat="1">
      <c r="A42" s="11">
        <v>40</v>
      </c>
      <c r="B42" s="11">
        <v>39</v>
      </c>
      <c r="C42" s="6" t="s">
        <v>330</v>
      </c>
      <c r="D42" s="11">
        <v>39</v>
      </c>
      <c r="E42" s="11">
        <v>28</v>
      </c>
      <c r="F42" s="11">
        <v>39</v>
      </c>
      <c r="G42" s="99">
        <v>0.98990000000000011</v>
      </c>
      <c r="H42" s="87">
        <f t="shared" si="0"/>
        <v>0</v>
      </c>
      <c r="I42" s="70">
        <v>9.9999999999999994E-12</v>
      </c>
      <c r="J42" s="11">
        <v>-31.1</v>
      </c>
      <c r="K42" s="11">
        <v>-31.3</v>
      </c>
      <c r="L42" s="11">
        <v>-30.8</v>
      </c>
      <c r="M42" s="11">
        <v>-31.3</v>
      </c>
      <c r="N42" s="97">
        <f t="shared" si="1"/>
        <v>-5.8507808873446203</v>
      </c>
      <c r="O42" s="70">
        <v>1.4100000000000001E-6</v>
      </c>
      <c r="P42" s="70">
        <v>1.6700000000000001E-6</v>
      </c>
      <c r="Q42" s="70">
        <v>1.9999999999999999E-6</v>
      </c>
      <c r="R42" s="70">
        <v>0</v>
      </c>
      <c r="S42" s="11">
        <v>19025.28</v>
      </c>
      <c r="T42" s="11">
        <v>19900</v>
      </c>
      <c r="U42" s="11">
        <v>21500</v>
      </c>
      <c r="V42" s="11">
        <v>16400</v>
      </c>
      <c r="W42" s="13">
        <v>2007</v>
      </c>
      <c r="X42" s="6">
        <v>5</v>
      </c>
      <c r="Y42" s="6">
        <v>22</v>
      </c>
      <c r="Z42" s="6" t="str">
        <f>IF(AA42&lt;&gt;"",IF(WEEKDAY(AA42,1)=1,"Sunday",IF(WEEKDAY(AA42,1)=2,"Monday",IF(WEEKDAY(AA42,1)=3,"Tuesday",IF(WEEKDAY(AA42,1)=4,"Wednesday",IF(WEEKDAY(AA42,1)=5,"Thursday",IF(WEEKDAY(AA42,1)=6,"Friday",IF(WEEKDAY(AA42,1)=7,"Saturday",""))))))),"")</f>
        <v>Tuesday</v>
      </c>
      <c r="AA42" s="14">
        <f>IF(W42&gt;0,DATE(W42,X42,Y42),"")</f>
        <v>39224</v>
      </c>
      <c r="AB42" s="13">
        <v>16</v>
      </c>
      <c r="AC42" s="6">
        <v>29</v>
      </c>
      <c r="AD42" s="6">
        <v>0</v>
      </c>
      <c r="AE42" s="15">
        <f>IF(AB42&gt;0,TIME(AB42,AC42,AD42),"")</f>
        <v>0.68680555555555556</v>
      </c>
      <c r="AF42" s="13">
        <v>16</v>
      </c>
      <c r="AG42" s="6">
        <v>47</v>
      </c>
      <c r="AH42" s="6">
        <v>0</v>
      </c>
      <c r="AI42" s="15">
        <f>IF(AF42&gt;0,TIME(AF42,AG42,AH42),"")</f>
        <v>0.69930555555555562</v>
      </c>
      <c r="AJ42" s="13">
        <f>IF(AND(AA42&lt;DATE(2007,5,27),B42&gt;0),1,"")</f>
        <v>1</v>
      </c>
      <c r="AK42" s="12" t="str">
        <f>IF(AND(AA42&gt;DATE(2007,5,27),B42&gt;0),1,"")</f>
        <v/>
      </c>
      <c r="AL42" s="13" t="s">
        <v>52</v>
      </c>
      <c r="AM42" s="6" t="s">
        <v>129</v>
      </c>
      <c r="AN42" s="11" t="s">
        <v>316</v>
      </c>
      <c r="AO42" s="6" t="s">
        <v>330</v>
      </c>
      <c r="AP42" s="12"/>
      <c r="AQ42" s="6"/>
      <c r="AR42" s="6"/>
      <c r="AS42" s="6"/>
      <c r="AT42" s="6"/>
      <c r="AU42" s="6" t="s">
        <v>39</v>
      </c>
      <c r="AV42" s="6" t="s">
        <v>39</v>
      </c>
      <c r="AW42" s="6">
        <v>1</v>
      </c>
      <c r="AX42" s="6" t="s">
        <v>39</v>
      </c>
      <c r="AY42" s="6" t="s">
        <v>39</v>
      </c>
      <c r="AZ42" s="6" t="s">
        <v>39</v>
      </c>
      <c r="BA42" s="11" t="s">
        <v>39</v>
      </c>
      <c r="BB42" s="6" t="s">
        <v>39</v>
      </c>
      <c r="BC42" s="12" t="s">
        <v>39</v>
      </c>
      <c r="BD42" s="6">
        <v>2360</v>
      </c>
      <c r="BE42" s="6">
        <v>111</v>
      </c>
      <c r="BF42" s="6">
        <f>IF(BE42&lt;&gt;"",BE42/BD42*100,"")</f>
        <v>4.7033898305084749</v>
      </c>
      <c r="BG42" s="13">
        <v>1</v>
      </c>
      <c r="BH42" s="6" t="s">
        <v>39</v>
      </c>
      <c r="BI42" s="6" t="s">
        <v>39</v>
      </c>
      <c r="BJ42" s="11" t="s">
        <v>39</v>
      </c>
      <c r="BK42" s="13">
        <v>1</v>
      </c>
      <c r="BL42" s="6">
        <v>1</v>
      </c>
      <c r="BM42" s="6">
        <v>1</v>
      </c>
      <c r="BN42" s="6">
        <v>1</v>
      </c>
      <c r="BO42" s="6"/>
      <c r="BP42" s="6"/>
      <c r="BQ42" s="12" t="str">
        <f>IF(BR42&lt;&gt;"",IF(BR42="Poly","",1),"")</f>
        <v/>
      </c>
      <c r="BR42" s="16" t="s">
        <v>126</v>
      </c>
      <c r="BS42" s="13">
        <v>0.214</v>
      </c>
      <c r="BT42" s="12">
        <v>111313</v>
      </c>
      <c r="BU42" s="13">
        <v>-31.1144</v>
      </c>
      <c r="BV42" s="6">
        <f>IF(BU42&lt;&gt;"",BU42+273.15,"")</f>
        <v>242.03559999999999</v>
      </c>
      <c r="BW42" s="6">
        <v>-36.228200000000001</v>
      </c>
      <c r="BX42" s="6">
        <v>-36.418399999999998</v>
      </c>
      <c r="BY42" s="12">
        <v>102.1075</v>
      </c>
      <c r="BZ42" s="16" t="s">
        <v>139</v>
      </c>
      <c r="CA42" s="11">
        <v>146.94909999999999</v>
      </c>
      <c r="CB42" s="17">
        <v>108.32</v>
      </c>
      <c r="CD42" s="12">
        <v>0.93500000000000005</v>
      </c>
      <c r="CE42" s="11">
        <v>2562.0365633116994</v>
      </c>
      <c r="CF42" s="11">
        <v>253.06858463667871</v>
      </c>
      <c r="CG42" s="11">
        <v>4.2960000000000003</v>
      </c>
      <c r="CH42" s="11">
        <v>40.869</v>
      </c>
      <c r="CI42" s="11">
        <v>27.509</v>
      </c>
      <c r="CJ42" s="11">
        <v>3.2759999999999998</v>
      </c>
      <c r="CK42" s="11">
        <v>5.54</v>
      </c>
      <c r="CL42" s="11">
        <v>3.4039999999999999</v>
      </c>
      <c r="CM42" s="11">
        <v>0</v>
      </c>
      <c r="CN42" s="11">
        <v>4.9800000000000004</v>
      </c>
      <c r="CO42" s="11">
        <v>12.919</v>
      </c>
      <c r="CP42" s="11">
        <v>35.25</v>
      </c>
      <c r="CQ42" s="11">
        <v>0</v>
      </c>
      <c r="CR42" s="11">
        <v>0</v>
      </c>
      <c r="CS42" s="11">
        <v>81.510000000000005</v>
      </c>
      <c r="CT42" s="11">
        <v>59.45</v>
      </c>
      <c r="CU42" s="12">
        <v>0</v>
      </c>
      <c r="CV42" s="11" t="str">
        <f>IF(B42&lt;&gt;"",CONCATENATE(IF(LEFT(B42,2)="AS","Calibration #","Burn #"),IF(LEFT(B42,2)="AS",MID(B42,3,1),TEXT(B42,0))," (",TEXT(B42,0),") - ",IF(AL42&lt;&gt;"AS",CONCATENATE(TEXT(BD42,0),"g "),""),IF(BC42=1,"Dried ",IF(BB42=1,"Fresh ","")),IF(AT42=1,IF(AS42=1,"Polluted then washed ","Polluted "),IF(AS42=1,"Washed ","")),AN42,IF(AZ42=1," inland",IF(BA42=1," coastal",""))," ",AO42,"",IF(AV42=1,IF(AX42=1," leaves + branches"," leaves"),IF(AW42=1,IF(AX42=1," needles + branches"," needles"),IF(AX42=1," branches",""))),IF(AY42=1," small sticks",IF(AY42=2," medium sticks",IF(AY42=3," large sticks",""))),IF(AP42&lt;&gt;"",CONCATENATE(" + ",AP42),""),IF(AQ42=1,", AS coated,",IF(AR42=1,", KCl coated,",IF(AU42=1,", clean,",""))),IF(BI42=1,", heading, ",IF(BJ42=1,", backing, "," ")),IF(BG42=1,CONCATENATE("flaming ",IF(BH42=1,CONCATENATE("+ smouldering ["),"only [")),IF(BH42=1,CONCATENATE("smouldering only ["),"[")),CONCATENATE(TEXT(AB42,0),":",IF(AC42&lt;10,CONCATENATE("0",TEXT(AC42,0)),TEXT(AC42,0)),IF(AD42=0,"",IF(AD42&lt;10,CONCATENATE(":0",TEXT(AD42,0)),CONCATENATE(":",TEXT(AD42,0)))))," - ",CONCATENATE(TEXT(AF42,0),":",IF(AG42&lt;10,CONCATENATE("0",TEXT(AG42,0)),TEXT(AG42,0)),IF(AH42=0,"",IF(AH42&lt;10,CONCATENATE(":0",TEXT(AH42,0)),CONCATENATE(":",TEXT(AH42,0))))),"] (",IF(BU42&lt;-52.5,"-55",IF(BU42&lt;-47.5,"-50",IF(BU42&lt;-42.5,"-45",IF(BU42&lt;-37.5,"-40",IF(BU42&lt;-32.5,"-35",IF(BU42&lt;-27.5,"-30",IF(BU42&lt;-22.5,"-25","warm")))))))," °C, ",IF(BR42="Poly",CONCATENATE("polydisperse)"),CONCATENATE(TEXT(BR42*1000,0)," nm)"))),"")</f>
        <v>Burn #39 (39) - 2360g MT Ponderosa Pine needles flaming only [16:29 - 16:47] (-30 °C, polydisperse)</v>
      </c>
      <c r="CW42" s="11" t="s">
        <v>178</v>
      </c>
    </row>
    <row r="43" spans="1:101" s="88" customFormat="1">
      <c r="A43" s="88">
        <v>41</v>
      </c>
      <c r="B43" s="88">
        <v>40</v>
      </c>
      <c r="C43" s="89" t="s">
        <v>330</v>
      </c>
      <c r="D43" s="88">
        <v>40</v>
      </c>
      <c r="E43" s="88">
        <v>29</v>
      </c>
      <c r="F43" s="88">
        <v>40</v>
      </c>
      <c r="G43" s="98">
        <v>0.99849999999999994</v>
      </c>
      <c r="H43" s="87">
        <f t="shared" si="0"/>
        <v>-3.4559319556497243</v>
      </c>
      <c r="I43" s="90">
        <v>3.5E-4</v>
      </c>
      <c r="J43" s="88">
        <v>-31</v>
      </c>
      <c r="K43" s="88">
        <v>-31.2</v>
      </c>
      <c r="L43" s="88">
        <v>-30.8</v>
      </c>
      <c r="M43" s="88">
        <v>-31.3</v>
      </c>
      <c r="N43" s="97">
        <f t="shared" si="1"/>
        <v>-6.3914739664228062</v>
      </c>
      <c r="O43" s="90">
        <v>4.0600000000000001E-7</v>
      </c>
      <c r="P43" s="90">
        <v>0</v>
      </c>
      <c r="Q43" s="90">
        <v>0</v>
      </c>
      <c r="R43" s="90">
        <v>0</v>
      </c>
      <c r="S43" s="88">
        <v>16628.099999999999</v>
      </c>
      <c r="T43" s="88">
        <v>16700</v>
      </c>
      <c r="U43" s="88">
        <v>17400</v>
      </c>
      <c r="V43" s="88">
        <v>15800</v>
      </c>
      <c r="W43" s="91">
        <v>2007</v>
      </c>
      <c r="X43" s="89">
        <v>5</v>
      </c>
      <c r="Y43" s="89">
        <v>22</v>
      </c>
      <c r="Z43" s="89" t="str">
        <f>IF(AA43&lt;&gt;"",IF(WEEKDAY(AA43,1)=1,"Sunday",IF(WEEKDAY(AA43,1)=2,"Monday",IF(WEEKDAY(AA43,1)=3,"Tuesday",IF(WEEKDAY(AA43,1)=4,"Wednesday",IF(WEEKDAY(AA43,1)=5,"Thursday",IF(WEEKDAY(AA43,1)=6,"Friday",IF(WEEKDAY(AA43,1)=7,"Saturday",""))))))),"")</f>
        <v>Tuesday</v>
      </c>
      <c r="AA43" s="92">
        <f>IF(W43&gt;0,DATE(W43,X43,Y43),"")</f>
        <v>39224</v>
      </c>
      <c r="AB43" s="91">
        <v>17</v>
      </c>
      <c r="AC43" s="89">
        <v>23</v>
      </c>
      <c r="AD43" s="89">
        <v>0</v>
      </c>
      <c r="AE43" s="93">
        <f>IF(AB43&gt;0,TIME(AB43,AC43,AD43),"")</f>
        <v>0.72430555555555554</v>
      </c>
      <c r="AF43" s="91">
        <v>17</v>
      </c>
      <c r="AG43" s="89">
        <v>30</v>
      </c>
      <c r="AH43" s="89">
        <v>0</v>
      </c>
      <c r="AI43" s="93">
        <f>IF(AF43&gt;0,TIME(AF43,AG43,AH43),"")</f>
        <v>0.72916666666666663</v>
      </c>
      <c r="AJ43" s="91">
        <f>IF(AND(AA43&lt;DATE(2007,5,27),B43&gt;0),1,"")</f>
        <v>1</v>
      </c>
      <c r="AK43" s="94" t="str">
        <f>IF(AND(AA43&gt;DATE(2007,5,27),B43&gt;0),1,"")</f>
        <v/>
      </c>
      <c r="AL43" s="91" t="s">
        <v>53</v>
      </c>
      <c r="AM43" s="89" t="s">
        <v>129</v>
      </c>
      <c r="AN43" s="88" t="s">
        <v>316</v>
      </c>
      <c r="AO43" s="89" t="s">
        <v>330</v>
      </c>
      <c r="AP43" s="94"/>
      <c r="AQ43" s="89"/>
      <c r="AR43" s="89"/>
      <c r="AS43" s="89"/>
      <c r="AT43" s="89"/>
      <c r="AU43" s="89" t="s">
        <v>39</v>
      </c>
      <c r="AV43" s="89" t="s">
        <v>39</v>
      </c>
      <c r="AW43" s="89">
        <v>1</v>
      </c>
      <c r="AX43" s="89" t="s">
        <v>39</v>
      </c>
      <c r="AY43" s="89" t="s">
        <v>39</v>
      </c>
      <c r="AZ43" s="89" t="s">
        <v>39</v>
      </c>
      <c r="BA43" s="88" t="s">
        <v>39</v>
      </c>
      <c r="BB43" s="89" t="s">
        <v>39</v>
      </c>
      <c r="BC43" s="94" t="s">
        <v>39</v>
      </c>
      <c r="BD43" s="89">
        <v>80</v>
      </c>
      <c r="BE43" s="89">
        <v>7.4</v>
      </c>
      <c r="BF43" s="89">
        <f>IF(BE43&lt;&gt;"",BE43/BD43*100,"")</f>
        <v>9.25</v>
      </c>
      <c r="BG43" s="91">
        <v>1</v>
      </c>
      <c r="BH43" s="89" t="s">
        <v>39</v>
      </c>
      <c r="BI43" s="89" t="s">
        <v>39</v>
      </c>
      <c r="BJ43" s="88" t="s">
        <v>39</v>
      </c>
      <c r="BK43" s="91">
        <v>1</v>
      </c>
      <c r="BL43" s="89">
        <v>1</v>
      </c>
      <c r="BM43" s="89">
        <v>1</v>
      </c>
      <c r="BN43" s="89">
        <v>1</v>
      </c>
      <c r="BO43" s="89"/>
      <c r="BP43" s="89"/>
      <c r="BQ43" s="94" t="str">
        <f>IF(BR43&lt;&gt;"",IF(BR43="Poly","",1),"")</f>
        <v/>
      </c>
      <c r="BR43" s="95" t="s">
        <v>126</v>
      </c>
      <c r="BS43" s="91">
        <v>4.1000000000000002E-2</v>
      </c>
      <c r="BT43" s="94">
        <v>17529</v>
      </c>
      <c r="BU43" s="91">
        <v>-31.047599999999999</v>
      </c>
      <c r="BV43" s="89">
        <f>IF(BU43&lt;&gt;"",BU43+273.15,"")</f>
        <v>242.10239999999999</v>
      </c>
      <c r="BW43" s="89">
        <v>-36.177599999999998</v>
      </c>
      <c r="BX43" s="89">
        <v>-36.379600000000003</v>
      </c>
      <c r="BY43" s="94">
        <v>102.2394</v>
      </c>
      <c r="BZ43" s="95" t="s">
        <v>139</v>
      </c>
      <c r="CA43" s="88">
        <v>147.78579999999999</v>
      </c>
      <c r="CB43" s="96">
        <v>109.008</v>
      </c>
      <c r="CD43" s="94">
        <v>0.90300000000000002</v>
      </c>
      <c r="CE43" s="88">
        <v>633.4251012978566</v>
      </c>
      <c r="CF43" s="88">
        <v>0</v>
      </c>
      <c r="CG43" s="88">
        <v>8.4060000000000006</v>
      </c>
      <c r="CH43" s="88">
        <v>6.351</v>
      </c>
      <c r="CI43" s="88">
        <v>12.058999999999999</v>
      </c>
      <c r="CJ43" s="88">
        <v>6.2169999999999996</v>
      </c>
      <c r="CK43" s="88">
        <v>12.2</v>
      </c>
      <c r="CL43" s="88">
        <v>5.3540000000000001</v>
      </c>
      <c r="CM43" s="88">
        <v>0</v>
      </c>
      <c r="CN43" s="88">
        <v>0</v>
      </c>
      <c r="CO43" s="88">
        <v>0</v>
      </c>
      <c r="CP43" s="88">
        <v>7.44</v>
      </c>
      <c r="CQ43" s="88">
        <v>0</v>
      </c>
      <c r="CR43" s="88">
        <v>0</v>
      </c>
      <c r="CS43" s="88">
        <v>58</v>
      </c>
      <c r="CT43" s="88">
        <v>17.899999999999999</v>
      </c>
      <c r="CU43" s="94">
        <v>0</v>
      </c>
      <c r="CV43" s="88" t="str">
        <f>IF(B43&lt;&gt;"",CONCATENATE(IF(LEFT(B43,2)="AS","Calibration #","Burn #"),IF(LEFT(B43,2)="AS",MID(B43,3,1),TEXT(B43,0))," (",TEXT(B43,0),") - ",IF(AL43&lt;&gt;"AS",CONCATENATE(TEXT(BD43,0),"g "),""),IF(BC43=1,"Dried ",IF(BB43=1,"Fresh ","")),IF(AT43=1,IF(AS43=1,"Polluted then washed ","Polluted "),IF(AS43=1,"Washed ","")),AN43,IF(AZ43=1," inland",IF(BA43=1," coastal",""))," ",AO43,"",IF(AV43=1,IF(AX43=1," leaves + branches"," leaves"),IF(AW43=1,IF(AX43=1," needles + branches"," needles"),IF(AX43=1," branches",""))),IF(AY43=1," small sticks",IF(AY43=2," medium sticks",IF(AY43=3," large sticks",""))),IF(AP43&lt;&gt;"",CONCATENATE(" + ",AP43),""),IF(AQ43=1,", AS coated,",IF(AR43=1,", KCl coated,",IF(AU43=1,", clean,",""))),IF(BI43=1,", heading, ",IF(BJ43=1,", backing, "," ")),IF(BG43=1,CONCATENATE("flaming ",IF(BH43=1,CONCATENATE("+ smouldering ["),"only [")),IF(BH43=1,CONCATENATE("smouldering only ["),"[")),CONCATENATE(TEXT(AB43,0),":",IF(AC43&lt;10,CONCATENATE("0",TEXT(AC43,0)),TEXT(AC43,0)),IF(AD43=0,"",IF(AD43&lt;10,CONCATENATE(":0",TEXT(AD43,0)),CONCATENATE(":",TEXT(AD43,0)))))," - ",CONCATENATE(TEXT(AF43,0),":",IF(AG43&lt;10,CONCATENATE("0",TEXT(AG43,0)),TEXT(AG43,0)),IF(AH43=0,"",IF(AH43&lt;10,CONCATENATE(":0",TEXT(AH43,0)),CONCATENATE(":",TEXT(AH43,0))))),"] (",IF(BU43&lt;-52.5,"-55",IF(BU43&lt;-47.5,"-50",IF(BU43&lt;-42.5,"-45",IF(BU43&lt;-37.5,"-40",IF(BU43&lt;-32.5,"-35",IF(BU43&lt;-27.5,"-30",IF(BU43&lt;-22.5,"-25","warm")))))))," °C, ",IF(BR43="Poly",CONCATENATE("polydisperse)"),CONCATENATE(TEXT(BR43*1000,0)," nm)"))),"")</f>
        <v>Burn #40 (40) - 80g MT Ponderosa Pine needles flaming only [17:23 - 17:30] (-30 °C, polydisperse)</v>
      </c>
      <c r="CW43" s="88" t="s">
        <v>179</v>
      </c>
    </row>
    <row r="44" spans="1:101" s="11" customFormat="1">
      <c r="A44" s="11">
        <v>42</v>
      </c>
      <c r="B44" s="11">
        <v>41</v>
      </c>
      <c r="C44" s="6" t="s">
        <v>330</v>
      </c>
      <c r="D44" s="11">
        <v>41</v>
      </c>
      <c r="E44" s="11">
        <v>30</v>
      </c>
      <c r="F44" s="11">
        <v>41</v>
      </c>
      <c r="G44" s="99">
        <v>1.0879999999999999</v>
      </c>
      <c r="H44" s="87">
        <f t="shared" si="0"/>
        <v>0</v>
      </c>
      <c r="I44" s="70">
        <v>9.9999999999999994E-12</v>
      </c>
      <c r="J44" s="11">
        <v>-30.6</v>
      </c>
      <c r="K44" s="11">
        <v>-30.4</v>
      </c>
      <c r="L44" s="11">
        <v>-30.3</v>
      </c>
      <c r="M44" s="11">
        <v>-30.5</v>
      </c>
      <c r="N44" s="97">
        <f t="shared" si="1"/>
        <v>-6.1249387366082999</v>
      </c>
      <c r="O44" s="70">
        <v>7.5000000000000002E-7</v>
      </c>
      <c r="P44" s="70">
        <v>0</v>
      </c>
      <c r="Q44" s="70">
        <v>2.21E-6</v>
      </c>
      <c r="R44" s="70">
        <v>0</v>
      </c>
      <c r="S44" s="11">
        <v>14716.39</v>
      </c>
      <c r="T44" s="11">
        <v>13900</v>
      </c>
      <c r="U44" s="11">
        <v>15200</v>
      </c>
      <c r="V44" s="11">
        <v>13300</v>
      </c>
      <c r="W44" s="13">
        <v>2007</v>
      </c>
      <c r="X44" s="6">
        <v>5</v>
      </c>
      <c r="Y44" s="6">
        <v>22</v>
      </c>
      <c r="Z44" s="6" t="str">
        <f>IF(AA44&lt;&gt;"",IF(WEEKDAY(AA44,1)=1,"Sunday",IF(WEEKDAY(AA44,1)=2,"Monday",IF(WEEKDAY(AA44,1)=3,"Tuesday",IF(WEEKDAY(AA44,1)=4,"Wednesday",IF(WEEKDAY(AA44,1)=5,"Thursday",IF(WEEKDAY(AA44,1)=6,"Friday",IF(WEEKDAY(AA44,1)=7,"Saturday",""))))))),"")</f>
        <v>Tuesday</v>
      </c>
      <c r="AA44" s="14">
        <f>IF(W44&gt;0,DATE(W44,X44,Y44),"")</f>
        <v>39224</v>
      </c>
      <c r="AB44" s="13">
        <v>17</v>
      </c>
      <c r="AC44" s="6">
        <v>51</v>
      </c>
      <c r="AD44" s="6">
        <v>0</v>
      </c>
      <c r="AE44" s="15">
        <f>IF(AB44&gt;0,TIME(AB44,AC44,AD44),"")</f>
        <v>0.74375000000000002</v>
      </c>
      <c r="AF44" s="13">
        <v>18</v>
      </c>
      <c r="AG44" s="6">
        <v>5</v>
      </c>
      <c r="AH44" s="6">
        <v>0</v>
      </c>
      <c r="AI44" s="15">
        <f>IF(AF44&gt;0,TIME(AF44,AG44,AH44),"")</f>
        <v>0.75347222222222221</v>
      </c>
      <c r="AJ44" s="13">
        <f>IF(AND(AA44&lt;DATE(2007,5,27),B44&gt;0),1,"")</f>
        <v>1</v>
      </c>
      <c r="AK44" s="12" t="str">
        <f>IF(AND(AA44&gt;DATE(2007,5,27),B44&gt;0),1,"")</f>
        <v/>
      </c>
      <c r="AL44" s="13" t="s">
        <v>54</v>
      </c>
      <c r="AM44" s="6" t="s">
        <v>129</v>
      </c>
      <c r="AN44" s="11" t="s">
        <v>316</v>
      </c>
      <c r="AO44" s="6" t="s">
        <v>330</v>
      </c>
      <c r="AP44" s="12"/>
      <c r="AQ44" s="6"/>
      <c r="AR44" s="6"/>
      <c r="AS44" s="6"/>
      <c r="AT44" s="6"/>
      <c r="AU44" s="6" t="s">
        <v>39</v>
      </c>
      <c r="AV44" s="6" t="s">
        <v>39</v>
      </c>
      <c r="AW44" s="6">
        <v>1</v>
      </c>
      <c r="AX44" s="6" t="s">
        <v>39</v>
      </c>
      <c r="AY44" s="6" t="s">
        <v>39</v>
      </c>
      <c r="AZ44" s="6" t="s">
        <v>39</v>
      </c>
      <c r="BA44" s="11" t="s">
        <v>39</v>
      </c>
      <c r="BB44" s="6" t="s">
        <v>39</v>
      </c>
      <c r="BC44" s="12" t="s">
        <v>39</v>
      </c>
      <c r="BD44" s="6">
        <v>502</v>
      </c>
      <c r="BE44" s="6">
        <v>29.5</v>
      </c>
      <c r="BF44" s="6">
        <f>IF(BE44&lt;&gt;"",BE44/BD44*100,"")</f>
        <v>5.8764940239043826</v>
      </c>
      <c r="BG44" s="13">
        <v>1</v>
      </c>
      <c r="BH44" s="6" t="s">
        <v>39</v>
      </c>
      <c r="BI44" s="6" t="s">
        <v>39</v>
      </c>
      <c r="BJ44" s="11" t="s">
        <v>39</v>
      </c>
      <c r="BK44" s="13">
        <v>1</v>
      </c>
      <c r="BL44" s="6">
        <v>1</v>
      </c>
      <c r="BM44" s="6">
        <v>1</v>
      </c>
      <c r="BN44" s="6">
        <v>1</v>
      </c>
      <c r="BO44" s="6"/>
      <c r="BP44" s="6"/>
      <c r="BQ44" s="12" t="str">
        <f>IF(BR44&lt;&gt;"",IF(BR44="Poly","",1),"")</f>
        <v/>
      </c>
      <c r="BR44" s="16" t="s">
        <v>126</v>
      </c>
      <c r="BS44" s="13" t="s">
        <v>39</v>
      </c>
      <c r="BT44" s="12" t="s">
        <v>39</v>
      </c>
      <c r="BU44" s="13">
        <v>-30.551500000000001</v>
      </c>
      <c r="BV44" s="6">
        <f>IF(BU44&lt;&gt;"",BU44+273.15,"")</f>
        <v>242.59849999999997</v>
      </c>
      <c r="BW44" s="6">
        <v>-36.039700000000003</v>
      </c>
      <c r="BX44" s="6">
        <v>-36.258699999999997</v>
      </c>
      <c r="BY44" s="12">
        <v>102.42749999999999</v>
      </c>
      <c r="BZ44" s="16" t="s">
        <v>139</v>
      </c>
      <c r="CA44" s="11">
        <v>149.0744</v>
      </c>
      <c r="CB44" s="17">
        <v>110.494</v>
      </c>
      <c r="CC44" s="11">
        <v>2.0770761552373101E-2</v>
      </c>
      <c r="CD44" s="12">
        <v>0.93899999999999995</v>
      </c>
      <c r="CE44" s="11">
        <v>1651.181596679284</v>
      </c>
      <c r="CF44" s="11">
        <v>47.696955346641872</v>
      </c>
      <c r="CG44" s="11">
        <v>8.9969999999999999</v>
      </c>
      <c r="CH44" s="11">
        <v>10.574999999999999</v>
      </c>
      <c r="CI44" s="11">
        <v>15.651999999999999</v>
      </c>
      <c r="CJ44" s="11">
        <v>5.726</v>
      </c>
      <c r="CK44" s="11">
        <v>10.08</v>
      </c>
      <c r="CL44" s="11">
        <v>6.3550000000000004</v>
      </c>
      <c r="CM44" s="11">
        <v>0</v>
      </c>
      <c r="CN44" s="11">
        <v>0</v>
      </c>
      <c r="CO44" s="11">
        <v>21.196999999999999</v>
      </c>
      <c r="CP44" s="11">
        <v>24.12</v>
      </c>
      <c r="CQ44" s="11">
        <v>0</v>
      </c>
      <c r="CR44" s="11">
        <v>0</v>
      </c>
      <c r="CS44" s="11">
        <v>119.13</v>
      </c>
      <c r="CT44" s="11">
        <v>55.63</v>
      </c>
      <c r="CU44" s="12">
        <v>0</v>
      </c>
      <c r="CV44" s="11" t="str">
        <f>IF(B44&lt;&gt;"",CONCATENATE(IF(LEFT(B44,2)="AS","Calibration #","Burn #"),IF(LEFT(B44,2)="AS",MID(B44,3,1),TEXT(B44,0))," (",TEXT(B44,0),") - ",IF(AL44&lt;&gt;"AS",CONCATENATE(TEXT(BD44,0),"g "),""),IF(BC44=1,"Dried ",IF(BB44=1,"Fresh ","")),IF(AT44=1,IF(AS44=1,"Polluted then washed ","Polluted "),IF(AS44=1,"Washed ","")),AN44,IF(AZ44=1," inland",IF(BA44=1," coastal",""))," ",AO44,"",IF(AV44=1,IF(AX44=1," leaves + branches"," leaves"),IF(AW44=1,IF(AX44=1," needles + branches"," needles"),IF(AX44=1," branches",""))),IF(AY44=1," small sticks",IF(AY44=2," medium sticks",IF(AY44=3," large sticks",""))),IF(AP44&lt;&gt;"",CONCATENATE(" + ",AP44),""),IF(AQ44=1,", AS coated,",IF(AR44=1,", KCl coated,",IF(AU44=1,", clean,",""))),IF(BI44=1,", heading, ",IF(BJ44=1,", backing, "," ")),IF(BG44=1,CONCATENATE("flaming ",IF(BH44=1,CONCATENATE("+ smouldering ["),"only [")),IF(BH44=1,CONCATENATE("smouldering only ["),"[")),CONCATENATE(TEXT(AB44,0),":",IF(AC44&lt;10,CONCATENATE("0",TEXT(AC44,0)),TEXT(AC44,0)),IF(AD44=0,"",IF(AD44&lt;10,CONCATENATE(":0",TEXT(AD44,0)),CONCATENATE(":",TEXT(AD44,0)))))," - ",CONCATENATE(TEXT(AF44,0),":",IF(AG44&lt;10,CONCATENATE("0",TEXT(AG44,0)),TEXT(AG44,0)),IF(AH44=0,"",IF(AH44&lt;10,CONCATENATE(":0",TEXT(AH44,0)),CONCATENATE(":",TEXT(AH44,0))))),"] (",IF(BU44&lt;-52.5,"-55",IF(BU44&lt;-47.5,"-50",IF(BU44&lt;-42.5,"-45",IF(BU44&lt;-37.5,"-40",IF(BU44&lt;-32.5,"-35",IF(BU44&lt;-27.5,"-30",IF(BU44&lt;-22.5,"-25","warm")))))))," °C, ",IF(BR44="Poly",CONCATENATE("polydisperse)"),CONCATENATE(TEXT(BR44*1000,0)," nm)"))),"")</f>
        <v>Burn #41 (41) - 502g MT Ponderosa Pine needles flaming only [17:51 - 18:05] (-30 °C, polydisperse)</v>
      </c>
      <c r="CW44" s="11" t="s">
        <v>180</v>
      </c>
    </row>
    <row r="45" spans="1:101" s="11" customFormat="1">
      <c r="A45" s="11">
        <v>60</v>
      </c>
      <c r="B45" s="11">
        <v>59</v>
      </c>
      <c r="C45" s="6" t="s">
        <v>330</v>
      </c>
      <c r="D45" s="11">
        <v>59</v>
      </c>
      <c r="E45" s="11">
        <v>47</v>
      </c>
      <c r="F45" s="11">
        <v>59</v>
      </c>
      <c r="G45" s="99">
        <v>0.9799047619047615</v>
      </c>
      <c r="H45" s="87">
        <f t="shared" si="0"/>
        <v>0</v>
      </c>
      <c r="I45" s="70">
        <v>9.9999999999999994E-12</v>
      </c>
      <c r="J45" s="11">
        <v>-29.9</v>
      </c>
      <c r="K45" s="11">
        <v>-30.6</v>
      </c>
      <c r="L45" s="11">
        <v>-28.8</v>
      </c>
      <c r="M45" s="11">
        <v>-30.8</v>
      </c>
      <c r="N45" s="97">
        <f t="shared" si="1"/>
        <v>-5.8477116556169433</v>
      </c>
      <c r="O45" s="70">
        <v>1.42E-6</v>
      </c>
      <c r="P45" s="70">
        <v>0</v>
      </c>
      <c r="Q45" s="70">
        <v>2.0700000000000001E-6</v>
      </c>
      <c r="R45" s="70">
        <v>0</v>
      </c>
      <c r="S45" s="11">
        <v>17032.79</v>
      </c>
      <c r="T45" s="11">
        <v>17500</v>
      </c>
      <c r="U45" s="11">
        <v>18900</v>
      </c>
      <c r="V45" s="11">
        <v>15400</v>
      </c>
      <c r="W45" s="13">
        <v>2007</v>
      </c>
      <c r="X45" s="6">
        <v>5</v>
      </c>
      <c r="Y45" s="6">
        <v>23</v>
      </c>
      <c r="Z45" s="6" t="str">
        <f>IF(AA45&lt;&gt;"",IF(WEEKDAY(AA45,1)=1,"Sunday",IF(WEEKDAY(AA45,1)=2,"Monday",IF(WEEKDAY(AA45,1)=3,"Tuesday",IF(WEEKDAY(AA45,1)=4,"Wednesday",IF(WEEKDAY(AA45,1)=5,"Thursday",IF(WEEKDAY(AA45,1)=6,"Friday",IF(WEEKDAY(AA45,1)=7,"Saturday",""))))))),"")</f>
        <v>Wednesday</v>
      </c>
      <c r="AA45" s="14">
        <f>IF(W45&gt;0,DATE(W45,X45,Y45),"")</f>
        <v>39225</v>
      </c>
      <c r="AB45" s="13">
        <v>18</v>
      </c>
      <c r="AC45" s="6">
        <v>28</v>
      </c>
      <c r="AD45" s="6">
        <v>0</v>
      </c>
      <c r="AE45" s="15">
        <f>IF(AB45&gt;0,TIME(AB45,AC45,AD45),"")</f>
        <v>0.76944444444444438</v>
      </c>
      <c r="AF45" s="13">
        <v>18</v>
      </c>
      <c r="AG45" s="6">
        <v>51</v>
      </c>
      <c r="AH45" s="6">
        <v>0</v>
      </c>
      <c r="AI45" s="15">
        <f>IF(AF45&gt;0,TIME(AF45,AG45,AH45),"")</f>
        <v>0.78541666666666676</v>
      </c>
      <c r="AJ45" s="13">
        <f>IF(AND(AA45&lt;DATE(2007,5,27),B45&gt;0),1,"")</f>
        <v>1</v>
      </c>
      <c r="AK45" s="12" t="str">
        <f>IF(AND(AA45&gt;DATE(2007,5,27),B45&gt;0),1,"")</f>
        <v/>
      </c>
      <c r="AL45" s="13" t="s">
        <v>68</v>
      </c>
      <c r="AM45" s="6" t="s">
        <v>129</v>
      </c>
      <c r="AN45" s="11" t="s">
        <v>316</v>
      </c>
      <c r="AO45" s="6" t="s">
        <v>330</v>
      </c>
      <c r="AP45" s="12"/>
      <c r="AQ45" s="6"/>
      <c r="AR45" s="6"/>
      <c r="AS45" s="6"/>
      <c r="AT45" s="6"/>
      <c r="AU45" s="6" t="s">
        <v>39</v>
      </c>
      <c r="AV45" s="6" t="s">
        <v>39</v>
      </c>
      <c r="AW45" s="6" t="s">
        <v>39</v>
      </c>
      <c r="AX45" s="6" t="s">
        <v>39</v>
      </c>
      <c r="AY45" s="6">
        <v>1</v>
      </c>
      <c r="AZ45" s="6" t="s">
        <v>39</v>
      </c>
      <c r="BA45" s="11" t="s">
        <v>39</v>
      </c>
      <c r="BB45" s="6" t="s">
        <v>39</v>
      </c>
      <c r="BC45" s="12" t="s">
        <v>39</v>
      </c>
      <c r="BD45" s="6">
        <v>253.1</v>
      </c>
      <c r="BE45" s="6">
        <v>3.6</v>
      </c>
      <c r="BF45" s="6">
        <f>IF(BE45&lt;&gt;"",BE45/BD45*100,"")</f>
        <v>1.4223627024891348</v>
      </c>
      <c r="BG45" s="13">
        <v>1</v>
      </c>
      <c r="BH45" s="6" t="s">
        <v>39</v>
      </c>
      <c r="BI45" s="6" t="s">
        <v>39</v>
      </c>
      <c r="BJ45" s="11" t="s">
        <v>39</v>
      </c>
      <c r="BK45" s="13">
        <v>1</v>
      </c>
      <c r="BL45" s="6">
        <v>1</v>
      </c>
      <c r="BM45" s="6">
        <v>1</v>
      </c>
      <c r="BN45" s="6">
        <v>1</v>
      </c>
      <c r="BO45" s="6"/>
      <c r="BP45" s="6"/>
      <c r="BQ45" s="12" t="str">
        <f>IF(BR45&lt;&gt;"",IF(BR45="Poly","",1),"")</f>
        <v/>
      </c>
      <c r="BR45" s="16" t="s">
        <v>126</v>
      </c>
      <c r="BS45" s="13">
        <v>4.1000000000000002E-2</v>
      </c>
      <c r="BT45" s="12">
        <v>30920</v>
      </c>
      <c r="BU45" s="13">
        <v>-29.863199999999999</v>
      </c>
      <c r="BV45" s="6">
        <f>IF(BU45&lt;&gt;"",BU45+273.15,"")</f>
        <v>243.28679999999997</v>
      </c>
      <c r="BW45" s="6">
        <v>-34.686100000000003</v>
      </c>
      <c r="BX45" s="6">
        <v>-34.756399999999999</v>
      </c>
      <c r="BY45" s="12">
        <v>100.7636</v>
      </c>
      <c r="BZ45" s="16" t="s">
        <v>140</v>
      </c>
      <c r="CA45" s="11">
        <v>157.4853</v>
      </c>
      <c r="CB45" s="17">
        <v>117.518</v>
      </c>
      <c r="CD45" s="12">
        <v>0.96499999999999997</v>
      </c>
      <c r="CE45" s="11">
        <v>66.819864693256307</v>
      </c>
      <c r="CF45" s="11">
        <v>125.36650886859582</v>
      </c>
      <c r="CG45" s="11">
        <v>2.8969999999999998</v>
      </c>
      <c r="CH45" s="11">
        <v>2.4319999999999999</v>
      </c>
      <c r="CI45" s="11">
        <v>6.7110000000000003</v>
      </c>
      <c r="CJ45" s="11">
        <v>2.931</v>
      </c>
      <c r="CK45" s="11">
        <v>4.9989999999999997</v>
      </c>
      <c r="CL45" s="11">
        <v>2.4390000000000001</v>
      </c>
      <c r="CM45" s="11">
        <v>0</v>
      </c>
      <c r="CN45" s="11">
        <v>0</v>
      </c>
      <c r="CO45" s="11">
        <v>0</v>
      </c>
      <c r="CP45" s="11">
        <v>0.32</v>
      </c>
      <c r="CQ45" s="11">
        <v>0</v>
      </c>
      <c r="CR45" s="11">
        <v>0</v>
      </c>
      <c r="CS45" s="11">
        <v>5.38</v>
      </c>
      <c r="CT45" s="11">
        <v>1.1299999999999999</v>
      </c>
      <c r="CU45" s="12">
        <v>0</v>
      </c>
      <c r="CV45" s="11" t="str">
        <f>IF(B45&lt;&gt;"",CONCATENATE(IF(LEFT(B45,2)="AS","Calibration #","Burn #"),IF(LEFT(B45,2)="AS",MID(B45,3,1),TEXT(B45,0))," (",TEXT(B45,0),") - ",IF(AL45&lt;&gt;"AS",CONCATENATE(TEXT(BD45,0),"g "),""),IF(BC45=1,"Dried ",IF(BB45=1,"Fresh ","")),IF(AT45=1,IF(AS45=1,"Polluted then washed ","Polluted "),IF(AS45=1,"Washed ","")),AN45,IF(AZ45=1," inland",IF(BA45=1," coastal",""))," ",AO45,"",IF(AV45=1,IF(AX45=1," leaves + branches"," leaves"),IF(AW45=1,IF(AX45=1," needles + branches"," needles"),IF(AX45=1," branches",""))),IF(AY45=1," small sticks",IF(AY45=2," medium sticks",IF(AY45=3," large sticks",""))),IF(AP45&lt;&gt;"",CONCATENATE(" + ",AP45),""),IF(AQ45=1,", AS coated,",IF(AR45=1,", KCl coated,",IF(AU45=1,", clean,",""))),IF(BI45=1,", heading, ",IF(BJ45=1,", backing, "," ")),IF(BG45=1,CONCATENATE("flaming ",IF(BH45=1,CONCATENATE("+ smouldering ["),"only [")),IF(BH45=1,CONCATENATE("smouldering only ["),"[")),CONCATENATE(TEXT(AB45,0),":",IF(AC45&lt;10,CONCATENATE("0",TEXT(AC45,0)),TEXT(AC45,0)),IF(AD45=0,"",IF(AD45&lt;10,CONCATENATE(":0",TEXT(AD45,0)),CONCATENATE(":",TEXT(AD45,0)))))," - ",CONCATENATE(TEXT(AF45,0),":",IF(AG45&lt;10,CONCATENATE("0",TEXT(AG45,0)),TEXT(AG45,0)),IF(AH45=0,"",IF(AH45&lt;10,CONCATENATE(":0",TEXT(AH45,0)),CONCATENATE(":",TEXT(AH45,0))))),"] (",IF(BU45&lt;-52.5,"-55",IF(BU45&lt;-47.5,"-50",IF(BU45&lt;-42.5,"-45",IF(BU45&lt;-37.5,"-40",IF(BU45&lt;-32.5,"-35",IF(BU45&lt;-27.5,"-30",IF(BU45&lt;-22.5,"-25","warm")))))))," °C, ",IF(BR45="Poly",CONCATENATE("polydisperse)"),CONCATENATE(TEXT(BR45*1000,0)," nm)"))),"")</f>
        <v>Burn #59 (59) - 253g MT Ponderosa Pine small sticks flaming only [18:28 - 18:51] (-30 °C, polydisperse)</v>
      </c>
      <c r="CW45" s="11" t="s">
        <v>194</v>
      </c>
    </row>
    <row r="46" spans="1:101" s="88" customFormat="1">
      <c r="A46" s="88">
        <v>62</v>
      </c>
      <c r="B46" s="88">
        <v>61</v>
      </c>
      <c r="C46" s="89" t="s">
        <v>330</v>
      </c>
      <c r="D46" s="88">
        <v>61</v>
      </c>
      <c r="E46" s="88">
        <v>48</v>
      </c>
      <c r="F46" s="88">
        <v>61</v>
      </c>
      <c r="G46" s="98">
        <v>0.97870833333333307</v>
      </c>
      <c r="H46" s="87">
        <f t="shared" si="0"/>
        <v>-3.4559319556497243</v>
      </c>
      <c r="I46" s="90">
        <v>3.5E-4</v>
      </c>
      <c r="J46" s="88">
        <v>-29.7</v>
      </c>
      <c r="K46" s="88">
        <v>-29.8</v>
      </c>
      <c r="L46" s="88">
        <v>-29.6</v>
      </c>
      <c r="M46" s="88">
        <v>-29.8</v>
      </c>
      <c r="N46" s="97">
        <f t="shared" si="1"/>
        <v>-6.4134126953282449</v>
      </c>
      <c r="O46" s="90">
        <v>3.8599999999999999E-7</v>
      </c>
      <c r="P46" s="90">
        <v>0</v>
      </c>
      <c r="Q46" s="90">
        <v>0</v>
      </c>
      <c r="R46" s="90">
        <v>0</v>
      </c>
      <c r="S46" s="88">
        <v>14681.53</v>
      </c>
      <c r="T46" s="88">
        <v>14600</v>
      </c>
      <c r="U46" s="88">
        <v>17000</v>
      </c>
      <c r="V46" s="88">
        <v>12400</v>
      </c>
      <c r="W46" s="91">
        <v>2007</v>
      </c>
      <c r="X46" s="89">
        <v>5</v>
      </c>
      <c r="Y46" s="89">
        <v>24</v>
      </c>
      <c r="Z46" s="89" t="str">
        <f>IF(AA46&lt;&gt;"",IF(WEEKDAY(AA46,1)=1,"Sunday",IF(WEEKDAY(AA46,1)=2,"Monday",IF(WEEKDAY(AA46,1)=3,"Tuesday",IF(WEEKDAY(AA46,1)=4,"Wednesday",IF(WEEKDAY(AA46,1)=5,"Thursday",IF(WEEKDAY(AA46,1)=6,"Friday",IF(WEEKDAY(AA46,1)=7,"Saturday",""))))))),"")</f>
        <v>Thursday</v>
      </c>
      <c r="AA46" s="92">
        <f>IF(W46&gt;0,DATE(W46,X46,Y46),"")</f>
        <v>39226</v>
      </c>
      <c r="AB46" s="91">
        <v>8</v>
      </c>
      <c r="AC46" s="89">
        <v>27</v>
      </c>
      <c r="AD46" s="89">
        <v>0</v>
      </c>
      <c r="AE46" s="93">
        <f>IF(AB46&gt;0,TIME(AB46,AC46,AD46),"")</f>
        <v>0.3520833333333333</v>
      </c>
      <c r="AF46" s="91">
        <v>8</v>
      </c>
      <c r="AG46" s="89">
        <v>51</v>
      </c>
      <c r="AH46" s="89">
        <v>0</v>
      </c>
      <c r="AI46" s="93">
        <f>IF(AF46&gt;0,TIME(AF46,AG46,AH46),"")</f>
        <v>0.36874999999999997</v>
      </c>
      <c r="AJ46" s="91">
        <f>IF(AND(AA46&lt;DATE(2007,5,27),B46&gt;0),1,"")</f>
        <v>1</v>
      </c>
      <c r="AK46" s="94" t="str">
        <f>IF(AND(AA46&gt;DATE(2007,5,27),B46&gt;0),1,"")</f>
        <v/>
      </c>
      <c r="AL46" s="91" t="s">
        <v>69</v>
      </c>
      <c r="AM46" s="89" t="s">
        <v>129</v>
      </c>
      <c r="AN46" s="88" t="s">
        <v>316</v>
      </c>
      <c r="AO46" s="89" t="s">
        <v>330</v>
      </c>
      <c r="AP46" s="94"/>
      <c r="AQ46" s="89"/>
      <c r="AR46" s="89"/>
      <c r="AS46" s="89"/>
      <c r="AT46" s="89"/>
      <c r="AU46" s="89" t="s">
        <v>39</v>
      </c>
      <c r="AV46" s="89" t="s">
        <v>39</v>
      </c>
      <c r="AW46" s="89" t="s">
        <v>39</v>
      </c>
      <c r="AX46" s="89" t="s">
        <v>39</v>
      </c>
      <c r="AY46" s="89">
        <v>2</v>
      </c>
      <c r="AZ46" s="89" t="s">
        <v>39</v>
      </c>
      <c r="BA46" s="88" t="s">
        <v>39</v>
      </c>
      <c r="BB46" s="89" t="s">
        <v>39</v>
      </c>
      <c r="BC46" s="94" t="s">
        <v>39</v>
      </c>
      <c r="BD46" s="89">
        <v>250</v>
      </c>
      <c r="BE46" s="89">
        <v>0.2</v>
      </c>
      <c r="BF46" s="89">
        <f>IF(BE46&lt;&gt;"",BE46/BD46*100,"")</f>
        <v>0.08</v>
      </c>
      <c r="BG46" s="91">
        <v>1</v>
      </c>
      <c r="BH46" s="89" t="s">
        <v>39</v>
      </c>
      <c r="BI46" s="89" t="s">
        <v>39</v>
      </c>
      <c r="BJ46" s="88" t="s">
        <v>39</v>
      </c>
      <c r="BK46" s="91">
        <v>1</v>
      </c>
      <c r="BL46" s="89">
        <v>1</v>
      </c>
      <c r="BM46" s="89">
        <v>1</v>
      </c>
      <c r="BN46" s="89">
        <v>1</v>
      </c>
      <c r="BO46" s="89"/>
      <c r="BP46" s="89">
        <v>1</v>
      </c>
      <c r="BQ46" s="94" t="str">
        <f>IF(BR46&lt;&gt;"",IF(BR46="Poly","",1),"")</f>
        <v/>
      </c>
      <c r="BR46" s="95" t="s">
        <v>126</v>
      </c>
      <c r="BS46" s="91">
        <v>0.214</v>
      </c>
      <c r="BT46" s="94">
        <v>19312</v>
      </c>
      <c r="BU46" s="91">
        <v>-29.7469</v>
      </c>
      <c r="BV46" s="89">
        <f>IF(BU46&lt;&gt;"",BU46+273.15,"")</f>
        <v>243.40309999999997</v>
      </c>
      <c r="BW46" s="89">
        <v>-35.252400000000002</v>
      </c>
      <c r="BX46" s="89">
        <v>-35.346499999999999</v>
      </c>
      <c r="BY46" s="94">
        <v>101.02849999999999</v>
      </c>
      <c r="BZ46" s="95" t="s">
        <v>141</v>
      </c>
      <c r="CA46" s="88">
        <v>148.59049999999999</v>
      </c>
      <c r="CB46" s="96">
        <v>111.00700000000001</v>
      </c>
      <c r="CD46" s="94">
        <v>0.96399999999999997</v>
      </c>
      <c r="CE46" s="88">
        <v>82.19155370122408</v>
      </c>
      <c r="CF46" s="88">
        <v>72.875137641449911</v>
      </c>
      <c r="CG46" s="88">
        <v>3.6869999999999998</v>
      </c>
      <c r="CH46" s="88">
        <v>3.1560000000000001</v>
      </c>
      <c r="CI46" s="88">
        <v>7.6790000000000003</v>
      </c>
      <c r="CJ46" s="88">
        <v>3.7160000000000002</v>
      </c>
      <c r="CK46" s="88">
        <v>7.4009999999999998</v>
      </c>
      <c r="CL46" s="88">
        <v>5.0069999999999997</v>
      </c>
      <c r="CM46" s="88">
        <v>6.1520000000000001</v>
      </c>
      <c r="CN46" s="88">
        <v>0</v>
      </c>
      <c r="CO46" s="88">
        <v>0</v>
      </c>
      <c r="CP46" s="88">
        <v>0.43</v>
      </c>
      <c r="CQ46" s="88">
        <v>0</v>
      </c>
      <c r="CR46" s="88">
        <v>0</v>
      </c>
      <c r="CS46" s="88">
        <v>5.16</v>
      </c>
      <c r="CT46" s="88">
        <v>1.29</v>
      </c>
      <c r="CU46" s="94">
        <v>0</v>
      </c>
      <c r="CV46" s="88" t="str">
        <f>IF(B46&lt;&gt;"",CONCATENATE(IF(LEFT(B46,2)="AS","Calibration #","Burn #"),IF(LEFT(B46,2)="AS",MID(B46,3,1),TEXT(B46,0))," (",TEXT(B46,0),") - ",IF(AL46&lt;&gt;"AS",CONCATENATE(TEXT(BD46,0),"g "),""),IF(BC46=1,"Dried ",IF(BB46=1,"Fresh ","")),IF(AT46=1,IF(AS46=1,"Polluted then washed ","Polluted "),IF(AS46=1,"Washed ","")),AN46,IF(AZ46=1," inland",IF(BA46=1," coastal",""))," ",AO46,"",IF(AV46=1,IF(AX46=1," leaves + branches"," leaves"),IF(AW46=1,IF(AX46=1," needles + branches"," needles"),IF(AX46=1," branches",""))),IF(AY46=1," small sticks",IF(AY46=2," medium sticks",IF(AY46=3," large sticks",""))),IF(AP46&lt;&gt;"",CONCATENATE(" + ",AP46),""),IF(AQ46=1,", AS coated,",IF(AR46=1,", KCl coated,",IF(AU46=1,", clean,",""))),IF(BI46=1,", heading, ",IF(BJ46=1,", backing, "," ")),IF(BG46=1,CONCATENATE("flaming ",IF(BH46=1,CONCATENATE("+ smouldering ["),"only [")),IF(BH46=1,CONCATENATE("smouldering only ["),"[")),CONCATENATE(TEXT(AB46,0),":",IF(AC46&lt;10,CONCATENATE("0",TEXT(AC46,0)),TEXT(AC46,0)),IF(AD46=0,"",IF(AD46&lt;10,CONCATENATE(":0",TEXT(AD46,0)),CONCATENATE(":",TEXT(AD46,0)))))," - ",CONCATENATE(TEXT(AF46,0),":",IF(AG46&lt;10,CONCATENATE("0",TEXT(AG46,0)),TEXT(AG46,0)),IF(AH46=0,"",IF(AH46&lt;10,CONCATENATE(":0",TEXT(AH46,0)),CONCATENATE(":",TEXT(AH46,0))))),"] (",IF(BU46&lt;-52.5,"-55",IF(BU46&lt;-47.5,"-50",IF(BU46&lt;-42.5,"-45",IF(BU46&lt;-37.5,"-40",IF(BU46&lt;-32.5,"-35",IF(BU46&lt;-27.5,"-30",IF(BU46&lt;-22.5,"-25","warm")))))))," °C, ",IF(BR46="Poly",CONCATENATE("polydisperse)"),CONCATENATE(TEXT(BR46*1000,0)," nm)"))),"")</f>
        <v>Burn #61 (61) - 250g MT Ponderosa Pine medium sticks flaming only [8:27 - 8:51] (-30 °C, polydisperse)</v>
      </c>
      <c r="CW46" s="88" t="s">
        <v>195</v>
      </c>
    </row>
    <row r="47" spans="1:101" s="88" customFormat="1">
      <c r="A47" s="88">
        <v>64</v>
      </c>
      <c r="B47" s="88">
        <v>63</v>
      </c>
      <c r="C47" s="89" t="s">
        <v>330</v>
      </c>
      <c r="D47" s="88">
        <v>63</v>
      </c>
      <c r="E47" s="88">
        <v>49</v>
      </c>
      <c r="F47" s="88">
        <v>63</v>
      </c>
      <c r="G47" s="98">
        <v>0.97604166666666636</v>
      </c>
      <c r="H47" s="87">
        <f t="shared" si="0"/>
        <v>-3.6989700043360187</v>
      </c>
      <c r="I47" s="90">
        <v>2.0000000000000001E-4</v>
      </c>
      <c r="J47" s="88">
        <v>-30.3</v>
      </c>
      <c r="K47" s="88">
        <v>-30.5</v>
      </c>
      <c r="L47" s="88">
        <v>-30</v>
      </c>
      <c r="M47" s="88">
        <v>-30.7</v>
      </c>
      <c r="N47" s="97">
        <f t="shared" si="1"/>
        <v>-6.4412914294668342</v>
      </c>
      <c r="O47" s="90">
        <v>3.6199999999999999E-7</v>
      </c>
      <c r="P47" s="90">
        <v>0</v>
      </c>
      <c r="Q47" s="90">
        <v>0</v>
      </c>
      <c r="R47" s="90">
        <v>0</v>
      </c>
      <c r="S47" s="88">
        <v>12295.86</v>
      </c>
      <c r="T47" s="88">
        <v>12000</v>
      </c>
      <c r="U47" s="88">
        <v>15200</v>
      </c>
      <c r="V47" s="88">
        <v>9340</v>
      </c>
      <c r="W47" s="91">
        <v>2007</v>
      </c>
      <c r="X47" s="89">
        <v>5</v>
      </c>
      <c r="Y47" s="89">
        <v>24</v>
      </c>
      <c r="Z47" s="89" t="str">
        <f>IF(AA47&lt;&gt;"",IF(WEEKDAY(AA47,1)=1,"Sunday",IF(WEEKDAY(AA47,1)=2,"Monday",IF(WEEKDAY(AA47,1)=3,"Tuesday",IF(WEEKDAY(AA47,1)=4,"Wednesday",IF(WEEKDAY(AA47,1)=5,"Thursday",IF(WEEKDAY(AA47,1)=6,"Friday",IF(WEEKDAY(AA47,1)=7,"Saturday",""))))))),"")</f>
        <v>Thursday</v>
      </c>
      <c r="AA47" s="92">
        <f>IF(W47&gt;0,DATE(W47,X47,Y47),"")</f>
        <v>39226</v>
      </c>
      <c r="AB47" s="91">
        <v>9</v>
      </c>
      <c r="AC47" s="89">
        <v>17</v>
      </c>
      <c r="AD47" s="89">
        <v>0</v>
      </c>
      <c r="AE47" s="93">
        <f>IF(AB47&gt;0,TIME(AB47,AC47,AD47),"")</f>
        <v>0.38680555555555557</v>
      </c>
      <c r="AF47" s="91">
        <v>9</v>
      </c>
      <c r="AG47" s="89">
        <v>52</v>
      </c>
      <c r="AH47" s="89">
        <v>0</v>
      </c>
      <c r="AI47" s="93">
        <f>IF(AF47&gt;0,TIME(AF47,AG47,AH47),"")</f>
        <v>0.41111111111111115</v>
      </c>
      <c r="AJ47" s="91">
        <f>IF(AND(AA47&lt;DATE(2007,5,27),B47&gt;0),1,"")</f>
        <v>1</v>
      </c>
      <c r="AK47" s="94" t="str">
        <f>IF(AND(AA47&gt;DATE(2007,5,27),B47&gt;0),1,"")</f>
        <v/>
      </c>
      <c r="AL47" s="91" t="s">
        <v>70</v>
      </c>
      <c r="AM47" s="89" t="s">
        <v>129</v>
      </c>
      <c r="AN47" s="88" t="s">
        <v>316</v>
      </c>
      <c r="AO47" s="89" t="s">
        <v>330</v>
      </c>
      <c r="AP47" s="94"/>
      <c r="AQ47" s="89"/>
      <c r="AR47" s="89"/>
      <c r="AS47" s="89"/>
      <c r="AT47" s="89"/>
      <c r="AU47" s="89" t="s">
        <v>39</v>
      </c>
      <c r="AV47" s="89" t="s">
        <v>39</v>
      </c>
      <c r="AW47" s="89" t="s">
        <v>39</v>
      </c>
      <c r="AX47" s="89" t="s">
        <v>39</v>
      </c>
      <c r="AY47" s="89">
        <v>3</v>
      </c>
      <c r="AZ47" s="89" t="s">
        <v>39</v>
      </c>
      <c r="BA47" s="88" t="s">
        <v>39</v>
      </c>
      <c r="BB47" s="89" t="s">
        <v>39</v>
      </c>
      <c r="BC47" s="94" t="s">
        <v>39</v>
      </c>
      <c r="BD47" s="89">
        <v>260</v>
      </c>
      <c r="BE47" s="89">
        <v>77</v>
      </c>
      <c r="BF47" s="89">
        <f>IF(BE47&lt;&gt;"",BE47/BD47*100,"")</f>
        <v>29.615384615384617</v>
      </c>
      <c r="BG47" s="91">
        <v>1</v>
      </c>
      <c r="BH47" s="89" t="s">
        <v>39</v>
      </c>
      <c r="BI47" s="89" t="s">
        <v>39</v>
      </c>
      <c r="BJ47" s="88" t="s">
        <v>39</v>
      </c>
      <c r="BK47" s="91">
        <v>1</v>
      </c>
      <c r="BL47" s="89">
        <v>1</v>
      </c>
      <c r="BM47" s="89">
        <v>1</v>
      </c>
      <c r="BN47" s="89">
        <v>1</v>
      </c>
      <c r="BO47" s="89"/>
      <c r="BP47" s="89">
        <v>1</v>
      </c>
      <c r="BQ47" s="94" t="str">
        <f>IF(BR47&lt;&gt;"",IF(BR47="Poly","",1),"")</f>
        <v/>
      </c>
      <c r="BR47" s="95" t="s">
        <v>126</v>
      </c>
      <c r="BS47" s="91">
        <v>4.1000000000000002E-2</v>
      </c>
      <c r="BT47" s="94">
        <v>19115</v>
      </c>
      <c r="BU47" s="91">
        <v>-30.346</v>
      </c>
      <c r="BV47" s="89">
        <f>IF(BU47&lt;&gt;"",BU47+273.15,"")</f>
        <v>242.80399999999997</v>
      </c>
      <c r="BW47" s="89">
        <v>-35.8949</v>
      </c>
      <c r="BX47" s="89">
        <v>-36.041800000000002</v>
      </c>
      <c r="BY47" s="94">
        <v>101.6198</v>
      </c>
      <c r="BZ47" s="95" t="s">
        <v>141</v>
      </c>
      <c r="CA47" s="88">
        <v>151.60759999999999</v>
      </c>
      <c r="CB47" s="96">
        <v>112.598</v>
      </c>
      <c r="CD47" s="94">
        <v>0.95399999999999996</v>
      </c>
      <c r="CE47" s="88">
        <v>61.396797917400868</v>
      </c>
      <c r="CF47" s="88">
        <v>32.589700710133428</v>
      </c>
      <c r="CG47" s="88">
        <v>2.1560000000000001</v>
      </c>
      <c r="CH47" s="88">
        <v>2.3170000000000002</v>
      </c>
      <c r="CI47" s="88">
        <v>4.2389999999999999</v>
      </c>
      <c r="CJ47" s="88">
        <v>2.0110000000000001</v>
      </c>
      <c r="CK47" s="88">
        <v>4.1269999999999998</v>
      </c>
      <c r="CL47" s="88">
        <v>1.732</v>
      </c>
      <c r="CM47" s="88">
        <v>0</v>
      </c>
      <c r="CN47" s="88">
        <v>4.2359999999999998</v>
      </c>
      <c r="CO47" s="88">
        <v>3.4369999999999998</v>
      </c>
      <c r="CP47" s="88">
        <v>0.28000000000000003</v>
      </c>
      <c r="CQ47" s="88">
        <v>0</v>
      </c>
      <c r="CR47" s="88">
        <v>0</v>
      </c>
      <c r="CS47" s="88">
        <v>2.16</v>
      </c>
      <c r="CT47" s="88">
        <v>0.86</v>
      </c>
      <c r="CU47" s="94">
        <v>0</v>
      </c>
      <c r="CV47" s="88" t="str">
        <f>IF(B47&lt;&gt;"",CONCATENATE(IF(LEFT(B47,2)="AS","Calibration #","Burn #"),IF(LEFT(B47,2)="AS",MID(B47,3,1),TEXT(B47,0))," (",TEXT(B47,0),") - ",IF(AL47&lt;&gt;"AS",CONCATENATE(TEXT(BD47,0),"g "),""),IF(BC47=1,"Dried ",IF(BB47=1,"Fresh ","")),IF(AT47=1,IF(AS47=1,"Polluted then washed ","Polluted "),IF(AS47=1,"Washed ","")),AN47,IF(AZ47=1," inland",IF(BA47=1," coastal",""))," ",AO47,"",IF(AV47=1,IF(AX47=1," leaves + branches"," leaves"),IF(AW47=1,IF(AX47=1," needles + branches"," needles"),IF(AX47=1," branches",""))),IF(AY47=1," small sticks",IF(AY47=2," medium sticks",IF(AY47=3," large sticks",""))),IF(AP47&lt;&gt;"",CONCATENATE(" + ",AP47),""),IF(AQ47=1,", AS coated,",IF(AR47=1,", KCl coated,",IF(AU47=1,", clean,",""))),IF(BI47=1,", heading, ",IF(BJ47=1,", backing, "," ")),IF(BG47=1,CONCATENATE("flaming ",IF(BH47=1,CONCATENATE("+ smouldering ["),"only [")),IF(BH47=1,CONCATENATE("smouldering only ["),"[")),CONCATENATE(TEXT(AB47,0),":",IF(AC47&lt;10,CONCATENATE("0",TEXT(AC47,0)),TEXT(AC47,0)),IF(AD47=0,"",IF(AD47&lt;10,CONCATENATE(":0",TEXT(AD47,0)),CONCATENATE(":",TEXT(AD47,0)))))," - ",CONCATENATE(TEXT(AF47,0),":",IF(AG47&lt;10,CONCATENATE("0",TEXT(AG47,0)),TEXT(AG47,0)),IF(AH47=0,"",IF(AH47&lt;10,CONCATENATE(":0",TEXT(AH47,0)),CONCATENATE(":",TEXT(AH47,0))))),"] (",IF(BU47&lt;-52.5,"-55",IF(BU47&lt;-47.5,"-50",IF(BU47&lt;-42.5,"-45",IF(BU47&lt;-37.5,"-40",IF(BU47&lt;-32.5,"-35",IF(BU47&lt;-27.5,"-30",IF(BU47&lt;-22.5,"-25","warm")))))))," °C, ",IF(BR47="Poly",CONCATENATE("polydisperse)"),CONCATENATE(TEXT(BR47*1000,0)," nm)"))),"")</f>
        <v>Burn #63 (63) - 260g MT Ponderosa Pine large sticks flaming only [9:17 - 9:52] (-30 °C, polydisperse)</v>
      </c>
      <c r="CW47" s="88" t="s">
        <v>196</v>
      </c>
    </row>
    <row r="48" spans="1:101" s="11" customFormat="1">
      <c r="A48" s="11">
        <v>79</v>
      </c>
      <c r="B48" s="11">
        <v>78</v>
      </c>
      <c r="C48" s="6" t="s">
        <v>330</v>
      </c>
      <c r="D48" s="11">
        <v>78</v>
      </c>
      <c r="E48" s="11">
        <v>53</v>
      </c>
      <c r="F48" s="11">
        <v>78</v>
      </c>
      <c r="G48" s="99">
        <v>0</v>
      </c>
      <c r="H48" s="87">
        <f t="shared" si="0"/>
        <v>0</v>
      </c>
      <c r="I48" s="70">
        <v>9.9999999999999994E-12</v>
      </c>
      <c r="J48" s="11">
        <v>-30.1</v>
      </c>
      <c r="K48" s="11">
        <v>-30.2</v>
      </c>
      <c r="L48" s="11">
        <v>-29.9</v>
      </c>
      <c r="M48" s="11">
        <v>-30.3</v>
      </c>
      <c r="N48" s="97">
        <f t="shared" si="1"/>
        <v>-5.2898826348881833</v>
      </c>
      <c r="O48" s="70">
        <v>5.13E-6</v>
      </c>
      <c r="P48" s="70">
        <v>4.9699999999999998E-6</v>
      </c>
      <c r="Q48" s="70">
        <v>7.5299999999999999E-6</v>
      </c>
      <c r="R48" s="70">
        <v>2.48E-6</v>
      </c>
      <c r="S48" s="11">
        <v>11967.72</v>
      </c>
      <c r="T48" s="11">
        <v>11400</v>
      </c>
      <c r="U48" s="11">
        <v>13450</v>
      </c>
      <c r="V48" s="11">
        <v>10350</v>
      </c>
      <c r="W48" s="13">
        <v>2007</v>
      </c>
      <c r="X48" s="6">
        <v>5</v>
      </c>
      <c r="Y48" s="6">
        <v>24</v>
      </c>
      <c r="Z48" s="6" t="str">
        <f>IF(AA48&lt;&gt;"",IF(WEEKDAY(AA48,1)=1,"Sunday",IF(WEEKDAY(AA48,1)=2,"Monday",IF(WEEKDAY(AA48,1)=3,"Tuesday",IF(WEEKDAY(AA48,1)=4,"Wednesday",IF(WEEKDAY(AA48,1)=5,"Thursday",IF(WEEKDAY(AA48,1)=6,"Friday",IF(WEEKDAY(AA48,1)=7,"Saturday",""))))))),"")</f>
        <v>Thursday</v>
      </c>
      <c r="AA48" s="14">
        <f>IF(W48&gt;0,DATE(W48,X48,Y48),"")</f>
        <v>39226</v>
      </c>
      <c r="AB48" s="13">
        <v>15</v>
      </c>
      <c r="AC48" s="6">
        <v>45</v>
      </c>
      <c r="AD48" s="6">
        <v>0</v>
      </c>
      <c r="AE48" s="15">
        <f>IF(AB48&gt;0,TIME(AB48,AC48,AD48),"")</f>
        <v>0.65625</v>
      </c>
      <c r="AF48" s="13">
        <v>16</v>
      </c>
      <c r="AG48" s="6">
        <v>0</v>
      </c>
      <c r="AH48" s="6">
        <v>0</v>
      </c>
      <c r="AI48" s="15">
        <f>IF(AF48&gt;0,TIME(AF48,AG48,AH48),"")</f>
        <v>0.66666666666666663</v>
      </c>
      <c r="AJ48" s="13">
        <f>IF(AND(AA48&lt;DATE(2007,5,27),B48&gt;0),1,"")</f>
        <v>1</v>
      </c>
      <c r="AK48" s="12" t="str">
        <f>IF(AND(AA48&gt;DATE(2007,5,27),B48&gt;0),1,"")</f>
        <v/>
      </c>
      <c r="AL48" s="13" t="s">
        <v>74</v>
      </c>
      <c r="AM48" s="6" t="s">
        <v>129</v>
      </c>
      <c r="AN48" s="11" t="s">
        <v>316</v>
      </c>
      <c r="AO48" s="6" t="s">
        <v>330</v>
      </c>
      <c r="AP48" s="12"/>
      <c r="AQ48" s="6"/>
      <c r="AR48" s="6"/>
      <c r="AS48" s="6"/>
      <c r="AT48" s="6"/>
      <c r="AU48" s="6" t="s">
        <v>39</v>
      </c>
      <c r="AV48" s="6" t="s">
        <v>39</v>
      </c>
      <c r="AW48" s="6">
        <v>1</v>
      </c>
      <c r="AX48" s="6" t="s">
        <v>39</v>
      </c>
      <c r="AY48" s="6" t="s">
        <v>39</v>
      </c>
      <c r="AZ48" s="6" t="s">
        <v>39</v>
      </c>
      <c r="BA48" s="11" t="s">
        <v>39</v>
      </c>
      <c r="BB48" s="6" t="s">
        <v>39</v>
      </c>
      <c r="BC48" s="12" t="s">
        <v>39</v>
      </c>
      <c r="BD48" s="6">
        <v>50</v>
      </c>
      <c r="BE48" s="6">
        <v>0</v>
      </c>
      <c r="BF48" s="6">
        <f>IF(BE48&lt;&gt;"",BE48/BD48*100,"")</f>
        <v>0</v>
      </c>
      <c r="BG48" s="13">
        <v>1</v>
      </c>
      <c r="BH48" s="6" t="s">
        <v>39</v>
      </c>
      <c r="BI48" s="6" t="s">
        <v>39</v>
      </c>
      <c r="BJ48" s="11" t="s">
        <v>39</v>
      </c>
      <c r="BK48" s="13"/>
      <c r="BL48" s="6"/>
      <c r="BM48" s="6">
        <v>1</v>
      </c>
      <c r="BN48" s="6">
        <v>1</v>
      </c>
      <c r="BO48" s="6"/>
      <c r="BP48" s="6">
        <v>1</v>
      </c>
      <c r="BQ48" s="12" t="str">
        <f>IF(BR48&lt;&gt;"",IF(BR48="Poly","",1),"")</f>
        <v/>
      </c>
      <c r="BR48" s="16" t="s">
        <v>126</v>
      </c>
      <c r="BS48" s="13">
        <v>5.5E-2</v>
      </c>
      <c r="BT48" s="12">
        <v>13169</v>
      </c>
      <c r="BU48" s="13">
        <v>-30.0976</v>
      </c>
      <c r="BV48" s="6">
        <f>IF(BU48&lt;&gt;"",BU48+273.15,"")</f>
        <v>243.05239999999998</v>
      </c>
      <c r="BW48" s="6">
        <v>-35.614199999999997</v>
      </c>
      <c r="BX48" s="6">
        <v>-35.759599999999999</v>
      </c>
      <c r="BY48" s="12">
        <v>101.5994</v>
      </c>
      <c r="BZ48" s="16" t="s">
        <v>141</v>
      </c>
      <c r="CA48" s="11">
        <v>149.2901</v>
      </c>
      <c r="CB48" s="17">
        <v>111.14700000000001</v>
      </c>
      <c r="CC48" s="11">
        <v>1.7190870349788657E-2</v>
      </c>
      <c r="CD48" s="12">
        <v>0.98099999999999998</v>
      </c>
      <c r="CE48" s="11">
        <v>376.49435952085872</v>
      </c>
      <c r="CF48" s="11">
        <v>255.31256066413019</v>
      </c>
      <c r="CG48" s="11">
        <v>0</v>
      </c>
      <c r="CH48" s="11">
        <v>0</v>
      </c>
      <c r="CI48" s="11">
        <v>0</v>
      </c>
      <c r="CJ48" s="11">
        <v>0</v>
      </c>
      <c r="CK48" s="11">
        <v>0</v>
      </c>
      <c r="CL48" s="11">
        <v>0</v>
      </c>
      <c r="CM48" s="11">
        <v>0</v>
      </c>
      <c r="CN48" s="11">
        <v>0</v>
      </c>
      <c r="CO48" s="11">
        <v>0</v>
      </c>
      <c r="CP48" s="11">
        <v>2.99</v>
      </c>
      <c r="CQ48" s="11">
        <v>0</v>
      </c>
      <c r="CR48" s="11">
        <v>0</v>
      </c>
      <c r="CS48" s="11">
        <v>27.09</v>
      </c>
      <c r="CT48" s="11">
        <v>6.19</v>
      </c>
      <c r="CU48" s="12">
        <v>0</v>
      </c>
      <c r="CV48" s="11" t="str">
        <f>IF(B48&lt;&gt;"",CONCATENATE(IF(LEFT(B48,2)="AS","Calibration #","Burn #"),IF(LEFT(B48,2)="AS",MID(B48,3,1),TEXT(B48,0))," (",TEXT(B48,0),") - ",IF(AL48&lt;&gt;"AS",CONCATENATE(TEXT(BD48,0),"g "),""),IF(BC48=1,"Dried ",IF(BB48=1,"Fresh ","")),IF(AT48=1,IF(AS48=1,"Polluted then washed ","Polluted "),IF(AS48=1,"Washed ","")),AN48,IF(AZ48=1," inland",IF(BA48=1," coastal",""))," ",AO48,"",IF(AV48=1,IF(AX48=1," leaves + branches"," leaves"),IF(AW48=1,IF(AX48=1," needles + branches"," needles"),IF(AX48=1," branches",""))),IF(AY48=1," small sticks",IF(AY48=2," medium sticks",IF(AY48=3," large sticks",""))),IF(AP48&lt;&gt;"",CONCATENATE(" + ",AP48),""),IF(AQ48=1,", AS coated,",IF(AR48=1,", KCl coated,",IF(AU48=1,", clean,",""))),IF(BI48=1,", heading, ",IF(BJ48=1,", backing, "," ")),IF(BG48=1,CONCATENATE("flaming ",IF(BH48=1,CONCATENATE("+ smouldering ["),"only [")),IF(BH48=1,CONCATENATE("smouldering only ["),"[")),CONCATENATE(TEXT(AB48,0),":",IF(AC48&lt;10,CONCATENATE("0",TEXT(AC48,0)),TEXT(AC48,0)),IF(AD48=0,"",IF(AD48&lt;10,CONCATENATE(":0",TEXT(AD48,0)),CONCATENATE(":",TEXT(AD48,0)))))," - ",CONCATENATE(TEXT(AF48,0),":",IF(AG48&lt;10,CONCATENATE("0",TEXT(AG48,0)),TEXT(AG48,0)),IF(AH48=0,"",IF(AH48&lt;10,CONCATENATE(":0",TEXT(AH48,0)),CONCATENATE(":",TEXT(AH48,0))))),"] (",IF(BU48&lt;-52.5,"-55",IF(BU48&lt;-47.5,"-50",IF(BU48&lt;-42.5,"-45",IF(BU48&lt;-37.5,"-40",IF(BU48&lt;-32.5,"-35",IF(BU48&lt;-27.5,"-30",IF(BU48&lt;-22.5,"-25","warm")))))))," °C, ",IF(BR48="Poly",CONCATENATE("polydisperse)"),CONCATENATE(TEXT(BR48*1000,0)," nm)"))),"")</f>
        <v>Burn #78 (78) - 50g MT Ponderosa Pine needles flaming only [15:45 - 16:00] (-30 °C, polydisperse)</v>
      </c>
      <c r="CW48" s="11" t="s">
        <v>200</v>
      </c>
    </row>
    <row r="49" spans="1:101" s="11" customFormat="1">
      <c r="A49" s="11">
        <v>80</v>
      </c>
      <c r="B49" s="11">
        <v>79</v>
      </c>
      <c r="C49" s="6" t="s">
        <v>330</v>
      </c>
      <c r="D49" s="11">
        <v>79</v>
      </c>
      <c r="E49" s="11">
        <v>54</v>
      </c>
      <c r="F49" s="11">
        <v>79</v>
      </c>
      <c r="G49" s="99">
        <v>0.80029999999999979</v>
      </c>
      <c r="H49" s="87">
        <f t="shared" si="0"/>
        <v>0</v>
      </c>
      <c r="I49" s="70">
        <v>9.9999999999999994E-12</v>
      </c>
      <c r="J49" s="11">
        <v>-30.2</v>
      </c>
      <c r="K49" s="11">
        <v>-30.2</v>
      </c>
      <c r="L49" s="11">
        <v>-29.8</v>
      </c>
      <c r="M49" s="11">
        <v>-30.7</v>
      </c>
      <c r="N49" s="97">
        <f t="shared" si="1"/>
        <v>-4.9208187539523749</v>
      </c>
      <c r="O49" s="70">
        <v>1.2E-5</v>
      </c>
      <c r="P49" s="70">
        <v>1.2999999999999999E-5</v>
      </c>
      <c r="Q49" s="70">
        <v>1.7200000000000001E-5</v>
      </c>
      <c r="R49" s="70">
        <v>6.6000000000000003E-6</v>
      </c>
      <c r="S49" s="11">
        <v>5306.19</v>
      </c>
      <c r="T49" s="11">
        <v>5085</v>
      </c>
      <c r="U49" s="11">
        <v>5530</v>
      </c>
      <c r="V49" s="11">
        <v>4510</v>
      </c>
      <c r="W49" s="13">
        <v>2007</v>
      </c>
      <c r="X49" s="6">
        <v>5</v>
      </c>
      <c r="Y49" s="6">
        <v>24</v>
      </c>
      <c r="Z49" s="6" t="str">
        <f>IF(AA49&lt;&gt;"",IF(WEEKDAY(AA49,1)=1,"Sunday",IF(WEEKDAY(AA49,1)=2,"Monday",IF(WEEKDAY(AA49,1)=3,"Tuesday",IF(WEEKDAY(AA49,1)=4,"Wednesday",IF(WEEKDAY(AA49,1)=5,"Thursday",IF(WEEKDAY(AA49,1)=6,"Friday",IF(WEEKDAY(AA49,1)=7,"Saturday",""))))))),"")</f>
        <v>Thursday</v>
      </c>
      <c r="AA49" s="14">
        <f>IF(W49&gt;0,DATE(W49,X49,Y49),"")</f>
        <v>39226</v>
      </c>
      <c r="AB49" s="13">
        <v>16</v>
      </c>
      <c r="AC49" s="6">
        <v>17</v>
      </c>
      <c r="AD49" s="6">
        <v>0</v>
      </c>
      <c r="AE49" s="15">
        <f>IF(AB49&gt;0,TIME(AB49,AC49,AD49),"")</f>
        <v>0.67847222222222225</v>
      </c>
      <c r="AF49" s="13">
        <v>16</v>
      </c>
      <c r="AG49" s="6">
        <v>31</v>
      </c>
      <c r="AH49" s="6">
        <v>0</v>
      </c>
      <c r="AI49" s="15">
        <f>IF(AF49&gt;0,TIME(AF49,AG49,AH49),"")</f>
        <v>0.68819444444444444</v>
      </c>
      <c r="AJ49" s="13">
        <f>IF(AND(AA49&lt;DATE(2007,5,27),B49&gt;0),1,"")</f>
        <v>1</v>
      </c>
      <c r="AK49" s="12" t="str">
        <f>IF(AND(AA49&gt;DATE(2007,5,27),B49&gt;0),1,"")</f>
        <v/>
      </c>
      <c r="AL49" s="13" t="s">
        <v>75</v>
      </c>
      <c r="AM49" s="6" t="s">
        <v>129</v>
      </c>
      <c r="AN49" s="11" t="s">
        <v>316</v>
      </c>
      <c r="AO49" s="6" t="s">
        <v>330</v>
      </c>
      <c r="AP49" s="12"/>
      <c r="AQ49" s="6"/>
      <c r="AR49" s="6"/>
      <c r="AS49" s="6"/>
      <c r="AT49" s="6"/>
      <c r="AU49" s="6" t="s">
        <v>39</v>
      </c>
      <c r="AV49" s="6" t="s">
        <v>39</v>
      </c>
      <c r="AW49" s="6">
        <v>1</v>
      </c>
      <c r="AX49" s="6" t="s">
        <v>39</v>
      </c>
      <c r="AY49" s="6" t="s">
        <v>39</v>
      </c>
      <c r="AZ49" s="6" t="s">
        <v>39</v>
      </c>
      <c r="BA49" s="11" t="s">
        <v>39</v>
      </c>
      <c r="BB49" s="6" t="s">
        <v>39</v>
      </c>
      <c r="BC49" s="12" t="s">
        <v>39</v>
      </c>
      <c r="BD49" s="6">
        <v>300</v>
      </c>
      <c r="BE49" s="6">
        <v>0</v>
      </c>
      <c r="BF49" s="6">
        <f>IF(BE49&lt;&gt;"",BE49/BD49*100,"")</f>
        <v>0</v>
      </c>
      <c r="BG49" s="13" t="s">
        <v>39</v>
      </c>
      <c r="BH49" s="6">
        <v>1</v>
      </c>
      <c r="BI49" s="6" t="s">
        <v>39</v>
      </c>
      <c r="BJ49" s="11" t="s">
        <v>39</v>
      </c>
      <c r="BK49" s="13"/>
      <c r="BL49" s="6"/>
      <c r="BM49" s="6">
        <v>1</v>
      </c>
      <c r="BN49" s="6">
        <v>1</v>
      </c>
      <c r="BO49" s="6"/>
      <c r="BP49" s="6">
        <v>1</v>
      </c>
      <c r="BQ49" s="12" t="str">
        <f>IF(BR49&lt;&gt;"",IF(BR49="Poly","",1),"")</f>
        <v/>
      </c>
      <c r="BR49" s="16" t="s">
        <v>126</v>
      </c>
      <c r="BS49" s="13">
        <v>9.4E-2</v>
      </c>
      <c r="BT49" s="12">
        <v>4668</v>
      </c>
      <c r="BU49" s="13">
        <v>-30.235099999999999</v>
      </c>
      <c r="BV49" s="6">
        <f>IF(BU49&lt;&gt;"",BU49+273.15,"")</f>
        <v>242.91489999999999</v>
      </c>
      <c r="BW49" s="6">
        <v>-35.668199999999999</v>
      </c>
      <c r="BX49" s="6">
        <v>-35.822099999999999</v>
      </c>
      <c r="BY49" s="12">
        <v>101.6935</v>
      </c>
      <c r="BZ49" s="16" t="s">
        <v>141</v>
      </c>
      <c r="CA49" s="11">
        <v>150.2997</v>
      </c>
      <c r="CB49" s="17">
        <v>111.748</v>
      </c>
      <c r="CC49" s="11">
        <v>3.9488550417283004E-2</v>
      </c>
      <c r="CD49" s="12">
        <v>0.80700000000000005</v>
      </c>
      <c r="CE49" s="11">
        <v>1956.5453750489412</v>
      </c>
      <c r="CF49" s="11">
        <v>0</v>
      </c>
      <c r="CG49" s="11">
        <v>2.149</v>
      </c>
      <c r="CH49" s="11">
        <v>7.9470000000000001</v>
      </c>
      <c r="CI49" s="11">
        <v>6.0490000000000004</v>
      </c>
      <c r="CJ49" s="11">
        <v>0</v>
      </c>
      <c r="CK49" s="11">
        <v>21.548999999999999</v>
      </c>
      <c r="CL49" s="11">
        <v>8.7999999999999995E-2</v>
      </c>
      <c r="CM49" s="11">
        <v>0</v>
      </c>
      <c r="CN49" s="11">
        <v>0</v>
      </c>
      <c r="CO49" s="11">
        <v>0</v>
      </c>
      <c r="CP49" s="11">
        <v>23.97</v>
      </c>
      <c r="CQ49" s="11">
        <v>0</v>
      </c>
      <c r="CR49" s="11">
        <v>0</v>
      </c>
      <c r="CS49" s="11">
        <v>101.26</v>
      </c>
      <c r="CT49" s="11">
        <v>55.38</v>
      </c>
      <c r="CU49" s="12">
        <v>0</v>
      </c>
      <c r="CV49" s="11" t="str">
        <f>IF(B49&lt;&gt;"",CONCATENATE(IF(LEFT(B49,2)="AS","Calibration #","Burn #"),IF(LEFT(B49,2)="AS",MID(B49,3,1),TEXT(B49,0))," (",TEXT(B49,0),") - ",IF(AL49&lt;&gt;"AS",CONCATENATE(TEXT(BD49,0),"g "),""),IF(BC49=1,"Dried ",IF(BB49=1,"Fresh ","")),IF(AT49=1,IF(AS49=1,"Polluted then washed ","Polluted "),IF(AS49=1,"Washed ","")),AN49,IF(AZ49=1," inland",IF(BA49=1," coastal",""))," ",AO49,"",IF(AV49=1,IF(AX49=1," leaves + branches"," leaves"),IF(AW49=1,IF(AX49=1," needles + branches"," needles"),IF(AX49=1," branches",""))),IF(AY49=1," small sticks",IF(AY49=2," medium sticks",IF(AY49=3," large sticks",""))),IF(AP49&lt;&gt;"",CONCATENATE(" + ",AP49),""),IF(AQ49=1,", AS coated,",IF(AR49=1,", KCl coated,",IF(AU49=1,", clean,",""))),IF(BI49=1,", heading, ",IF(BJ49=1,", backing, "," ")),IF(BG49=1,CONCATENATE("flaming ",IF(BH49=1,CONCATENATE("+ smouldering ["),"only [")),IF(BH49=1,CONCATENATE("smouldering only ["),"[")),CONCATENATE(TEXT(AB49,0),":",IF(AC49&lt;10,CONCATENATE("0",TEXT(AC49,0)),TEXT(AC49,0)),IF(AD49=0,"",IF(AD49&lt;10,CONCATENATE(":0",TEXT(AD49,0)),CONCATENATE(":",TEXT(AD49,0)))))," - ",CONCATENATE(TEXT(AF49,0),":",IF(AG49&lt;10,CONCATENATE("0",TEXT(AG49,0)),TEXT(AG49,0)),IF(AH49=0,"",IF(AH49&lt;10,CONCATENATE(":0",TEXT(AH49,0)),CONCATENATE(":",TEXT(AH49,0))))),"] (",IF(BU49&lt;-52.5,"-55",IF(BU49&lt;-47.5,"-50",IF(BU49&lt;-42.5,"-45",IF(BU49&lt;-37.5,"-40",IF(BU49&lt;-32.5,"-35",IF(BU49&lt;-27.5,"-30",IF(BU49&lt;-22.5,"-25","warm")))))))," °C, ",IF(BR49="Poly",CONCATENATE("polydisperse)"),CONCATENATE(TEXT(BR49*1000,0)," nm)"))),"")</f>
        <v>Burn #79 (79) - 300g MT Ponderosa Pine needles smouldering only [16:17 - 16:31] (-30 °C, polydisperse)</v>
      </c>
      <c r="CW49" s="11" t="s">
        <v>201</v>
      </c>
    </row>
    <row r="50" spans="1:101" s="11" customFormat="1">
      <c r="A50" s="11">
        <v>86</v>
      </c>
      <c r="B50" s="11">
        <v>85</v>
      </c>
      <c r="C50" s="6" t="s">
        <v>330</v>
      </c>
      <c r="D50" s="11">
        <v>85</v>
      </c>
      <c r="E50" s="11">
        <v>56</v>
      </c>
      <c r="F50" s="11">
        <v>85</v>
      </c>
      <c r="G50" s="99">
        <v>0.98437500000000011</v>
      </c>
      <c r="H50" s="87">
        <f t="shared" si="0"/>
        <v>0</v>
      </c>
      <c r="I50" s="70">
        <v>9.9999999999999994E-12</v>
      </c>
      <c r="J50" s="11">
        <v>-30.4</v>
      </c>
      <c r="K50" s="11">
        <v>-30.5</v>
      </c>
      <c r="L50" s="11">
        <v>-30.2</v>
      </c>
      <c r="M50" s="11">
        <v>-30.6</v>
      </c>
      <c r="N50" s="97">
        <f t="shared" si="1"/>
        <v>-6.4841261562883208</v>
      </c>
      <c r="O50" s="70">
        <v>3.2800000000000003E-7</v>
      </c>
      <c r="P50" s="70">
        <v>0</v>
      </c>
      <c r="Q50" s="70">
        <v>0</v>
      </c>
      <c r="R50" s="70">
        <v>0</v>
      </c>
      <c r="S50" s="11">
        <v>17125.169999999998</v>
      </c>
      <c r="T50" s="11">
        <v>17100</v>
      </c>
      <c r="U50" s="11">
        <v>18800</v>
      </c>
      <c r="V50" s="11">
        <v>15400</v>
      </c>
      <c r="W50" s="13">
        <v>2007</v>
      </c>
      <c r="X50" s="6">
        <v>5</v>
      </c>
      <c r="Y50" s="6">
        <v>25</v>
      </c>
      <c r="Z50" s="6" t="str">
        <f>IF(AA50&lt;&gt;"",IF(WEEKDAY(AA50,1)=1,"Sunday",IF(WEEKDAY(AA50,1)=2,"Monday",IF(WEEKDAY(AA50,1)=3,"Tuesday",IF(WEEKDAY(AA50,1)=4,"Wednesday",IF(WEEKDAY(AA50,1)=5,"Thursday",IF(WEEKDAY(AA50,1)=6,"Friday",IF(WEEKDAY(AA50,1)=7,"Saturday",""))))))),"")</f>
        <v>Friday</v>
      </c>
      <c r="AA50" s="14">
        <f>IF(W50&gt;0,DATE(W50,X50,Y50),"")</f>
        <v>39227</v>
      </c>
      <c r="AB50" s="13">
        <v>8</v>
      </c>
      <c r="AC50" s="6">
        <v>58</v>
      </c>
      <c r="AD50" s="6">
        <v>0</v>
      </c>
      <c r="AE50" s="15">
        <f>IF(AB50&gt;0,TIME(AB50,AC50,AD50),"")</f>
        <v>0.37361111111111112</v>
      </c>
      <c r="AF50" s="13">
        <v>9</v>
      </c>
      <c r="AG50" s="6">
        <v>18</v>
      </c>
      <c r="AH50" s="6">
        <v>0</v>
      </c>
      <c r="AI50" s="15">
        <f>IF(AF50&gt;0,TIME(AF50,AG50,AH50),"")</f>
        <v>0.38750000000000001</v>
      </c>
      <c r="AJ50" s="13">
        <f>IF(AND(AA50&lt;DATE(2007,5,27),B50&gt;0),1,"")</f>
        <v>1</v>
      </c>
      <c r="AK50" s="12" t="str">
        <f>IF(AND(AA50&gt;DATE(2007,5,27),B50&gt;0),1,"")</f>
        <v/>
      </c>
      <c r="AL50" s="13" t="s">
        <v>77</v>
      </c>
      <c r="AM50" s="6" t="s">
        <v>129</v>
      </c>
      <c r="AN50" s="11" t="s">
        <v>316</v>
      </c>
      <c r="AO50" s="6" t="s">
        <v>330</v>
      </c>
      <c r="AP50" s="12"/>
      <c r="AQ50" s="6"/>
      <c r="AR50" s="6"/>
      <c r="AS50" s="6"/>
      <c r="AT50" s="6"/>
      <c r="AU50" s="6" t="s">
        <v>39</v>
      </c>
      <c r="AV50" s="6" t="s">
        <v>39</v>
      </c>
      <c r="AW50" s="6">
        <v>1</v>
      </c>
      <c r="AX50" s="6" t="s">
        <v>39</v>
      </c>
      <c r="AY50" s="6" t="s">
        <v>39</v>
      </c>
      <c r="AZ50" s="6" t="s">
        <v>39</v>
      </c>
      <c r="BA50" s="11" t="s">
        <v>39</v>
      </c>
      <c r="BB50" s="6" t="s">
        <v>39</v>
      </c>
      <c r="BC50" s="12" t="s">
        <v>39</v>
      </c>
      <c r="BD50" s="6">
        <v>250</v>
      </c>
      <c r="BE50" s="6">
        <v>13.5</v>
      </c>
      <c r="BF50" s="6">
        <f>IF(BE50&lt;&gt;"",BE50/BD50*100,"")</f>
        <v>5.4</v>
      </c>
      <c r="BG50" s="13">
        <v>1</v>
      </c>
      <c r="BH50" s="6" t="s">
        <v>39</v>
      </c>
      <c r="BI50" s="6">
        <v>1</v>
      </c>
      <c r="BJ50" s="11" t="s">
        <v>39</v>
      </c>
      <c r="BK50" s="13"/>
      <c r="BL50" s="6"/>
      <c r="BM50" s="6">
        <v>1</v>
      </c>
      <c r="BN50" s="6">
        <v>1</v>
      </c>
      <c r="BO50" s="6"/>
      <c r="BP50" s="6">
        <v>1</v>
      </c>
      <c r="BQ50" s="12" t="str">
        <f>IF(BR50&lt;&gt;"",IF(BR50="Poly","",1),"")</f>
        <v/>
      </c>
      <c r="BR50" s="16" t="s">
        <v>126</v>
      </c>
      <c r="BS50" s="13">
        <v>0.06</v>
      </c>
      <c r="BT50" s="12">
        <v>61958</v>
      </c>
      <c r="BU50" s="13">
        <v>-30.397400000000001</v>
      </c>
      <c r="BV50" s="6">
        <f>IF(BU50&lt;&gt;"",BU50+273.15,"")</f>
        <v>242.75259999999997</v>
      </c>
      <c r="BW50" s="6">
        <v>-35.774099999999997</v>
      </c>
      <c r="BX50" s="6">
        <v>-35.924599999999998</v>
      </c>
      <c r="BY50" s="12">
        <v>101.65819999999999</v>
      </c>
      <c r="BZ50" s="16" t="s">
        <v>142</v>
      </c>
      <c r="CA50" s="11" t="s">
        <v>39</v>
      </c>
      <c r="CB50" s="17"/>
      <c r="CC50" s="11">
        <v>3.5414381642838326E-2</v>
      </c>
      <c r="CD50" s="12">
        <v>0.94399999999999995</v>
      </c>
      <c r="CE50" s="11">
        <v>995.34668237746848</v>
      </c>
      <c r="CF50" s="11">
        <v>49.436359962632345</v>
      </c>
      <c r="CG50" s="11">
        <v>2.17</v>
      </c>
      <c r="CH50" s="11">
        <v>12.891</v>
      </c>
      <c r="CI50" s="11">
        <v>15.086</v>
      </c>
      <c r="CJ50" s="11">
        <v>0</v>
      </c>
      <c r="CK50" s="11">
        <v>15.599</v>
      </c>
      <c r="CL50" s="11">
        <v>0.1</v>
      </c>
      <c r="CM50" s="11">
        <v>8.8279999999999994</v>
      </c>
      <c r="CN50" s="11">
        <v>0</v>
      </c>
      <c r="CO50" s="11">
        <v>6.2830000000000004</v>
      </c>
      <c r="CP50" s="11">
        <v>15</v>
      </c>
      <c r="CQ50" s="11">
        <v>0</v>
      </c>
      <c r="CR50" s="11">
        <v>0</v>
      </c>
      <c r="CS50" s="11">
        <v>67.2</v>
      </c>
      <c r="CT50" s="11">
        <v>36.090000000000003</v>
      </c>
      <c r="CU50" s="12">
        <v>0</v>
      </c>
      <c r="CV50" s="11" t="str">
        <f>IF(B50&lt;&gt;"",CONCATENATE(IF(LEFT(B50,2)="AS","Calibration #","Burn #"),IF(LEFT(B50,2)="AS",MID(B50,3,1),TEXT(B50,0))," (",TEXT(B50,0),") - ",IF(AL50&lt;&gt;"AS",CONCATENATE(TEXT(BD50,0),"g "),""),IF(BC50=1,"Dried ",IF(BB50=1,"Fresh ","")),IF(AT50=1,IF(AS50=1,"Polluted then washed ","Polluted "),IF(AS50=1,"Washed ","")),AN50,IF(AZ50=1," inland",IF(BA50=1," coastal",""))," ",AO50,"",IF(AV50=1,IF(AX50=1," leaves + branches"," leaves"),IF(AW50=1,IF(AX50=1," needles + branches"," needles"),IF(AX50=1," branches",""))),IF(AY50=1," small sticks",IF(AY50=2," medium sticks",IF(AY50=3," large sticks",""))),IF(AP50&lt;&gt;"",CONCATENATE(" + ",AP50),""),IF(AQ50=1,", AS coated,",IF(AR50=1,", KCl coated,",IF(AU50=1,", clean,",""))),IF(BI50=1,", heading, ",IF(BJ50=1,", backing, "," ")),IF(BG50=1,CONCATENATE("flaming ",IF(BH50=1,CONCATENATE("+ smouldering ["),"only [")),IF(BH50=1,CONCATENATE("smouldering only ["),"[")),CONCATENATE(TEXT(AB50,0),":",IF(AC50&lt;10,CONCATENATE("0",TEXT(AC50,0)),TEXT(AC50,0)),IF(AD50=0,"",IF(AD50&lt;10,CONCATENATE(":0",TEXT(AD50,0)),CONCATENATE(":",TEXT(AD50,0)))))," - ",CONCATENATE(TEXT(AF50,0),":",IF(AG50&lt;10,CONCATENATE("0",TEXT(AG50,0)),TEXT(AG50,0)),IF(AH50=0,"",IF(AH50&lt;10,CONCATENATE(":0",TEXT(AH50,0)),CONCATENATE(":",TEXT(AH50,0))))),"] (",IF(BU50&lt;-52.5,"-55",IF(BU50&lt;-47.5,"-50",IF(BU50&lt;-42.5,"-45",IF(BU50&lt;-37.5,"-40",IF(BU50&lt;-32.5,"-35",IF(BU50&lt;-27.5,"-30",IF(BU50&lt;-22.5,"-25","warm")))))))," °C, ",IF(BR50="Poly",CONCATENATE("polydisperse)"),CONCATENATE(TEXT(BR50*1000,0)," nm)"))),"")</f>
        <v>Burn #85 (85) - 250g MT Ponderosa Pine needles, heading, flaming only [8:58 - 9:18] (-30 °C, polydisperse)</v>
      </c>
      <c r="CW50" s="11" t="s">
        <v>203</v>
      </c>
    </row>
    <row r="51" spans="1:101" s="11" customFormat="1">
      <c r="A51" s="11">
        <v>87</v>
      </c>
      <c r="B51" s="11">
        <v>86</v>
      </c>
      <c r="C51" s="6" t="s">
        <v>330</v>
      </c>
      <c r="D51" s="11">
        <v>86</v>
      </c>
      <c r="E51" s="11">
        <v>57</v>
      </c>
      <c r="F51" s="11">
        <v>86</v>
      </c>
      <c r="G51" s="99">
        <v>0.76585714285714279</v>
      </c>
      <c r="H51" s="87">
        <f t="shared" si="0"/>
        <v>0</v>
      </c>
      <c r="I51" s="70">
        <v>9.9999999999999994E-12</v>
      </c>
      <c r="J51" s="11">
        <v>-30.5</v>
      </c>
      <c r="K51" s="11">
        <v>-30.6</v>
      </c>
      <c r="L51" s="11">
        <v>-30.2</v>
      </c>
      <c r="M51" s="11">
        <v>-30.7</v>
      </c>
      <c r="N51" s="97">
        <f t="shared" si="1"/>
        <v>-4.9355420107730819</v>
      </c>
      <c r="O51" s="70">
        <v>1.1600000000000001E-5</v>
      </c>
      <c r="P51" s="70">
        <v>1.1800000000000001E-5</v>
      </c>
      <c r="Q51" s="70">
        <v>1.45E-5</v>
      </c>
      <c r="R51" s="70">
        <v>7.9400000000000002E-6</v>
      </c>
      <c r="S51" s="11">
        <v>18122.88</v>
      </c>
      <c r="T51" s="11">
        <v>18500</v>
      </c>
      <c r="U51" s="11">
        <v>19300</v>
      </c>
      <c r="V51" s="11">
        <v>17000</v>
      </c>
      <c r="W51" s="13">
        <v>2007</v>
      </c>
      <c r="X51" s="6">
        <v>5</v>
      </c>
      <c r="Y51" s="6">
        <v>25</v>
      </c>
      <c r="Z51" s="6" t="str">
        <f>IF(AA51&lt;&gt;"",IF(WEEKDAY(AA51,1)=1,"Sunday",IF(WEEKDAY(AA51,1)=2,"Monday",IF(WEEKDAY(AA51,1)=3,"Tuesday",IF(WEEKDAY(AA51,1)=4,"Wednesday",IF(WEEKDAY(AA51,1)=5,"Thursday",IF(WEEKDAY(AA51,1)=6,"Friday",IF(WEEKDAY(AA51,1)=7,"Saturday",""))))))),"")</f>
        <v>Friday</v>
      </c>
      <c r="AA51" s="14">
        <f>IF(W51&gt;0,DATE(W51,X51,Y51),"")</f>
        <v>39227</v>
      </c>
      <c r="AB51" s="13">
        <v>9</v>
      </c>
      <c r="AC51" s="6">
        <v>29</v>
      </c>
      <c r="AD51" s="6">
        <v>0</v>
      </c>
      <c r="AE51" s="15">
        <f>IF(AB51&gt;0,TIME(AB51,AC51,AD51),"")</f>
        <v>0.39513888888888887</v>
      </c>
      <c r="AF51" s="13">
        <v>9</v>
      </c>
      <c r="AG51" s="6">
        <v>47</v>
      </c>
      <c r="AH51" s="6">
        <v>30</v>
      </c>
      <c r="AI51" s="15">
        <f>IF(AF51&gt;0,TIME(AF51,AG51,AH51),"")</f>
        <v>0.4079861111111111</v>
      </c>
      <c r="AJ51" s="13">
        <f>IF(AND(AA51&lt;DATE(2007,5,27),B51&gt;0),1,"")</f>
        <v>1</v>
      </c>
      <c r="AK51" s="12" t="str">
        <f>IF(AND(AA51&gt;DATE(2007,5,27),B51&gt;0),1,"")</f>
        <v/>
      </c>
      <c r="AL51" s="13" t="s">
        <v>78</v>
      </c>
      <c r="AM51" s="6" t="s">
        <v>129</v>
      </c>
      <c r="AN51" s="11" t="s">
        <v>316</v>
      </c>
      <c r="AO51" s="6" t="s">
        <v>330</v>
      </c>
      <c r="AP51" s="12"/>
      <c r="AQ51" s="6"/>
      <c r="AR51" s="6"/>
      <c r="AS51" s="6"/>
      <c r="AT51" s="6"/>
      <c r="AU51" s="6" t="s">
        <v>39</v>
      </c>
      <c r="AV51" s="6" t="s">
        <v>39</v>
      </c>
      <c r="AW51" s="6">
        <v>1</v>
      </c>
      <c r="AX51" s="6" t="s">
        <v>39</v>
      </c>
      <c r="AY51" s="6" t="s">
        <v>39</v>
      </c>
      <c r="AZ51" s="6" t="s">
        <v>39</v>
      </c>
      <c r="BA51" s="11" t="s">
        <v>39</v>
      </c>
      <c r="BB51" s="6" t="s">
        <v>39</v>
      </c>
      <c r="BC51" s="12" t="s">
        <v>39</v>
      </c>
      <c r="BD51" s="6">
        <v>250</v>
      </c>
      <c r="BE51" s="6">
        <v>16.5</v>
      </c>
      <c r="BF51" s="6">
        <f>IF(BE51&lt;&gt;"",BE51/BD51*100,"")</f>
        <v>6.6000000000000005</v>
      </c>
      <c r="BG51" s="13" t="s">
        <v>39</v>
      </c>
      <c r="BH51" s="6">
        <v>1</v>
      </c>
      <c r="BI51" s="6">
        <v>1</v>
      </c>
      <c r="BJ51" s="11" t="s">
        <v>39</v>
      </c>
      <c r="BK51" s="13"/>
      <c r="BL51" s="6"/>
      <c r="BM51" s="6">
        <v>1</v>
      </c>
      <c r="BN51" s="6">
        <v>1</v>
      </c>
      <c r="BO51" s="6"/>
      <c r="BP51" s="6">
        <v>1</v>
      </c>
      <c r="BQ51" s="12" t="str">
        <f>IF(BR51&lt;&gt;"",IF(BR51="Poly","",1),"")</f>
        <v/>
      </c>
      <c r="BR51" s="16" t="s">
        <v>126</v>
      </c>
      <c r="BS51" s="13">
        <v>8.6999999999999994E-2</v>
      </c>
      <c r="BT51" s="12">
        <v>30077</v>
      </c>
      <c r="BU51" s="13">
        <v>-30.47</v>
      </c>
      <c r="BV51" s="6">
        <f>IF(BU51&lt;&gt;"",BU51+273.15,"")</f>
        <v>242.67999999999998</v>
      </c>
      <c r="BW51" s="6">
        <v>-35.802199999999999</v>
      </c>
      <c r="BX51" s="6">
        <v>-35.950699999999998</v>
      </c>
      <c r="BY51" s="12">
        <v>101.6352</v>
      </c>
      <c r="BZ51" s="16" t="s">
        <v>142</v>
      </c>
      <c r="CA51" s="11">
        <v>150.1566</v>
      </c>
      <c r="CB51" s="17">
        <v>111.38500000000001</v>
      </c>
      <c r="CC51" s="11">
        <v>8.4964767196525806E-2</v>
      </c>
      <c r="CD51" s="12">
        <v>0.93400000000000005</v>
      </c>
      <c r="CE51" s="11">
        <v>995.34668237746848</v>
      </c>
      <c r="CF51" s="11">
        <v>49.436359962632345</v>
      </c>
      <c r="CG51" s="11">
        <v>2.17</v>
      </c>
      <c r="CH51" s="11">
        <v>12.891</v>
      </c>
      <c r="CI51" s="11">
        <v>15.086</v>
      </c>
      <c r="CJ51" s="11">
        <v>0</v>
      </c>
      <c r="CK51" s="11">
        <v>15.599</v>
      </c>
      <c r="CL51" s="11">
        <v>0.1</v>
      </c>
      <c r="CM51" s="11">
        <v>8.8279999999999994</v>
      </c>
      <c r="CN51" s="11">
        <v>0</v>
      </c>
      <c r="CO51" s="11">
        <v>6.2830000000000004</v>
      </c>
      <c r="CP51" s="11">
        <v>15</v>
      </c>
      <c r="CQ51" s="11">
        <v>0</v>
      </c>
      <c r="CR51" s="11">
        <v>0</v>
      </c>
      <c r="CS51" s="11">
        <v>67.2</v>
      </c>
      <c r="CT51" s="11">
        <v>36.090000000000003</v>
      </c>
      <c r="CU51" s="12">
        <v>0</v>
      </c>
      <c r="CV51" s="11" t="str">
        <f>IF(B51&lt;&gt;"",CONCATENATE(IF(LEFT(B51,2)="AS","Calibration #","Burn #"),IF(LEFT(B51,2)="AS",MID(B51,3,1),TEXT(B51,0))," (",TEXT(B51,0),") - ",IF(AL51&lt;&gt;"AS",CONCATENATE(TEXT(BD51,0),"g "),""),IF(BC51=1,"Dried ",IF(BB51=1,"Fresh ","")),IF(AT51=1,IF(AS51=1,"Polluted then washed ","Polluted "),IF(AS51=1,"Washed ","")),AN51,IF(AZ51=1," inland",IF(BA51=1," coastal",""))," ",AO51,"",IF(AV51=1,IF(AX51=1," leaves + branches"," leaves"),IF(AW51=1,IF(AX51=1," needles + branches"," needles"),IF(AX51=1," branches",""))),IF(AY51=1," small sticks",IF(AY51=2," medium sticks",IF(AY51=3," large sticks",""))),IF(AP51&lt;&gt;"",CONCATENATE(" + ",AP51),""),IF(AQ51=1,", AS coated,",IF(AR51=1,", KCl coated,",IF(AU51=1,", clean,",""))),IF(BI51=1,", heading, ",IF(BJ51=1,", backing, "," ")),IF(BG51=1,CONCATENATE("flaming ",IF(BH51=1,CONCATENATE("+ smouldering ["),"only [")),IF(BH51=1,CONCATENATE("smouldering only ["),"[")),CONCATENATE(TEXT(AB51,0),":",IF(AC51&lt;10,CONCATENATE("0",TEXT(AC51,0)),TEXT(AC51,0)),IF(AD51=0,"",IF(AD51&lt;10,CONCATENATE(":0",TEXT(AD51,0)),CONCATENATE(":",TEXT(AD51,0)))))," - ",CONCATENATE(TEXT(AF51,0),":",IF(AG51&lt;10,CONCATENATE("0",TEXT(AG51,0)),TEXT(AG51,0)),IF(AH51=0,"",IF(AH51&lt;10,CONCATENATE(":0",TEXT(AH51,0)),CONCATENATE(":",TEXT(AH51,0))))),"] (",IF(BU51&lt;-52.5,"-55",IF(BU51&lt;-47.5,"-50",IF(BU51&lt;-42.5,"-45",IF(BU51&lt;-37.5,"-40",IF(BU51&lt;-32.5,"-35",IF(BU51&lt;-27.5,"-30",IF(BU51&lt;-22.5,"-25","warm")))))))," °C, ",IF(BR51="Poly",CONCATENATE("polydisperse)"),CONCATENATE(TEXT(BR51*1000,0)," nm)"))),"")</f>
        <v>Burn #86 (86) - 250g MT Ponderosa Pine needles, heading, smouldering only [9:29 - 9:47:30] (-30 °C, polydisperse)</v>
      </c>
      <c r="CW51" s="11" t="s">
        <v>204</v>
      </c>
    </row>
    <row r="52" spans="1:101" s="88" customFormat="1">
      <c r="A52" s="88">
        <v>88</v>
      </c>
      <c r="B52" s="88">
        <v>87</v>
      </c>
      <c r="C52" s="89" t="s">
        <v>330</v>
      </c>
      <c r="D52" s="88">
        <v>87</v>
      </c>
      <c r="E52" s="88">
        <v>58</v>
      </c>
      <c r="F52" s="88">
        <v>87</v>
      </c>
      <c r="G52" s="98">
        <v>0.92800000000000005</v>
      </c>
      <c r="H52" s="87">
        <f t="shared" si="0"/>
        <v>-4.1870866433571443</v>
      </c>
      <c r="I52" s="90">
        <v>6.4999999999999994E-5</v>
      </c>
      <c r="J52" s="88">
        <v>-30.3</v>
      </c>
      <c r="K52" s="88">
        <v>-30.3</v>
      </c>
      <c r="L52" s="88">
        <v>-30</v>
      </c>
      <c r="M52" s="88">
        <v>-30.6</v>
      </c>
      <c r="N52" s="97">
        <f t="shared" si="1"/>
        <v>-6.4236586497942074</v>
      </c>
      <c r="O52" s="90">
        <v>3.77E-7</v>
      </c>
      <c r="P52" s="90">
        <v>0</v>
      </c>
      <c r="Q52" s="90">
        <v>0</v>
      </c>
      <c r="R52" s="90">
        <v>0</v>
      </c>
      <c r="S52" s="88">
        <v>17173.87</v>
      </c>
      <c r="T52" s="88">
        <v>18400</v>
      </c>
      <c r="U52" s="88">
        <v>18900</v>
      </c>
      <c r="V52" s="88">
        <v>14800</v>
      </c>
      <c r="W52" s="91">
        <v>2007</v>
      </c>
      <c r="X52" s="89">
        <v>5</v>
      </c>
      <c r="Y52" s="89">
        <v>25</v>
      </c>
      <c r="Z52" s="89" t="str">
        <f>IF(AA52&lt;&gt;"",IF(WEEKDAY(AA52,1)=1,"Sunday",IF(WEEKDAY(AA52,1)=2,"Monday",IF(WEEKDAY(AA52,1)=3,"Tuesday",IF(WEEKDAY(AA52,1)=4,"Wednesday",IF(WEEKDAY(AA52,1)=5,"Thursday",IF(WEEKDAY(AA52,1)=6,"Friday",IF(WEEKDAY(AA52,1)=7,"Saturday",""))))))),"")</f>
        <v>Friday</v>
      </c>
      <c r="AA52" s="92">
        <f>IF(W52&gt;0,DATE(W52,X52,Y52),"")</f>
        <v>39227</v>
      </c>
      <c r="AB52" s="91">
        <v>9</v>
      </c>
      <c r="AC52" s="89">
        <v>56</v>
      </c>
      <c r="AD52" s="89">
        <v>0</v>
      </c>
      <c r="AE52" s="93">
        <f>IF(AB52&gt;0,TIME(AB52,AC52,AD52),"")</f>
        <v>0.41388888888888892</v>
      </c>
      <c r="AF52" s="91">
        <v>10</v>
      </c>
      <c r="AG52" s="89">
        <v>12</v>
      </c>
      <c r="AH52" s="89">
        <v>0</v>
      </c>
      <c r="AI52" s="93">
        <f>IF(AF52&gt;0,TIME(AF52,AG52,AH52),"")</f>
        <v>0.42499999999999999</v>
      </c>
      <c r="AJ52" s="91">
        <f>IF(AND(AA52&lt;DATE(2007,5,27),B52&gt;0),1,"")</f>
        <v>1</v>
      </c>
      <c r="AK52" s="94" t="str">
        <f>IF(AND(AA52&gt;DATE(2007,5,27),B52&gt;0),1,"")</f>
        <v/>
      </c>
      <c r="AL52" s="91" t="s">
        <v>79</v>
      </c>
      <c r="AM52" s="89" t="s">
        <v>129</v>
      </c>
      <c r="AN52" s="88" t="s">
        <v>316</v>
      </c>
      <c r="AO52" s="89" t="s">
        <v>330</v>
      </c>
      <c r="AP52" s="94"/>
      <c r="AQ52" s="89"/>
      <c r="AR52" s="89"/>
      <c r="AS52" s="89"/>
      <c r="AT52" s="89"/>
      <c r="AU52" s="89" t="s">
        <v>39</v>
      </c>
      <c r="AV52" s="89" t="s">
        <v>39</v>
      </c>
      <c r="AW52" s="89">
        <v>1</v>
      </c>
      <c r="AX52" s="89" t="s">
        <v>39</v>
      </c>
      <c r="AY52" s="89" t="s">
        <v>39</v>
      </c>
      <c r="AZ52" s="89" t="s">
        <v>39</v>
      </c>
      <c r="BA52" s="88" t="s">
        <v>39</v>
      </c>
      <c r="BB52" s="89" t="s">
        <v>39</v>
      </c>
      <c r="BC52" s="94" t="s">
        <v>39</v>
      </c>
      <c r="BD52" s="89">
        <v>250</v>
      </c>
      <c r="BE52" s="89">
        <v>12</v>
      </c>
      <c r="BF52" s="89">
        <f>IF(BE52&lt;&gt;"",BE52/BD52*100,"")</f>
        <v>4.8</v>
      </c>
      <c r="BG52" s="91">
        <v>1</v>
      </c>
      <c r="BH52" s="89" t="s">
        <v>39</v>
      </c>
      <c r="BI52" s="89" t="s">
        <v>39</v>
      </c>
      <c r="BJ52" s="88">
        <v>1</v>
      </c>
      <c r="BK52" s="91"/>
      <c r="BL52" s="89"/>
      <c r="BM52" s="89">
        <v>1</v>
      </c>
      <c r="BN52" s="89">
        <v>1</v>
      </c>
      <c r="BO52" s="89"/>
      <c r="BP52" s="89">
        <v>1</v>
      </c>
      <c r="BQ52" s="94" t="str">
        <f>IF(BR52&lt;&gt;"",IF(BR52="Poly","",1),"")</f>
        <v/>
      </c>
      <c r="BR52" s="95" t="s">
        <v>126</v>
      </c>
      <c r="BS52" s="91">
        <v>0.03</v>
      </c>
      <c r="BT52" s="94">
        <v>43873</v>
      </c>
      <c r="BU52" s="91">
        <v>-30.293500000000002</v>
      </c>
      <c r="BV52" s="89">
        <f>IF(BU52&lt;&gt;"",BU52+273.15,"")</f>
        <v>242.85649999999998</v>
      </c>
      <c r="BW52" s="89">
        <v>-35.671100000000003</v>
      </c>
      <c r="BX52" s="89">
        <v>-35.821899999999999</v>
      </c>
      <c r="BY52" s="94">
        <v>101.6591</v>
      </c>
      <c r="BZ52" s="95" t="s">
        <v>142</v>
      </c>
      <c r="CA52" s="88">
        <v>149.80840000000001</v>
      </c>
      <c r="CB52" s="96">
        <v>111.319</v>
      </c>
      <c r="CC52" s="88">
        <v>6.031974911233081E-2</v>
      </c>
      <c r="CD52" s="94">
        <v>0.94399999999999995</v>
      </c>
      <c r="CE52" s="88">
        <v>140.96758117220844</v>
      </c>
      <c r="CF52" s="88">
        <v>79.243805590949776</v>
      </c>
      <c r="CG52" s="88">
        <v>1.355</v>
      </c>
      <c r="CH52" s="88">
        <v>12.327</v>
      </c>
      <c r="CI52" s="88">
        <v>11.112</v>
      </c>
      <c r="CJ52" s="88">
        <v>0</v>
      </c>
      <c r="CK52" s="88">
        <v>20.797000000000001</v>
      </c>
      <c r="CL52" s="88">
        <v>0.18</v>
      </c>
      <c r="CM52" s="88">
        <v>0</v>
      </c>
      <c r="CN52" s="88">
        <v>0</v>
      </c>
      <c r="CO52" s="88">
        <v>3.2040000000000002</v>
      </c>
      <c r="CP52" s="88">
        <v>1.25</v>
      </c>
      <c r="CQ52" s="88">
        <v>0</v>
      </c>
      <c r="CR52" s="88">
        <v>0</v>
      </c>
      <c r="CS52" s="88">
        <v>10.02</v>
      </c>
      <c r="CT52" s="88">
        <v>2.12</v>
      </c>
      <c r="CU52" s="94">
        <v>0</v>
      </c>
      <c r="CV52" s="88" t="str">
        <f>IF(B52&lt;&gt;"",CONCATENATE(IF(LEFT(B52,2)="AS","Calibration #","Burn #"),IF(LEFT(B52,2)="AS",MID(B52,3,1),TEXT(B52,0))," (",TEXT(B52,0),") - ",IF(AL52&lt;&gt;"AS",CONCATENATE(TEXT(BD52,0),"g "),""),IF(BC52=1,"Dried ",IF(BB52=1,"Fresh ","")),IF(AT52=1,IF(AS52=1,"Polluted then washed ","Polluted "),IF(AS52=1,"Washed ","")),AN52,IF(AZ52=1," inland",IF(BA52=1," coastal",""))," ",AO52,"",IF(AV52=1,IF(AX52=1," leaves + branches"," leaves"),IF(AW52=1,IF(AX52=1," needles + branches"," needles"),IF(AX52=1," branches",""))),IF(AY52=1," small sticks",IF(AY52=2," medium sticks",IF(AY52=3," large sticks",""))),IF(AP52&lt;&gt;"",CONCATENATE(" + ",AP52),""),IF(AQ52=1,", AS coated,",IF(AR52=1,", KCl coated,",IF(AU52=1,", clean,",""))),IF(BI52=1,", heading, ",IF(BJ52=1,", backing, "," ")),IF(BG52=1,CONCATENATE("flaming ",IF(BH52=1,CONCATENATE("+ smouldering ["),"only [")),IF(BH52=1,CONCATENATE("smouldering only ["),"[")),CONCATENATE(TEXT(AB52,0),":",IF(AC52&lt;10,CONCATENATE("0",TEXT(AC52,0)),TEXT(AC52,0)),IF(AD52=0,"",IF(AD52&lt;10,CONCATENATE(":0",TEXT(AD52,0)),CONCATENATE(":",TEXT(AD52,0)))))," - ",CONCATENATE(TEXT(AF52,0),":",IF(AG52&lt;10,CONCATENATE("0",TEXT(AG52,0)),TEXT(AG52,0)),IF(AH52=0,"",IF(AH52&lt;10,CONCATENATE(":0",TEXT(AH52,0)),CONCATENATE(":",TEXT(AH52,0))))),"] (",IF(BU52&lt;-52.5,"-55",IF(BU52&lt;-47.5,"-50",IF(BU52&lt;-42.5,"-45",IF(BU52&lt;-37.5,"-40",IF(BU52&lt;-32.5,"-35",IF(BU52&lt;-27.5,"-30",IF(BU52&lt;-22.5,"-25","warm")))))))," °C, ",IF(BR52="Poly",CONCATENATE("polydisperse)"),CONCATENATE(TEXT(BR52*1000,0)," nm)"))),"")</f>
        <v>Burn #87 (87) - 250g MT Ponderosa Pine needles, backing, flaming only [9:56 - 10:12] (-30 °C, polydisperse)</v>
      </c>
      <c r="CW52" s="88" t="s">
        <v>205</v>
      </c>
    </row>
    <row r="53" spans="1:101" s="88" customFormat="1">
      <c r="A53" s="88">
        <v>89</v>
      </c>
      <c r="B53" s="88">
        <v>88</v>
      </c>
      <c r="C53" s="89" t="s">
        <v>330</v>
      </c>
      <c r="D53" s="88">
        <v>88</v>
      </c>
      <c r="E53" s="88">
        <v>59</v>
      </c>
      <c r="F53" s="88">
        <v>88</v>
      </c>
      <c r="G53" s="98">
        <v>0.99550000000000005</v>
      </c>
      <c r="H53" s="87">
        <f t="shared" si="0"/>
        <v>-3.3979400086720375</v>
      </c>
      <c r="I53" s="90">
        <v>4.0000000000000002E-4</v>
      </c>
      <c r="J53" s="88">
        <v>-30</v>
      </c>
      <c r="K53" s="88">
        <v>-29.9</v>
      </c>
      <c r="L53" s="88">
        <v>-29.7</v>
      </c>
      <c r="M53" s="88">
        <v>-30.3</v>
      </c>
      <c r="N53" s="97">
        <f t="shared" si="1"/>
        <v>-6.5044556624535517</v>
      </c>
      <c r="O53" s="90">
        <v>3.1300000000000001E-7</v>
      </c>
      <c r="P53" s="90">
        <v>0</v>
      </c>
      <c r="Q53" s="90">
        <v>0</v>
      </c>
      <c r="R53" s="90">
        <v>0</v>
      </c>
      <c r="S53" s="88">
        <v>17470.96</v>
      </c>
      <c r="T53" s="88">
        <v>17900</v>
      </c>
      <c r="U53" s="88">
        <v>18700</v>
      </c>
      <c r="V53" s="88">
        <v>16700</v>
      </c>
      <c r="W53" s="91">
        <v>2007</v>
      </c>
      <c r="X53" s="89">
        <v>5</v>
      </c>
      <c r="Y53" s="89">
        <v>25</v>
      </c>
      <c r="Z53" s="89" t="str">
        <f>IF(AA53&lt;&gt;"",IF(WEEKDAY(AA53,1)=1,"Sunday",IF(WEEKDAY(AA53,1)=2,"Monday",IF(WEEKDAY(AA53,1)=3,"Tuesday",IF(WEEKDAY(AA53,1)=4,"Wednesday",IF(WEEKDAY(AA53,1)=5,"Thursday",IF(WEEKDAY(AA53,1)=6,"Friday",IF(WEEKDAY(AA53,1)=7,"Saturday",""))))))),"")</f>
        <v>Friday</v>
      </c>
      <c r="AA53" s="92">
        <f>IF(W53&gt;0,DATE(W53,X53,Y53),"")</f>
        <v>39227</v>
      </c>
      <c r="AB53" s="91">
        <v>10</v>
      </c>
      <c r="AC53" s="89">
        <v>28</v>
      </c>
      <c r="AD53" s="89">
        <v>0</v>
      </c>
      <c r="AE53" s="93">
        <f>IF(AB53&gt;0,TIME(AB53,AC53,AD53),"")</f>
        <v>0.43611111111111112</v>
      </c>
      <c r="AF53" s="91">
        <v>10</v>
      </c>
      <c r="AG53" s="89">
        <v>47</v>
      </c>
      <c r="AH53" s="89">
        <v>0</v>
      </c>
      <c r="AI53" s="93">
        <f>IF(AF53&gt;0,TIME(AF53,AG53,AH53),"")</f>
        <v>0.44930555555555557</v>
      </c>
      <c r="AJ53" s="91">
        <f>IF(AND(AA53&lt;DATE(2007,5,27),B53&gt;0),1,"")</f>
        <v>1</v>
      </c>
      <c r="AK53" s="94" t="str">
        <f>IF(AND(AA53&gt;DATE(2007,5,27),B53&gt;0),1,"")</f>
        <v/>
      </c>
      <c r="AL53" s="91" t="s">
        <v>80</v>
      </c>
      <c r="AM53" s="89" t="s">
        <v>129</v>
      </c>
      <c r="AN53" s="88" t="s">
        <v>316</v>
      </c>
      <c r="AO53" s="89" t="s">
        <v>330</v>
      </c>
      <c r="AP53" s="94"/>
      <c r="AQ53" s="89"/>
      <c r="AR53" s="89"/>
      <c r="AS53" s="89"/>
      <c r="AT53" s="89"/>
      <c r="AU53" s="89" t="s">
        <v>39</v>
      </c>
      <c r="AV53" s="89" t="s">
        <v>39</v>
      </c>
      <c r="AW53" s="89">
        <v>1</v>
      </c>
      <c r="AX53" s="89" t="s">
        <v>39</v>
      </c>
      <c r="AY53" s="89" t="s">
        <v>39</v>
      </c>
      <c r="AZ53" s="89" t="s">
        <v>39</v>
      </c>
      <c r="BA53" s="88" t="s">
        <v>39</v>
      </c>
      <c r="BB53" s="89" t="s">
        <v>39</v>
      </c>
      <c r="BC53" s="94" t="s">
        <v>39</v>
      </c>
      <c r="BD53" s="89">
        <v>250</v>
      </c>
      <c r="BE53" s="89">
        <v>11.5</v>
      </c>
      <c r="BF53" s="89">
        <f>IF(BE53&lt;&gt;"",BE53/BD53*100,"")</f>
        <v>4.5999999999999996</v>
      </c>
      <c r="BG53" s="91">
        <v>1</v>
      </c>
      <c r="BH53" s="89" t="s">
        <v>39</v>
      </c>
      <c r="BI53" s="89" t="s">
        <v>39</v>
      </c>
      <c r="BJ53" s="88">
        <v>1</v>
      </c>
      <c r="BK53" s="91"/>
      <c r="BL53" s="89"/>
      <c r="BM53" s="89">
        <v>1</v>
      </c>
      <c r="BN53" s="89">
        <v>1</v>
      </c>
      <c r="BO53" s="89"/>
      <c r="BP53" s="89">
        <v>1</v>
      </c>
      <c r="BQ53" s="94" t="str">
        <f>IF(BR53&lt;&gt;"",IF(BR53="Poly","",1),"")</f>
        <v/>
      </c>
      <c r="BR53" s="95" t="s">
        <v>126</v>
      </c>
      <c r="BS53" s="91">
        <v>3.3000000000000002E-2</v>
      </c>
      <c r="BT53" s="94">
        <v>39161</v>
      </c>
      <c r="BU53" s="91">
        <v>-29.9575</v>
      </c>
      <c r="BV53" s="89">
        <f>IF(BU53&lt;&gt;"",BU53+273.15,"")</f>
        <v>243.19249999999997</v>
      </c>
      <c r="BW53" s="89">
        <v>-35.508899999999997</v>
      </c>
      <c r="BX53" s="89">
        <v>-35.658299999999997</v>
      </c>
      <c r="BY53" s="94">
        <v>101.6421</v>
      </c>
      <c r="BZ53" s="95" t="s">
        <v>142</v>
      </c>
      <c r="CA53" s="88">
        <v>149.42740000000001</v>
      </c>
      <c r="CB53" s="96">
        <v>111.402</v>
      </c>
      <c r="CC53" s="88">
        <v>2.872393401186947E-2</v>
      </c>
      <c r="CD53" s="94">
        <v>0.94799999999999995</v>
      </c>
      <c r="CE53" s="88">
        <v>140.96758117220844</v>
      </c>
      <c r="CF53" s="88">
        <v>79.243805590949776</v>
      </c>
      <c r="CG53" s="88">
        <v>1.355</v>
      </c>
      <c r="CH53" s="88">
        <v>12.327</v>
      </c>
      <c r="CI53" s="88">
        <v>11.112</v>
      </c>
      <c r="CJ53" s="88">
        <v>0</v>
      </c>
      <c r="CK53" s="88">
        <v>20.797000000000001</v>
      </c>
      <c r="CL53" s="88">
        <v>0.18</v>
      </c>
      <c r="CM53" s="88">
        <v>0</v>
      </c>
      <c r="CN53" s="88">
        <v>0</v>
      </c>
      <c r="CO53" s="88">
        <v>3.2040000000000002</v>
      </c>
      <c r="CP53" s="88">
        <v>1.25</v>
      </c>
      <c r="CQ53" s="88">
        <v>0</v>
      </c>
      <c r="CR53" s="88">
        <v>0</v>
      </c>
      <c r="CS53" s="88">
        <v>10.02</v>
      </c>
      <c r="CT53" s="88">
        <v>2.12</v>
      </c>
      <c r="CU53" s="94">
        <v>0</v>
      </c>
      <c r="CV53" s="88" t="str">
        <f>IF(B53&lt;&gt;"",CONCATENATE(IF(LEFT(B53,2)="AS","Calibration #","Burn #"),IF(LEFT(B53,2)="AS",MID(B53,3,1),TEXT(B53,0))," (",TEXT(B53,0),") - ",IF(AL53&lt;&gt;"AS",CONCATENATE(TEXT(BD53,0),"g "),""),IF(BC53=1,"Dried ",IF(BB53=1,"Fresh ","")),IF(AT53=1,IF(AS53=1,"Polluted then washed ","Polluted "),IF(AS53=1,"Washed ","")),AN53,IF(AZ53=1," inland",IF(BA53=1," coastal",""))," ",AO53,"",IF(AV53=1,IF(AX53=1," leaves + branches"," leaves"),IF(AW53=1,IF(AX53=1," needles + branches"," needles"),IF(AX53=1," branches",""))),IF(AY53=1," small sticks",IF(AY53=2," medium sticks",IF(AY53=3," large sticks",""))),IF(AP53&lt;&gt;"",CONCATENATE(" + ",AP53),""),IF(AQ53=1,", AS coated,",IF(AR53=1,", KCl coated,",IF(AU53=1,", clean,",""))),IF(BI53=1,", heading, ",IF(BJ53=1,", backing, "," ")),IF(BG53=1,CONCATENATE("flaming ",IF(BH53=1,CONCATENATE("+ smouldering ["),"only [")),IF(BH53=1,CONCATENATE("smouldering only ["),"[")),CONCATENATE(TEXT(AB53,0),":",IF(AC53&lt;10,CONCATENATE("0",TEXT(AC53,0)),TEXT(AC53,0)),IF(AD53=0,"",IF(AD53&lt;10,CONCATENATE(":0",TEXT(AD53,0)),CONCATENATE(":",TEXT(AD53,0)))))," - ",CONCATENATE(TEXT(AF53,0),":",IF(AG53&lt;10,CONCATENATE("0",TEXT(AG53,0)),TEXT(AG53,0)),IF(AH53=0,"",IF(AH53&lt;10,CONCATENATE(":0",TEXT(AH53,0)),CONCATENATE(":",TEXT(AH53,0))))),"] (",IF(BU53&lt;-52.5,"-55",IF(BU53&lt;-47.5,"-50",IF(BU53&lt;-42.5,"-45",IF(BU53&lt;-37.5,"-40",IF(BU53&lt;-32.5,"-35",IF(BU53&lt;-27.5,"-30",IF(BU53&lt;-22.5,"-25","warm")))))))," °C, ",IF(BR53="Poly",CONCATENATE("polydisperse)"),CONCATENATE(TEXT(BR53*1000,0)," nm)"))),"")</f>
        <v>Burn #88 (88) - 250g MT Ponderosa Pine needles, backing, flaming only [10:28 - 10:47] (-30 °C, polydisperse)</v>
      </c>
      <c r="CW53" s="88" t="s">
        <v>206</v>
      </c>
    </row>
    <row r="54" spans="1:101" s="11" customFormat="1">
      <c r="A54" s="11">
        <v>190</v>
      </c>
      <c r="B54" s="11">
        <v>72</v>
      </c>
      <c r="C54" s="6" t="s">
        <v>330</v>
      </c>
      <c r="D54" s="11">
        <v>72</v>
      </c>
      <c r="E54" s="11">
        <v>129</v>
      </c>
      <c r="F54" s="11">
        <v>72</v>
      </c>
      <c r="G54" s="6">
        <v>0</v>
      </c>
      <c r="H54" s="87">
        <f t="shared" si="0"/>
        <v>0</v>
      </c>
      <c r="I54" s="70">
        <v>9.9999999999999994E-12</v>
      </c>
      <c r="J54" s="11">
        <v>-29.2</v>
      </c>
      <c r="K54" s="11">
        <v>-29.3</v>
      </c>
      <c r="L54" s="11">
        <v>-29</v>
      </c>
      <c r="M54" s="11">
        <v>-29.4</v>
      </c>
      <c r="N54" s="97">
        <f t="shared" si="1"/>
        <v>-6.1567672219019904</v>
      </c>
      <c r="O54" s="70">
        <v>6.9699999999999995E-7</v>
      </c>
      <c r="P54" s="70">
        <v>0</v>
      </c>
      <c r="Q54" s="70">
        <v>0</v>
      </c>
      <c r="R54" s="70">
        <v>0</v>
      </c>
      <c r="S54" s="11">
        <v>13842.89</v>
      </c>
      <c r="T54" s="11">
        <v>14100</v>
      </c>
      <c r="U54" s="11">
        <v>15500</v>
      </c>
      <c r="V54" s="11">
        <v>12200</v>
      </c>
      <c r="W54" s="13">
        <v>2007</v>
      </c>
      <c r="X54" s="6">
        <v>5</v>
      </c>
      <c r="Y54" s="6">
        <v>24</v>
      </c>
      <c r="Z54" s="6" t="str">
        <f>IF(AA54&lt;&gt;"",IF(WEEKDAY(AA54,1)=1,"Sunday",IF(WEEKDAY(AA54,1)=2,"Monday",IF(WEEKDAY(AA54,1)=3,"Tuesday",IF(WEEKDAY(AA54,1)=4,"Wednesday",IF(WEEKDAY(AA54,1)=5,"Thursday",IF(WEEKDAY(AA54,1)=6,"Friday",IF(WEEKDAY(AA54,1)=7,"Saturday",""))))))),"")</f>
        <v>Thursday</v>
      </c>
      <c r="AA54" s="14">
        <f>IF(W54&gt;0,DATE(W54,X54,Y54),"")</f>
        <v>39226</v>
      </c>
      <c r="AB54" s="13">
        <v>14</v>
      </c>
      <c r="AC54" s="6">
        <v>23</v>
      </c>
      <c r="AD54" s="6">
        <v>0</v>
      </c>
      <c r="AE54" s="15">
        <f>IF(AB54&gt;0,TIME(AB54,AC54,AD54),"")</f>
        <v>0.59930555555555554</v>
      </c>
      <c r="AF54" s="13">
        <v>14</v>
      </c>
      <c r="AG54" s="6">
        <v>37</v>
      </c>
      <c r="AH54" s="6">
        <v>0</v>
      </c>
      <c r="AI54" s="15">
        <f>IF(AF54&gt;0,TIME(AF54,AG54,AH54),"")</f>
        <v>0.60902777777777783</v>
      </c>
      <c r="AJ54" s="13">
        <f>IF(AND(AA54&lt;DATE(2007,5,27),B54&gt;0),1,"")</f>
        <v>1</v>
      </c>
      <c r="AK54" s="12" t="str">
        <f>IF(AND(AA54&gt;DATE(2007,5,27),B54&gt;0),1,"")</f>
        <v/>
      </c>
      <c r="AL54" s="13" t="s">
        <v>109</v>
      </c>
      <c r="AM54" s="6" t="s">
        <v>129</v>
      </c>
      <c r="AN54" s="11" t="s">
        <v>316</v>
      </c>
      <c r="AO54" s="6" t="s">
        <v>330</v>
      </c>
      <c r="AP54" s="12"/>
      <c r="AQ54" s="6"/>
      <c r="AR54" s="6"/>
      <c r="AS54" s="6"/>
      <c r="AT54" s="6"/>
      <c r="AU54" s="6" t="s">
        <v>39</v>
      </c>
      <c r="AV54" s="6" t="s">
        <v>39</v>
      </c>
      <c r="AW54" s="6">
        <v>1</v>
      </c>
      <c r="AX54" s="6" t="s">
        <v>39</v>
      </c>
      <c r="AY54" s="6" t="s">
        <v>39</v>
      </c>
      <c r="AZ54" s="6" t="s">
        <v>39</v>
      </c>
      <c r="BA54" s="11" t="s">
        <v>39</v>
      </c>
      <c r="BB54" s="6" t="s">
        <v>39</v>
      </c>
      <c r="BC54" s="12" t="s">
        <v>39</v>
      </c>
      <c r="BD54" s="6">
        <v>200</v>
      </c>
      <c r="BE54" s="6">
        <v>0</v>
      </c>
      <c r="BF54" s="6">
        <f>IF(BE54&lt;&gt;"",BE54/BD54*100,"")</f>
        <v>0</v>
      </c>
      <c r="BG54" s="13">
        <v>1</v>
      </c>
      <c r="BH54" s="6" t="s">
        <v>39</v>
      </c>
      <c r="BI54" s="6" t="s">
        <v>39</v>
      </c>
      <c r="BJ54" s="11" t="s">
        <v>39</v>
      </c>
      <c r="BK54" s="13"/>
      <c r="BL54" s="6"/>
      <c r="BM54" s="6">
        <v>1</v>
      </c>
      <c r="BN54" s="6">
        <v>1</v>
      </c>
      <c r="BO54" s="6"/>
      <c r="BP54" s="6">
        <v>1</v>
      </c>
      <c r="BQ54" s="12" t="str">
        <f>IF(BR54&lt;&gt;"",IF(BR54="Poly","",1),"")</f>
        <v/>
      </c>
      <c r="BR54" s="16" t="s">
        <v>126</v>
      </c>
      <c r="BS54" s="13">
        <v>5.0999999999999997E-2</v>
      </c>
      <c r="BT54" s="12">
        <v>16152</v>
      </c>
      <c r="BU54" s="13">
        <v>-29.2163</v>
      </c>
      <c r="BV54" s="6">
        <f>IF(BU54&lt;&gt;"",BU54+273.15,"")</f>
        <v>243.93369999999999</v>
      </c>
      <c r="BW54" s="6">
        <v>-34.544400000000003</v>
      </c>
      <c r="BX54" s="6">
        <v>-34.715899999999998</v>
      </c>
      <c r="BY54" s="12">
        <v>101.8712</v>
      </c>
      <c r="BZ54" s="16" t="s">
        <v>141</v>
      </c>
      <c r="CA54" s="11">
        <v>145.66630000000001</v>
      </c>
      <c r="CB54" s="17">
        <v>109.39</v>
      </c>
      <c r="CC54" s="11">
        <v>9.5658315340800392E-3</v>
      </c>
      <c r="CD54" s="12">
        <v>0.99099999999999999</v>
      </c>
      <c r="CE54" s="11">
        <v>595.24294793117417</v>
      </c>
      <c r="CF54" s="11">
        <v>598.02054160020373</v>
      </c>
      <c r="CG54" s="11">
        <v>5.0309999999999997</v>
      </c>
      <c r="CH54" s="11">
        <v>26.898</v>
      </c>
      <c r="CI54" s="11">
        <v>38.195</v>
      </c>
      <c r="CJ54" s="11">
        <v>0</v>
      </c>
      <c r="CK54" s="11">
        <v>61.374000000000002</v>
      </c>
      <c r="CL54" s="11">
        <v>6.3E-2</v>
      </c>
      <c r="CM54" s="11">
        <v>26.381</v>
      </c>
      <c r="CN54" s="11">
        <v>0</v>
      </c>
      <c r="CO54" s="11">
        <v>7.2539999999999996</v>
      </c>
      <c r="CP54" s="11">
        <v>4.0999999999999996</v>
      </c>
      <c r="CQ54" s="11">
        <v>0</v>
      </c>
      <c r="CR54" s="11">
        <v>0</v>
      </c>
      <c r="CS54" s="11">
        <v>27.13</v>
      </c>
      <c r="CT54" s="11">
        <v>6.94</v>
      </c>
      <c r="CU54" s="12">
        <v>0</v>
      </c>
      <c r="CV54" s="11" t="str">
        <f>IF(B54&lt;&gt;"",CONCATENATE(IF(LEFT(B54,2)="AS","Calibration #","Burn #"),IF(LEFT(B54,2)="AS",MID(B54,3,1),TEXT(B54,0))," (",TEXT(B54,0),") - ",IF(AL54&lt;&gt;"AS",CONCATENATE(TEXT(BD54,0),"g "),""),IF(BC54=1,"Dried ",IF(BB54=1,"Fresh ","")),IF(AT54=1,IF(AS54=1,"Polluted then washed ","Polluted "),IF(AS54=1,"Washed ","")),AN54,IF(AZ54=1," inland",IF(BA54=1," coastal",""))," ",AO54,"",IF(AV54=1,IF(AX54=1," leaves + branches"," leaves"),IF(AW54=1,IF(AX54=1," needles + branches"," needles"),IF(AX54=1," branches",""))),IF(AY54=1," small sticks",IF(AY54=2," medium sticks",IF(AY54=3," large sticks",""))),IF(AP54&lt;&gt;"",CONCATENATE(" + ",AP54),""),IF(AQ54=1,", AS coated,",IF(AR54=1,", KCl coated,",IF(AU54=1,", clean,",""))),IF(BI54=1,", heading, ",IF(BJ54=1,", backing, "," ")),IF(BG54=1,CONCATENATE("flaming ",IF(BH54=1,CONCATENATE("+ smouldering ["),"only [")),IF(BH54=1,CONCATENATE("smouldering only ["),"[")),CONCATENATE(TEXT(AB54,0),":",IF(AC54&lt;10,CONCATENATE("0",TEXT(AC54,0)),TEXT(AC54,0)),IF(AD54=0,"",IF(AD54&lt;10,CONCATENATE(":0",TEXT(AD54,0)),CONCATENATE(":",TEXT(AD54,0)))))," - ",CONCATENATE(TEXT(AF54,0),":",IF(AG54&lt;10,CONCATENATE("0",TEXT(AG54,0)),TEXT(AG54,0)),IF(AH54=0,"",IF(AH54&lt;10,CONCATENATE(":0",TEXT(AH54,0)),CONCATENATE(":",TEXT(AH54,0))))),"] (",IF(BU54&lt;-52.5,"-55",IF(BU54&lt;-47.5,"-50",IF(BU54&lt;-42.5,"-45",IF(BU54&lt;-37.5,"-40",IF(BU54&lt;-32.5,"-35",IF(BU54&lt;-27.5,"-30",IF(BU54&lt;-22.5,"-25","warm")))))))," °C, ",IF(BR54="Poly",CONCATENATE("polydisperse)"),CONCATENATE(TEXT(BR54*1000,0)," nm)"))),"")</f>
        <v>Burn #72 (72) - 200g MT Ponderosa Pine needles flaming only [14:23 - 14:37] (-30 °C, polydisperse)</v>
      </c>
      <c r="CW54" s="11" t="s">
        <v>238</v>
      </c>
    </row>
    <row r="55" spans="1:101" s="11" customFormat="1">
      <c r="A55" s="11">
        <v>191</v>
      </c>
      <c r="B55" s="11">
        <v>72</v>
      </c>
      <c r="C55" s="6" t="s">
        <v>330</v>
      </c>
      <c r="D55" s="11">
        <v>72</v>
      </c>
      <c r="E55" s="11">
        <v>130</v>
      </c>
      <c r="F55" s="11">
        <v>72</v>
      </c>
      <c r="G55" s="99">
        <v>0</v>
      </c>
      <c r="H55" s="87">
        <f t="shared" si="0"/>
        <v>0</v>
      </c>
      <c r="I55" s="70">
        <v>9.9999999999999994E-12</v>
      </c>
      <c r="J55" s="11">
        <v>-30.1</v>
      </c>
      <c r="K55" s="11">
        <v>-30</v>
      </c>
      <c r="L55" s="11">
        <v>-29.9</v>
      </c>
      <c r="M55" s="11">
        <v>-30.3</v>
      </c>
      <c r="N55" s="97">
        <f t="shared" si="1"/>
        <v>-5.9625735020593762</v>
      </c>
      <c r="O55" s="70">
        <v>1.0899999999999999E-6</v>
      </c>
      <c r="P55" s="70">
        <v>0</v>
      </c>
      <c r="Q55" s="70">
        <v>0</v>
      </c>
      <c r="R55" s="70">
        <v>0</v>
      </c>
      <c r="S55" s="11">
        <v>8726.91</v>
      </c>
      <c r="T55" s="11">
        <v>8815</v>
      </c>
      <c r="U55" s="11">
        <v>9195</v>
      </c>
      <c r="V55" s="11">
        <v>8460</v>
      </c>
      <c r="W55" s="13">
        <v>2007</v>
      </c>
      <c r="X55" s="6">
        <v>5</v>
      </c>
      <c r="Y55" s="6">
        <v>24</v>
      </c>
      <c r="Z55" s="6" t="str">
        <f>IF(AA55&lt;&gt;"",IF(WEEKDAY(AA55,1)=1,"Sunday",IF(WEEKDAY(AA55,1)=2,"Monday",IF(WEEKDAY(AA55,1)=3,"Tuesday",IF(WEEKDAY(AA55,1)=4,"Wednesday",IF(WEEKDAY(AA55,1)=5,"Thursday",IF(WEEKDAY(AA55,1)=6,"Friday",IF(WEEKDAY(AA55,1)=7,"Saturday",""))))))),"")</f>
        <v>Thursday</v>
      </c>
      <c r="AA55" s="14">
        <f>IF(W55&gt;0,DATE(W55,X55,Y55),"")</f>
        <v>39226</v>
      </c>
      <c r="AB55" s="13">
        <v>14</v>
      </c>
      <c r="AC55" s="6">
        <v>42</v>
      </c>
      <c r="AD55" s="6">
        <v>0</v>
      </c>
      <c r="AE55" s="15">
        <f>IF(AB55&gt;0,TIME(AB55,AC55,AD55),"")</f>
        <v>0.61249999999999993</v>
      </c>
      <c r="AF55" s="13">
        <v>14</v>
      </c>
      <c r="AG55" s="6">
        <v>51</v>
      </c>
      <c r="AH55" s="6">
        <v>20</v>
      </c>
      <c r="AI55" s="15">
        <f>IF(AF55&gt;0,TIME(AF55,AG55,AH55),"")</f>
        <v>0.61898148148148147</v>
      </c>
      <c r="AJ55" s="13">
        <f>IF(AND(AA55&lt;DATE(2007,5,27),B55&gt;0),1,"")</f>
        <v>1</v>
      </c>
      <c r="AK55" s="12" t="str">
        <f>IF(AND(AA55&gt;DATE(2007,5,27),B55&gt;0),1,"")</f>
        <v/>
      </c>
      <c r="AL55" s="13" t="s">
        <v>109</v>
      </c>
      <c r="AM55" s="6" t="s">
        <v>129</v>
      </c>
      <c r="AN55" s="11" t="s">
        <v>316</v>
      </c>
      <c r="AO55" s="6" t="s">
        <v>330</v>
      </c>
      <c r="AP55" s="12"/>
      <c r="AQ55" s="6"/>
      <c r="AR55" s="6"/>
      <c r="AS55" s="6"/>
      <c r="AT55" s="6"/>
      <c r="AU55" s="6" t="s">
        <v>39</v>
      </c>
      <c r="AV55" s="6" t="s">
        <v>39</v>
      </c>
      <c r="AW55" s="6">
        <v>1</v>
      </c>
      <c r="AX55" s="6" t="s">
        <v>39</v>
      </c>
      <c r="AY55" s="6" t="s">
        <v>39</v>
      </c>
      <c r="AZ55" s="6" t="s">
        <v>39</v>
      </c>
      <c r="BA55" s="11" t="s">
        <v>39</v>
      </c>
      <c r="BB55" s="6" t="s">
        <v>39</v>
      </c>
      <c r="BC55" s="12" t="s">
        <v>39</v>
      </c>
      <c r="BD55" s="6">
        <v>200</v>
      </c>
      <c r="BE55" s="6">
        <v>0</v>
      </c>
      <c r="BF55" s="6">
        <f>IF(BE55&lt;&gt;"",BE55/BD55*100,"")</f>
        <v>0</v>
      </c>
      <c r="BG55" s="13">
        <v>1</v>
      </c>
      <c r="BH55" s="6" t="s">
        <v>39</v>
      </c>
      <c r="BI55" s="6" t="s">
        <v>39</v>
      </c>
      <c r="BJ55" s="11" t="s">
        <v>39</v>
      </c>
      <c r="BK55" s="13"/>
      <c r="BL55" s="6"/>
      <c r="BM55" s="6">
        <v>1</v>
      </c>
      <c r="BN55" s="6">
        <v>1</v>
      </c>
      <c r="BO55" s="6"/>
      <c r="BP55" s="6"/>
      <c r="BQ55" s="12" t="str">
        <f>IF(BR55&lt;&gt;"",IF(BR55="Poly","",1),"")</f>
        <v/>
      </c>
      <c r="BR55" s="16" t="s">
        <v>126</v>
      </c>
      <c r="BS55" s="13">
        <v>6.9000000000000006E-2</v>
      </c>
      <c r="BT55" s="12">
        <v>2931</v>
      </c>
      <c r="BU55" s="13">
        <v>-30.105499999999999</v>
      </c>
      <c r="BV55" s="6">
        <f>IF(BU55&lt;&gt;"",BU55+273.15,"")</f>
        <v>243.04449999999997</v>
      </c>
      <c r="BW55" s="6">
        <v>-35.481900000000003</v>
      </c>
      <c r="BX55" s="6">
        <v>-35.655099999999997</v>
      </c>
      <c r="BY55" s="12">
        <v>101.9053</v>
      </c>
      <c r="BZ55" s="16" t="s">
        <v>141</v>
      </c>
      <c r="CA55" s="11">
        <v>148.09540000000001</v>
      </c>
      <c r="CB55" s="17">
        <v>110.249</v>
      </c>
      <c r="CC55" s="11">
        <v>9.5658315340800392E-3</v>
      </c>
      <c r="CD55" s="12">
        <v>0.99099999999999999</v>
      </c>
      <c r="CE55" s="11">
        <v>595.24294793117417</v>
      </c>
      <c r="CF55" s="11">
        <v>598.02054160020373</v>
      </c>
      <c r="CG55" s="11">
        <v>5.0309999999999997</v>
      </c>
      <c r="CH55" s="11">
        <v>26.898</v>
      </c>
      <c r="CI55" s="11">
        <v>38.195</v>
      </c>
      <c r="CJ55" s="11">
        <v>0</v>
      </c>
      <c r="CK55" s="11">
        <v>61.374000000000002</v>
      </c>
      <c r="CL55" s="11">
        <v>6.3E-2</v>
      </c>
      <c r="CM55" s="11">
        <v>26.381</v>
      </c>
      <c r="CN55" s="11">
        <v>0</v>
      </c>
      <c r="CO55" s="11">
        <v>7.2539999999999996</v>
      </c>
      <c r="CP55" s="11">
        <v>4.0999999999999996</v>
      </c>
      <c r="CQ55" s="11">
        <v>0</v>
      </c>
      <c r="CR55" s="11">
        <v>0</v>
      </c>
      <c r="CS55" s="11">
        <v>27.13</v>
      </c>
      <c r="CT55" s="11">
        <v>6.94</v>
      </c>
      <c r="CU55" s="12">
        <v>0</v>
      </c>
      <c r="CV55" s="11" t="str">
        <f>IF(B55&lt;&gt;"",CONCATENATE(IF(LEFT(B55,2)="AS","Calibration #","Burn #"),IF(LEFT(B55,2)="AS",MID(B55,3,1),TEXT(B55,0))," (",TEXT(B55,0),") - ",IF(AL55&lt;&gt;"AS",CONCATENATE(TEXT(BD55,0),"g "),""),IF(BC55=1,"Dried ",IF(BB55=1,"Fresh ","")),IF(AT55=1,IF(AS55=1,"Polluted then washed ","Polluted "),IF(AS55=1,"Washed ","")),AN55,IF(AZ55=1," inland",IF(BA55=1," coastal",""))," ",AO55,"",IF(AV55=1,IF(AX55=1," leaves + branches"," leaves"),IF(AW55=1,IF(AX55=1," needles + branches"," needles"),IF(AX55=1," branches",""))),IF(AY55=1," small sticks",IF(AY55=2," medium sticks",IF(AY55=3," large sticks",""))),IF(AP55&lt;&gt;"",CONCATENATE(" + ",AP55),""),IF(AQ55=1,", AS coated,",IF(AR55=1,", KCl coated,",IF(AU55=1,", clean,",""))),IF(BI55=1,", heading, ",IF(BJ55=1,", backing, "," ")),IF(BG55=1,CONCATENATE("flaming ",IF(BH55=1,CONCATENATE("+ smouldering ["),"only [")),IF(BH55=1,CONCATENATE("smouldering only ["),"[")),CONCATENATE(TEXT(AB55,0),":",IF(AC55&lt;10,CONCATENATE("0",TEXT(AC55,0)),TEXT(AC55,0)),IF(AD55=0,"",IF(AD55&lt;10,CONCATENATE(":0",TEXT(AD55,0)),CONCATENATE(":",TEXT(AD55,0)))))," - ",CONCATENATE(TEXT(AF55,0),":",IF(AG55&lt;10,CONCATENATE("0",TEXT(AG55,0)),TEXT(AG55,0)),IF(AH55=0,"",IF(AH55&lt;10,CONCATENATE(":0",TEXT(AH55,0)),CONCATENATE(":",TEXT(AH55,0))))),"] (",IF(BU55&lt;-52.5,"-55",IF(BU55&lt;-47.5,"-50",IF(BU55&lt;-42.5,"-45",IF(BU55&lt;-37.5,"-40",IF(BU55&lt;-32.5,"-35",IF(BU55&lt;-27.5,"-30",IF(BU55&lt;-22.5,"-25","warm")))))))," °C, ",IF(BR55="Poly",CONCATENATE("polydisperse)"),CONCATENATE(TEXT(BR55*1000,0)," nm)"))),"")</f>
        <v>Burn #72 (72) - 200g MT Ponderosa Pine needles flaming only [14:42 - 14:51:20] (-30 °C, polydisperse)</v>
      </c>
      <c r="CW55" s="11" t="s">
        <v>239</v>
      </c>
    </row>
    <row r="56" spans="1:101" s="11" customFormat="1">
      <c r="A56" s="11">
        <v>113</v>
      </c>
      <c r="B56" s="11">
        <v>112</v>
      </c>
      <c r="C56" s="6" t="s">
        <v>330</v>
      </c>
      <c r="D56" s="11">
        <v>112</v>
      </c>
      <c r="E56" s="11">
        <v>79</v>
      </c>
      <c r="G56" s="6">
        <v>0</v>
      </c>
      <c r="H56" s="87">
        <f t="shared" si="0"/>
        <v>0</v>
      </c>
      <c r="I56" s="70">
        <v>9.9999999999999994E-12</v>
      </c>
      <c r="J56" s="11">
        <v>-30.4</v>
      </c>
      <c r="K56" s="11">
        <v>-30.4</v>
      </c>
      <c r="L56" s="11">
        <v>-30.2</v>
      </c>
      <c r="M56" s="11">
        <v>-30.6</v>
      </c>
      <c r="N56" s="97">
        <f t="shared" si="1"/>
        <v>-5.1999706407558657</v>
      </c>
      <c r="O56" s="70">
        <v>6.3099999999999997E-6</v>
      </c>
      <c r="P56" s="70">
        <v>0</v>
      </c>
      <c r="Q56" s="70">
        <v>5.1800000000000004E-6</v>
      </c>
      <c r="R56" s="70">
        <v>0</v>
      </c>
      <c r="S56" s="11">
        <v>4293.3999999999996</v>
      </c>
      <c r="T56" s="11">
        <v>4700</v>
      </c>
      <c r="U56" s="11">
        <v>6240</v>
      </c>
      <c r="V56" s="11">
        <v>1950</v>
      </c>
      <c r="W56" s="13">
        <v>2007</v>
      </c>
      <c r="X56" s="6">
        <v>5</v>
      </c>
      <c r="Y56" s="6">
        <v>29</v>
      </c>
      <c r="Z56" s="6" t="str">
        <f>IF(AA56&lt;&gt;"",IF(WEEKDAY(AA56,1)=1,"Sunday",IF(WEEKDAY(AA56,1)=2,"Monday",IF(WEEKDAY(AA56,1)=3,"Tuesday",IF(WEEKDAY(AA56,1)=4,"Wednesday",IF(WEEKDAY(AA56,1)=5,"Thursday",IF(WEEKDAY(AA56,1)=6,"Friday",IF(WEEKDAY(AA56,1)=7,"Saturday",""))))))),"")</f>
        <v>Tuesday</v>
      </c>
      <c r="AA56" s="14">
        <f>IF(W56&gt;0,DATE(W56,X56,Y56),"")</f>
        <v>39231</v>
      </c>
      <c r="AB56" s="13">
        <v>16</v>
      </c>
      <c r="AC56" s="6">
        <v>24</v>
      </c>
      <c r="AD56" s="6">
        <v>0</v>
      </c>
      <c r="AE56" s="15">
        <f>IF(AB56&gt;0,TIME(AB56,AC56,AD56),"")</f>
        <v>0.68333333333333324</v>
      </c>
      <c r="AF56" s="13">
        <v>17</v>
      </c>
      <c r="AG56" s="6">
        <v>25</v>
      </c>
      <c r="AH56" s="6">
        <v>0</v>
      </c>
      <c r="AI56" s="15">
        <f>IF(AF56&gt;0,TIME(AF56,AG56,AH56),"")</f>
        <v>0.72569444444444453</v>
      </c>
      <c r="AJ56" s="13" t="str">
        <f>IF(AND(AA56&lt;DATE(2007,5,27),B56&gt;0),1,"")</f>
        <v/>
      </c>
      <c r="AK56" s="12">
        <f>IF(AND(AA56&gt;DATE(2007,5,27),B56&gt;0),1,"")</f>
        <v>1</v>
      </c>
      <c r="AL56" s="13" t="s">
        <v>97</v>
      </c>
      <c r="AM56" s="6" t="s">
        <v>129</v>
      </c>
      <c r="AN56" s="11" t="s">
        <v>316</v>
      </c>
      <c r="AO56" s="6" t="s">
        <v>330</v>
      </c>
      <c r="AP56" s="12"/>
      <c r="AQ56" s="6"/>
      <c r="AR56" s="6"/>
      <c r="AS56" s="6"/>
      <c r="AT56" s="6"/>
      <c r="AU56" s="6" t="s">
        <v>39</v>
      </c>
      <c r="AV56" s="6" t="s">
        <v>39</v>
      </c>
      <c r="AW56" s="6" t="s">
        <v>39</v>
      </c>
      <c r="AX56" s="6" t="s">
        <v>39</v>
      </c>
      <c r="AY56" s="6" t="s">
        <v>39</v>
      </c>
      <c r="AZ56" s="6" t="s">
        <v>39</v>
      </c>
      <c r="BA56" s="11" t="s">
        <v>39</v>
      </c>
      <c r="BB56" s="6" t="s">
        <v>39</v>
      </c>
      <c r="BC56" s="12" t="s">
        <v>39</v>
      </c>
      <c r="BD56" s="6">
        <v>250</v>
      </c>
      <c r="BE56" s="6">
        <v>10.7</v>
      </c>
      <c r="BF56" s="6">
        <f>IF(BE56&lt;&gt;"",BE56/BD56*100,"")</f>
        <v>4.2799999999999994</v>
      </c>
      <c r="BG56" s="13">
        <v>1</v>
      </c>
      <c r="BH56" s="6">
        <v>1</v>
      </c>
      <c r="BI56" s="6" t="s">
        <v>39</v>
      </c>
      <c r="BJ56" s="11" t="s">
        <v>39</v>
      </c>
      <c r="BK56" s="13">
        <v>1</v>
      </c>
      <c r="BL56" s="6">
        <v>1</v>
      </c>
      <c r="BM56" s="6">
        <v>1</v>
      </c>
      <c r="BN56" s="6">
        <v>1</v>
      </c>
      <c r="BO56" s="6"/>
      <c r="BP56" s="6">
        <v>1</v>
      </c>
      <c r="BQ56" s="12" t="str">
        <f>IF(BR56&lt;&gt;"",IF(BR56="Poly","",1),"")</f>
        <v/>
      </c>
      <c r="BR56" s="16" t="s">
        <v>126</v>
      </c>
      <c r="BS56" s="13" t="s">
        <v>39</v>
      </c>
      <c r="BT56" s="12" t="s">
        <v>39</v>
      </c>
      <c r="BU56" s="13">
        <v>-30.3841</v>
      </c>
      <c r="BV56" s="6">
        <f>IF(BU56&lt;&gt;"",BU56+273.15,"")</f>
        <v>242.76589999999999</v>
      </c>
      <c r="BW56" s="6">
        <v>-35.851399999999998</v>
      </c>
      <c r="BX56" s="6">
        <v>-36.110399999999998</v>
      </c>
      <c r="BY56" s="12">
        <v>102.8734</v>
      </c>
      <c r="BZ56" s="16" t="s">
        <v>144</v>
      </c>
      <c r="CA56" s="11">
        <v>152.9923</v>
      </c>
      <c r="CB56" s="17">
        <v>113.584</v>
      </c>
      <c r="CD56" s="12" t="s">
        <v>39</v>
      </c>
      <c r="CE56" s="11">
        <v>519.12899450673979</v>
      </c>
      <c r="CF56" s="11">
        <v>21.639194510269025</v>
      </c>
      <c r="CG56" s="11">
        <v>0.69599999999999995</v>
      </c>
      <c r="CH56" s="11">
        <v>5.0330000000000004</v>
      </c>
      <c r="CI56" s="11">
        <v>3.234</v>
      </c>
      <c r="CJ56" s="11">
        <v>8.4000000000000005E-2</v>
      </c>
      <c r="CK56" s="11">
        <v>2.35</v>
      </c>
      <c r="CL56" s="11">
        <v>0.51400000000000001</v>
      </c>
      <c r="CM56" s="11" t="s">
        <v>39</v>
      </c>
      <c r="CN56" s="11">
        <v>4.016</v>
      </c>
      <c r="CO56" s="11">
        <v>2.1840000000000002</v>
      </c>
      <c r="CP56" s="11">
        <v>7.22</v>
      </c>
      <c r="CQ56" s="11">
        <v>0</v>
      </c>
      <c r="CR56" s="11">
        <v>0.13</v>
      </c>
      <c r="CS56" s="11">
        <v>17.37</v>
      </c>
      <c r="CT56" s="11">
        <v>15.24</v>
      </c>
      <c r="CU56" s="12">
        <v>0.03</v>
      </c>
      <c r="CV56" s="11" t="str">
        <f>IF(B56&lt;&gt;"",CONCATENATE(IF(LEFT(B56,2)="AS","Calibration #","Burn #"),IF(LEFT(B56,2)="AS",MID(B56,3,1),TEXT(B56,0))," (",TEXT(B56,0),") - ",IF(AL56&lt;&gt;"AS",CONCATENATE(TEXT(BD56,0),"g "),""),IF(BC56=1,"Dried ",IF(BB56=1,"Fresh ","")),IF(AT56=1,IF(AS56=1,"Polluted then washed ","Polluted "),IF(AS56=1,"Washed ","")),AN56,IF(AZ56=1," inland",IF(BA56=1," coastal",""))," ",AO56,"",IF(AV56=1,IF(AX56=1," leaves + branches"," leaves"),IF(AW56=1,IF(AX56=1," needles + branches"," needles"),IF(AX56=1," branches",""))),IF(AY56=1," small sticks",IF(AY56=2," medium sticks",IF(AY56=3," large sticks",""))),IF(AP56&lt;&gt;"",CONCATENATE(" + ",AP56),""),IF(AQ56=1,", AS coated,",IF(AR56=1,", KCl coated,",IF(AU56=1,", clean,",""))),IF(BI56=1,", heading, ",IF(BJ56=1,", backing, "," ")),IF(BG56=1,CONCATENATE("flaming ",IF(BH56=1,CONCATENATE("+ smouldering ["),"only [")),IF(BH56=1,CONCATENATE("smouldering only ["),"[")),CONCATENATE(TEXT(AB56,0),":",IF(AC56&lt;10,CONCATENATE("0",TEXT(AC56,0)),TEXT(AC56,0)),IF(AD56=0,"",IF(AD56&lt;10,CONCATENATE(":0",TEXT(AD56,0)),CONCATENATE(":",TEXT(AD56,0)))))," - ",CONCATENATE(TEXT(AF56,0),":",IF(AG56&lt;10,CONCATENATE("0",TEXT(AG56,0)),TEXT(AG56,0)),IF(AH56=0,"",IF(AH56&lt;10,CONCATENATE(":0",TEXT(AH56,0)),CONCATENATE(":",TEXT(AH56,0))))),"] (",IF(BU56&lt;-52.5,"-55",IF(BU56&lt;-47.5,"-50",IF(BU56&lt;-42.5,"-45",IF(BU56&lt;-37.5,"-40",IF(BU56&lt;-32.5,"-35",IF(BU56&lt;-27.5,"-30",IF(BU56&lt;-22.5,"-25","warm")))))))," °C, ",IF(BR56="Poly",CONCATENATE("polydisperse)"),CONCATENATE(TEXT(BR56*1000,0)," nm)"))),"")</f>
        <v>Burn #112 (112) - 250g MT Ponderosa Pine flaming + smouldering [16:24 - 17:25] (-30 °C, polydisperse)</v>
      </c>
      <c r="CW56" s="11" t="s">
        <v>223</v>
      </c>
    </row>
    <row r="57" spans="1:101" s="88" customFormat="1">
      <c r="A57" s="88">
        <v>34</v>
      </c>
      <c r="B57" s="88">
        <v>33</v>
      </c>
      <c r="C57" s="89" t="s">
        <v>454</v>
      </c>
      <c r="D57" s="88">
        <v>33</v>
      </c>
      <c r="E57" s="88">
        <v>22</v>
      </c>
      <c r="F57" s="88">
        <v>33</v>
      </c>
      <c r="G57" s="98">
        <v>0.98533333333333351</v>
      </c>
      <c r="H57" s="87">
        <f t="shared" si="0"/>
        <v>-4.2218487496163561</v>
      </c>
      <c r="I57" s="90">
        <v>6.0000000000000002E-5</v>
      </c>
      <c r="J57" s="88">
        <v>-30.3</v>
      </c>
      <c r="K57" s="88">
        <v>-30.2</v>
      </c>
      <c r="L57" s="88">
        <v>-29.9</v>
      </c>
      <c r="M57" s="88">
        <v>-30.6</v>
      </c>
      <c r="N57" s="97">
        <f t="shared" si="1"/>
        <v>-6.1817741063860447</v>
      </c>
      <c r="O57" s="90">
        <v>6.5799999999999999E-7</v>
      </c>
      <c r="P57" s="90">
        <v>0</v>
      </c>
      <c r="Q57" s="90">
        <v>0</v>
      </c>
      <c r="R57" s="90">
        <v>0</v>
      </c>
      <c r="S57" s="88">
        <v>19428.73</v>
      </c>
      <c r="T57" s="88">
        <v>20000</v>
      </c>
      <c r="U57" s="88">
        <v>20400</v>
      </c>
      <c r="V57" s="88">
        <v>18000</v>
      </c>
      <c r="W57" s="91">
        <v>2007</v>
      </c>
      <c r="X57" s="89">
        <v>5</v>
      </c>
      <c r="Y57" s="89">
        <v>22</v>
      </c>
      <c r="Z57" s="89" t="str">
        <f>IF(AA57&lt;&gt;"",IF(WEEKDAY(AA57,1)=1,"Sunday",IF(WEEKDAY(AA57,1)=2,"Monday",IF(WEEKDAY(AA57,1)=3,"Tuesday",IF(WEEKDAY(AA57,1)=4,"Wednesday",IF(WEEKDAY(AA57,1)=5,"Thursday",IF(WEEKDAY(AA57,1)=6,"Friday",IF(WEEKDAY(AA57,1)=7,"Saturday",""))))))),"")</f>
        <v>Tuesday</v>
      </c>
      <c r="AA57" s="92">
        <f>IF(W57&gt;0,DATE(W57,X57,Y57),"")</f>
        <v>39224</v>
      </c>
      <c r="AB57" s="91">
        <v>12</v>
      </c>
      <c r="AC57" s="89">
        <v>51</v>
      </c>
      <c r="AD57" s="89">
        <v>0</v>
      </c>
      <c r="AE57" s="93">
        <f>IF(AB57&gt;0,TIME(AB57,AC57,AD57),"")</f>
        <v>0.53541666666666665</v>
      </c>
      <c r="AF57" s="91">
        <v>13</v>
      </c>
      <c r="AG57" s="89">
        <v>3</v>
      </c>
      <c r="AH57" s="89">
        <v>0</v>
      </c>
      <c r="AI57" s="93">
        <f>IF(AF57&gt;0,TIME(AF57,AG57,AH57),"")</f>
        <v>0.54375000000000007</v>
      </c>
      <c r="AJ57" s="91">
        <f>IF(AND(AA57&lt;DATE(2007,5,27),B57&gt;0),1,"")</f>
        <v>1</v>
      </c>
      <c r="AK57" s="94" t="str">
        <f>IF(AND(AA57&gt;DATE(2007,5,27),B57&gt;0),1,"")</f>
        <v/>
      </c>
      <c r="AL57" s="91" t="s">
        <v>46</v>
      </c>
      <c r="AM57" s="89" t="s">
        <v>131</v>
      </c>
      <c r="AN57" s="88" t="s">
        <v>311</v>
      </c>
      <c r="AO57" s="89" t="s">
        <v>331</v>
      </c>
      <c r="AP57" s="94" t="s">
        <v>113</v>
      </c>
      <c r="AQ57" s="89"/>
      <c r="AR57" s="89"/>
      <c r="AS57" s="89"/>
      <c r="AT57" s="89"/>
      <c r="AU57" s="89" t="s">
        <v>39</v>
      </c>
      <c r="AV57" s="89" t="s">
        <v>39</v>
      </c>
      <c r="AW57" s="89">
        <v>1</v>
      </c>
      <c r="AX57" s="89" t="s">
        <v>39</v>
      </c>
      <c r="AY57" s="89" t="s">
        <v>39</v>
      </c>
      <c r="AZ57" s="89" t="s">
        <v>39</v>
      </c>
      <c r="BA57" s="88" t="s">
        <v>39</v>
      </c>
      <c r="BB57" s="89" t="s">
        <v>39</v>
      </c>
      <c r="BC57" s="94" t="s">
        <v>39</v>
      </c>
      <c r="BD57" s="89">
        <v>244</v>
      </c>
      <c r="BE57" s="89">
        <v>32.4</v>
      </c>
      <c r="BF57" s="89">
        <f>IF(BE57&lt;&gt;"",BE57/BD57*100,"")</f>
        <v>13.278688524590162</v>
      </c>
      <c r="BG57" s="91">
        <v>1</v>
      </c>
      <c r="BH57" s="89" t="s">
        <v>39</v>
      </c>
      <c r="BI57" s="89" t="s">
        <v>39</v>
      </c>
      <c r="BJ57" s="88" t="s">
        <v>39</v>
      </c>
      <c r="BK57" s="91">
        <v>1</v>
      </c>
      <c r="BL57" s="89">
        <v>1</v>
      </c>
      <c r="BM57" s="89">
        <v>1</v>
      </c>
      <c r="BN57" s="89">
        <v>1</v>
      </c>
      <c r="BO57" s="89"/>
      <c r="BP57" s="89"/>
      <c r="BQ57" s="94" t="str">
        <f>IF(BR57&lt;&gt;"",IF(BR57="Poly","",1),"")</f>
        <v/>
      </c>
      <c r="BR57" s="95" t="s">
        <v>126</v>
      </c>
      <c r="BS57" s="91">
        <v>1.4E-2</v>
      </c>
      <c r="BT57" s="94">
        <v>253488</v>
      </c>
      <c r="BU57" s="91">
        <v>-30.265000000000001</v>
      </c>
      <c r="BV57" s="89">
        <f>IF(BU57&lt;&gt;"",BU57+273.15,"")</f>
        <v>242.88499999999999</v>
      </c>
      <c r="BW57" s="89">
        <v>-35.700299999999999</v>
      </c>
      <c r="BX57" s="89">
        <v>-35.872199999999999</v>
      </c>
      <c r="BY57" s="94">
        <v>101.89449999999999</v>
      </c>
      <c r="BZ57" s="95" t="s">
        <v>139</v>
      </c>
      <c r="CA57" s="88">
        <v>152.31610000000001</v>
      </c>
      <c r="CB57" s="96">
        <v>113.214</v>
      </c>
      <c r="CC57" s="88">
        <v>0.27317765967270796</v>
      </c>
      <c r="CD57" s="94">
        <v>0.92200000000000004</v>
      </c>
      <c r="CE57" s="88">
        <v>137.61634891911069</v>
      </c>
      <c r="CF57" s="88">
        <v>0.537112159436124</v>
      </c>
      <c r="CG57" s="88">
        <v>1.4</v>
      </c>
      <c r="CH57" s="88">
        <v>9.0839999999999996</v>
      </c>
      <c r="CI57" s="88">
        <v>3.3330000000000002</v>
      </c>
      <c r="CJ57" s="88">
        <v>1.123</v>
      </c>
      <c r="CK57" s="88">
        <v>2.2709999999999999</v>
      </c>
      <c r="CL57" s="88">
        <v>1.385</v>
      </c>
      <c r="CM57" s="88">
        <v>0</v>
      </c>
      <c r="CN57" s="88">
        <v>0</v>
      </c>
      <c r="CO57" s="88">
        <v>3.048</v>
      </c>
      <c r="CP57" s="88">
        <v>1.79</v>
      </c>
      <c r="CQ57" s="88">
        <v>0</v>
      </c>
      <c r="CR57" s="88">
        <v>0.11</v>
      </c>
      <c r="CS57" s="88">
        <v>18.45</v>
      </c>
      <c r="CT57" s="88">
        <v>4.1900000000000004</v>
      </c>
      <c r="CU57" s="94">
        <v>0</v>
      </c>
      <c r="CV57" s="88" t="str">
        <f>IF(B57&lt;&gt;"",CONCATENATE(IF(LEFT(B57,2)="AS","Calibration #","Burn #"),IF(LEFT(B57,2)="AS",MID(B57,3,1),TEXT(B57,0))," (",TEXT(B57,0),") - ",IF(AL57&lt;&gt;"AS",CONCATENATE(TEXT(BD57,0),"g "),""),IF(BC57=1,"Dried ",IF(BB57=1,"Fresh ","")),IF(AT57=1,IF(AS57=1,"Polluted then washed ","Polluted "),IF(AS57=1,"Washed ","")),AN57,IF(AZ57=1," inland",IF(BA57=1," coastal",""))," ",AO57,"",IF(AV57=1,IF(AX57=1," leaves + branches"," leaves"),IF(AW57=1,IF(AX57=1," needles + branches"," needles"),IF(AX57=1," branches",""))),IF(AY57=1," small sticks",IF(AY57=2," medium sticks",IF(AY57=3," large sticks",""))),IF(AP57&lt;&gt;"",CONCATENATE(" + ",AP57),""),IF(AQ57=1,", AS coated,",IF(AR57=1,", KCl coated,",IF(AU57=1,", clean,",""))),IF(BI57=1,", heading, ",IF(BJ57=1,", backing, "," ")),IF(BG57=1,CONCATENATE("flaming ",IF(BH57=1,CONCATENATE("+ smouldering ["),"only [")),IF(BH57=1,CONCATENATE("smouldering only ["),"[")),CONCATENATE(TEXT(AB57,0),":",IF(AC57&lt;10,CONCATENATE("0",TEXT(AC57,0)),TEXT(AC57,0)),IF(AD57=0,"",IF(AD57&lt;10,CONCATENATE(":0",TEXT(AD57,0)),CONCATENATE(":",TEXT(AD57,0)))))," - ",CONCATENATE(TEXT(AF57,0),":",IF(AG57&lt;10,CONCATENATE("0",TEXT(AG57,0)),TEXT(AG57,0)),IF(AH57=0,"",IF(AH57&lt;10,CONCATENATE(":0",TEXT(AH57,0)),CONCATENATE(":",TEXT(AH57,0))))),"] (",IF(BU57&lt;-52.5,"-55",IF(BU57&lt;-47.5,"-50",IF(BU57&lt;-42.5,"-45",IF(BU57&lt;-37.5,"-40",IF(BU57&lt;-32.5,"-35",IF(BU57&lt;-27.5,"-30",IF(BU57&lt;-22.5,"-25","warm")))))))," °C, ",IF(BR57="Poly",CONCATENATE("polydisperse)"),CONCATENATE(TEXT(BR57*1000,0)," nm)"))),"")</f>
        <v>Burn #33 (33) - 244g MS Longleaf Pine needles + Wiregrass flaming only [12:51 - 13:03] (-30 °C, polydisperse)</v>
      </c>
      <c r="CW57" s="88" t="s">
        <v>172</v>
      </c>
    </row>
    <row r="58" spans="1:101" s="11" customFormat="1">
      <c r="A58" s="11">
        <v>35</v>
      </c>
      <c r="B58" s="11">
        <v>34</v>
      </c>
      <c r="C58" s="6" t="s">
        <v>454</v>
      </c>
      <c r="D58" s="11">
        <v>34</v>
      </c>
      <c r="E58" s="11">
        <v>23</v>
      </c>
      <c r="F58" s="11">
        <v>34</v>
      </c>
      <c r="G58" s="99">
        <v>0.88329999999999997</v>
      </c>
      <c r="H58" s="87">
        <f t="shared" si="0"/>
        <v>0</v>
      </c>
      <c r="I58" s="70">
        <v>9.9999999999999994E-12</v>
      </c>
      <c r="J58" s="11">
        <v>-30.4</v>
      </c>
      <c r="K58" s="11">
        <v>-30.3</v>
      </c>
      <c r="L58" s="11">
        <v>-29.9</v>
      </c>
      <c r="M58" s="11">
        <v>-30.8</v>
      </c>
      <c r="N58" s="97">
        <f t="shared" si="1"/>
        <v>-4.9546770212133424</v>
      </c>
      <c r="O58" s="70">
        <v>1.11E-5</v>
      </c>
      <c r="P58" s="70">
        <v>1.22E-5</v>
      </c>
      <c r="Q58" s="70">
        <v>1.2999999999999999E-5</v>
      </c>
      <c r="R58" s="70">
        <v>0</v>
      </c>
      <c r="S58" s="11">
        <v>3405.21</v>
      </c>
      <c r="T58" s="11">
        <v>3350</v>
      </c>
      <c r="U58" s="11">
        <v>3740</v>
      </c>
      <c r="V58" s="11">
        <v>3080</v>
      </c>
      <c r="W58" s="13">
        <v>2007</v>
      </c>
      <c r="X58" s="6">
        <v>5</v>
      </c>
      <c r="Y58" s="6">
        <v>22</v>
      </c>
      <c r="Z58" s="6" t="str">
        <f>IF(AA58&lt;&gt;"",IF(WEEKDAY(AA58,1)=1,"Sunday",IF(WEEKDAY(AA58,1)=2,"Monday",IF(WEEKDAY(AA58,1)=3,"Tuesday",IF(WEEKDAY(AA58,1)=4,"Wednesday",IF(WEEKDAY(AA58,1)=5,"Thursday",IF(WEEKDAY(AA58,1)=6,"Friday",IF(WEEKDAY(AA58,1)=7,"Saturday",""))))))),"")</f>
        <v>Tuesday</v>
      </c>
      <c r="AA58" s="14">
        <f>IF(W58&gt;0,DATE(W58,X58,Y58),"")</f>
        <v>39224</v>
      </c>
      <c r="AB58" s="13">
        <v>13</v>
      </c>
      <c r="AC58" s="6">
        <v>42</v>
      </c>
      <c r="AD58" s="6">
        <v>0</v>
      </c>
      <c r="AE58" s="15">
        <f>IF(AB58&gt;0,TIME(AB58,AC58,AD58),"")</f>
        <v>0.5708333333333333</v>
      </c>
      <c r="AF58" s="13">
        <v>13</v>
      </c>
      <c r="AG58" s="6">
        <v>59</v>
      </c>
      <c r="AH58" s="6">
        <v>0</v>
      </c>
      <c r="AI58" s="15">
        <f>IF(AF58&gt;0,TIME(AF58,AG58,AH58),"")</f>
        <v>0.58263888888888882</v>
      </c>
      <c r="AJ58" s="13">
        <f>IF(AND(AA58&lt;DATE(2007,5,27),B58&gt;0),1,"")</f>
        <v>1</v>
      </c>
      <c r="AK58" s="12" t="str">
        <f>IF(AND(AA58&gt;DATE(2007,5,27),B58&gt;0),1,"")</f>
        <v/>
      </c>
      <c r="AL58" s="13" t="s">
        <v>47</v>
      </c>
      <c r="AM58" s="6" t="s">
        <v>131</v>
      </c>
      <c r="AN58" s="11" t="s">
        <v>311</v>
      </c>
      <c r="AO58" s="6" t="s">
        <v>331</v>
      </c>
      <c r="AP58" s="12" t="s">
        <v>113</v>
      </c>
      <c r="AQ58" s="6"/>
      <c r="AR58" s="6"/>
      <c r="AS58" s="6"/>
      <c r="AT58" s="6"/>
      <c r="AU58" s="6" t="s">
        <v>39</v>
      </c>
      <c r="AV58" s="6" t="s">
        <v>39</v>
      </c>
      <c r="AW58" s="6">
        <v>1</v>
      </c>
      <c r="AX58" s="6" t="s">
        <v>39</v>
      </c>
      <c r="AY58" s="6" t="s">
        <v>39</v>
      </c>
      <c r="AZ58" s="6" t="s">
        <v>39</v>
      </c>
      <c r="BA58" s="11" t="s">
        <v>39</v>
      </c>
      <c r="BB58" s="6" t="s">
        <v>39</v>
      </c>
      <c r="BC58" s="12" t="s">
        <v>39</v>
      </c>
      <c r="BD58" s="6">
        <v>217</v>
      </c>
      <c r="BE58" s="6">
        <v>29</v>
      </c>
      <c r="BF58" s="6">
        <f>IF(BE58&lt;&gt;"",BE58/BD58*100,"")</f>
        <v>13.364055299539171</v>
      </c>
      <c r="BG58" s="13" t="s">
        <v>39</v>
      </c>
      <c r="BH58" s="6">
        <v>1</v>
      </c>
      <c r="BI58" s="6" t="s">
        <v>39</v>
      </c>
      <c r="BJ58" s="11" t="s">
        <v>39</v>
      </c>
      <c r="BK58" s="13">
        <v>1</v>
      </c>
      <c r="BL58" s="6">
        <v>1</v>
      </c>
      <c r="BM58" s="6">
        <v>1</v>
      </c>
      <c r="BN58" s="6">
        <v>1</v>
      </c>
      <c r="BO58" s="6"/>
      <c r="BP58" s="6"/>
      <c r="BQ58" s="12" t="str">
        <f>IF(BR58&lt;&gt;"",IF(BR58="Poly","",1),"")</f>
        <v/>
      </c>
      <c r="BR58" s="16" t="s">
        <v>126</v>
      </c>
      <c r="BS58" s="13">
        <v>6.4000000000000001E-2</v>
      </c>
      <c r="BT58" s="12">
        <v>3274</v>
      </c>
      <c r="BU58" s="13">
        <v>-30.3553</v>
      </c>
      <c r="BV58" s="6">
        <f>IF(BU58&lt;&gt;"",BU58+273.15,"")</f>
        <v>242.79469999999998</v>
      </c>
      <c r="BW58" s="6">
        <v>-35.683500000000002</v>
      </c>
      <c r="BX58" s="6">
        <v>-35.8581</v>
      </c>
      <c r="BY58" s="12">
        <v>101.9248</v>
      </c>
      <c r="BZ58" s="16" t="s">
        <v>139</v>
      </c>
      <c r="CA58" s="11">
        <v>153.14840000000001</v>
      </c>
      <c r="CB58" s="17">
        <v>113.732</v>
      </c>
      <c r="CC58" s="11">
        <v>7.9087978835131481E-2</v>
      </c>
      <c r="CD58" s="12">
        <v>0.93200000000000005</v>
      </c>
      <c r="CE58" s="11">
        <v>137.61634891911069</v>
      </c>
      <c r="CF58" s="11">
        <v>0.537112159436124</v>
      </c>
      <c r="CG58" s="11">
        <v>1.4</v>
      </c>
      <c r="CH58" s="11">
        <v>9.0839999999999996</v>
      </c>
      <c r="CI58" s="11">
        <v>3.3330000000000002</v>
      </c>
      <c r="CJ58" s="11">
        <v>1.123</v>
      </c>
      <c r="CK58" s="11">
        <v>2.2709999999999999</v>
      </c>
      <c r="CL58" s="11">
        <v>1.385</v>
      </c>
      <c r="CM58" s="11">
        <v>0</v>
      </c>
      <c r="CN58" s="11">
        <v>0</v>
      </c>
      <c r="CO58" s="11">
        <v>3.048</v>
      </c>
      <c r="CP58" s="11">
        <v>1.79</v>
      </c>
      <c r="CQ58" s="11">
        <v>0</v>
      </c>
      <c r="CR58" s="11">
        <v>0.11</v>
      </c>
      <c r="CS58" s="11">
        <v>18.45</v>
      </c>
      <c r="CT58" s="11">
        <v>4.1900000000000004</v>
      </c>
      <c r="CU58" s="12">
        <v>0</v>
      </c>
      <c r="CV58" s="11" t="str">
        <f>IF(B58&lt;&gt;"",CONCATENATE(IF(LEFT(B58,2)="AS","Calibration #","Burn #"),IF(LEFT(B58,2)="AS",MID(B58,3,1),TEXT(B58,0))," (",TEXT(B58,0),") - ",IF(AL58&lt;&gt;"AS",CONCATENATE(TEXT(BD58,0),"g "),""),IF(BC58=1,"Dried ",IF(BB58=1,"Fresh ","")),IF(AT58=1,IF(AS58=1,"Polluted then washed ","Polluted "),IF(AS58=1,"Washed ","")),AN58,IF(AZ58=1," inland",IF(BA58=1," coastal",""))," ",AO58,"",IF(AV58=1,IF(AX58=1," leaves + branches"," leaves"),IF(AW58=1,IF(AX58=1," needles + branches"," needles"),IF(AX58=1," branches",""))),IF(AY58=1," small sticks",IF(AY58=2," medium sticks",IF(AY58=3," large sticks",""))),IF(AP58&lt;&gt;"",CONCATENATE(" + ",AP58),""),IF(AQ58=1,", AS coated,",IF(AR58=1,", KCl coated,",IF(AU58=1,", clean,",""))),IF(BI58=1,", heading, ",IF(BJ58=1,", backing, "," ")),IF(BG58=1,CONCATENATE("flaming ",IF(BH58=1,CONCATENATE("+ smouldering ["),"only [")),IF(BH58=1,CONCATENATE("smouldering only ["),"[")),CONCATENATE(TEXT(AB58,0),":",IF(AC58&lt;10,CONCATENATE("0",TEXT(AC58,0)),TEXT(AC58,0)),IF(AD58=0,"",IF(AD58&lt;10,CONCATENATE(":0",TEXT(AD58,0)),CONCATENATE(":",TEXT(AD58,0)))))," - ",CONCATENATE(TEXT(AF58,0),":",IF(AG58&lt;10,CONCATENATE("0",TEXT(AG58,0)),TEXT(AG58,0)),IF(AH58=0,"",IF(AH58&lt;10,CONCATENATE(":0",TEXT(AH58,0)),CONCATENATE(":",TEXT(AH58,0))))),"] (",IF(BU58&lt;-52.5,"-55",IF(BU58&lt;-47.5,"-50",IF(BU58&lt;-42.5,"-45",IF(BU58&lt;-37.5,"-40",IF(BU58&lt;-32.5,"-35",IF(BU58&lt;-27.5,"-30",IF(BU58&lt;-22.5,"-25","warm")))))))," °C, ",IF(BR58="Poly",CONCATENATE("polydisperse)"),CONCATENATE(TEXT(BR58*1000,0)," nm)"))),"")</f>
        <v>Burn #34 (34) - 217g MS Longleaf Pine needles + Wiregrass smouldering only [13:42 - 13:59] (-30 °C, polydisperse)</v>
      </c>
      <c r="CW58" s="11" t="s">
        <v>173</v>
      </c>
    </row>
    <row r="59" spans="1:101" s="11" customFormat="1">
      <c r="A59" s="11">
        <v>115</v>
      </c>
      <c r="B59" s="11">
        <v>113</v>
      </c>
      <c r="C59" s="6" t="s">
        <v>454</v>
      </c>
      <c r="D59" s="11">
        <v>113</v>
      </c>
      <c r="E59" s="11">
        <v>81</v>
      </c>
      <c r="G59" s="6">
        <v>0.97799999999999998</v>
      </c>
      <c r="H59" s="87">
        <f t="shared" si="0"/>
        <v>0</v>
      </c>
      <c r="I59" s="70">
        <v>9.9999999999999994E-12</v>
      </c>
      <c r="J59" s="11">
        <v>-29.7</v>
      </c>
      <c r="K59" s="11">
        <v>-29.7</v>
      </c>
      <c r="L59" s="11">
        <v>-29.5</v>
      </c>
      <c r="M59" s="11">
        <v>-29.9</v>
      </c>
      <c r="N59" s="97">
        <f t="shared" si="1"/>
        <v>-5.4736607226101563</v>
      </c>
      <c r="O59" s="70">
        <v>3.36E-6</v>
      </c>
      <c r="P59" s="70">
        <v>0</v>
      </c>
      <c r="Q59" s="70">
        <v>0</v>
      </c>
      <c r="R59" s="70">
        <v>0</v>
      </c>
      <c r="S59" s="11">
        <v>9452.9599999999991</v>
      </c>
      <c r="T59" s="11">
        <v>10300</v>
      </c>
      <c r="U59" s="11">
        <v>18100</v>
      </c>
      <c r="V59" s="11">
        <v>1030</v>
      </c>
      <c r="W59" s="13">
        <v>2007</v>
      </c>
      <c r="X59" s="6">
        <v>5</v>
      </c>
      <c r="Y59" s="6">
        <v>30</v>
      </c>
      <c r="Z59" s="6" t="str">
        <f t="shared" ref="Z59" si="2">IF(AA59&lt;&gt;"",IF(WEEKDAY(AA59,1)=1,"Sunday",IF(WEEKDAY(AA59,1)=2,"Monday",IF(WEEKDAY(AA59,1)=3,"Tuesday",IF(WEEKDAY(AA59,1)=4,"Wednesday",IF(WEEKDAY(AA59,1)=5,"Thursday",IF(WEEKDAY(AA59,1)=6,"Friday",IF(WEEKDAY(AA59,1)=7,"Saturday",""))))))),"")</f>
        <v>Wednesday</v>
      </c>
      <c r="AA59" s="14">
        <f t="shared" ref="AA59" si="3">IF(W59&gt;0,DATE(W59,X59,Y59),"")</f>
        <v>39232</v>
      </c>
      <c r="AB59" s="13">
        <v>9</v>
      </c>
      <c r="AC59" s="6">
        <v>1</v>
      </c>
      <c r="AD59" s="6">
        <v>0</v>
      </c>
      <c r="AE59" s="15">
        <f t="shared" ref="AE59" si="4">IF(AB59&gt;0,TIME(AB59,AC59,AD59),"")</f>
        <v>0.3756944444444445</v>
      </c>
      <c r="AF59" s="13">
        <v>9</v>
      </c>
      <c r="AG59" s="6">
        <v>51</v>
      </c>
      <c r="AH59" s="6">
        <v>0</v>
      </c>
      <c r="AI59" s="15">
        <f t="shared" ref="AI59" si="5">IF(AF59&gt;0,TIME(AF59,AG59,AH59),"")</f>
        <v>0.41041666666666665</v>
      </c>
      <c r="AJ59" s="13" t="str">
        <f>IF(AND(AA59&lt;DATE(2007,5,27),B59&gt;0),1,"")</f>
        <v/>
      </c>
      <c r="AK59" s="12">
        <f>IF(AND(AA59&gt;DATE(2007,5,27),B59&gt;0),1,"")</f>
        <v>1</v>
      </c>
      <c r="AL59" s="13" t="s">
        <v>46</v>
      </c>
      <c r="AM59" s="6" t="s">
        <v>131</v>
      </c>
      <c r="AN59" s="11" t="s">
        <v>311</v>
      </c>
      <c r="AO59" s="6" t="s">
        <v>331</v>
      </c>
      <c r="AP59" s="12" t="s">
        <v>113</v>
      </c>
      <c r="AQ59" s="6"/>
      <c r="AR59" s="6"/>
      <c r="AS59" s="6"/>
      <c r="AT59" s="6"/>
      <c r="AU59" s="6" t="s">
        <v>39</v>
      </c>
      <c r="AV59" s="6" t="s">
        <v>39</v>
      </c>
      <c r="AW59" s="6" t="s">
        <v>39</v>
      </c>
      <c r="AX59" s="6" t="s">
        <v>39</v>
      </c>
      <c r="AY59" s="6" t="s">
        <v>39</v>
      </c>
      <c r="AZ59" s="6" t="s">
        <v>39</v>
      </c>
      <c r="BA59" s="11" t="s">
        <v>39</v>
      </c>
      <c r="BB59" s="6" t="s">
        <v>39</v>
      </c>
      <c r="BC59" s="12" t="s">
        <v>39</v>
      </c>
      <c r="BD59" s="6">
        <v>150</v>
      </c>
      <c r="BE59" s="6">
        <v>36</v>
      </c>
      <c r="BF59" s="6">
        <f t="shared" ref="BF59" si="6">IF(BE59&lt;&gt;"",BE59/BD59*100,"")</f>
        <v>24</v>
      </c>
      <c r="BG59" s="13">
        <v>1</v>
      </c>
      <c r="BH59" s="6">
        <v>1</v>
      </c>
      <c r="BI59" s="6" t="s">
        <v>39</v>
      </c>
      <c r="BJ59" s="11" t="s">
        <v>39</v>
      </c>
      <c r="BK59" s="13">
        <v>1</v>
      </c>
      <c r="BL59" s="6">
        <v>1</v>
      </c>
      <c r="BM59" s="6">
        <v>1</v>
      </c>
      <c r="BN59" s="6">
        <v>1</v>
      </c>
      <c r="BO59" s="6"/>
      <c r="BP59" s="6">
        <v>1</v>
      </c>
      <c r="BQ59" s="12" t="str">
        <f t="shared" ref="BQ59" si="7">IF(BR59&lt;&gt;"",IF(BR59="Poly","",1),"")</f>
        <v/>
      </c>
      <c r="BR59" s="16" t="s">
        <v>126</v>
      </c>
      <c r="BS59" s="13">
        <v>9.4E-2</v>
      </c>
      <c r="BT59" s="12">
        <v>12047</v>
      </c>
      <c r="BU59" s="13">
        <v>-29.7453</v>
      </c>
      <c r="BV59" s="6">
        <f t="shared" ref="BV59" si="8">IF(BU59&lt;&gt;"",BU59+273.15,"")</f>
        <v>243.40469999999999</v>
      </c>
      <c r="BW59" s="6">
        <v>-35.225700000000003</v>
      </c>
      <c r="BX59" s="6">
        <v>-35.383699999999997</v>
      </c>
      <c r="BY59" s="12">
        <v>101.7332</v>
      </c>
      <c r="BZ59" s="16" t="s">
        <v>145</v>
      </c>
      <c r="CA59" s="11">
        <v>152.34549999999999</v>
      </c>
      <c r="CB59" s="17">
        <v>113.81399999999999</v>
      </c>
      <c r="CC59" s="11">
        <v>0.19301533842530877</v>
      </c>
      <c r="CD59" s="12">
        <v>0.97799999999999998</v>
      </c>
      <c r="CE59" s="11">
        <v>189.75463348305541</v>
      </c>
      <c r="CF59" s="11">
        <v>8.8378819291036788</v>
      </c>
      <c r="CG59" s="11">
        <v>0.41899999999999998</v>
      </c>
      <c r="CH59" s="11">
        <v>18.111000000000001</v>
      </c>
      <c r="CI59" s="11">
        <v>8.0020000000000007</v>
      </c>
      <c r="CJ59" s="11" t="s">
        <v>39</v>
      </c>
      <c r="CK59" s="11">
        <v>2.4660000000000002</v>
      </c>
      <c r="CL59" s="11">
        <v>3.0609999999999999</v>
      </c>
      <c r="CM59" s="11" t="s">
        <v>39</v>
      </c>
      <c r="CN59" s="11">
        <v>3.0819999999999999</v>
      </c>
      <c r="CO59" s="11">
        <v>1.9259999999999999</v>
      </c>
      <c r="CP59" s="11">
        <v>2.75</v>
      </c>
      <c r="CQ59" s="11">
        <v>0</v>
      </c>
      <c r="CR59" s="11">
        <v>0.05</v>
      </c>
      <c r="CS59" s="11">
        <v>12.5</v>
      </c>
      <c r="CT59" s="11">
        <v>10.1</v>
      </c>
      <c r="CU59" s="12">
        <v>0.01</v>
      </c>
      <c r="CV59" s="11" t="str">
        <f>IF(B59&lt;&gt;"",CONCATENATE(IF(LEFT(B59,2)="AS","Calibration #","Burn #"),IF(LEFT(B59,2)="AS",MID(B59,3,1),TEXT(B59,0))," (",TEXT(B59,0),") - ",IF(AL59&lt;&gt;"AS",CONCATENATE(TEXT(BD59,0),"g "),""),IF(BC59=1,"Dried ",IF(BB59=1,"Fresh ","")),IF(AT59=1,IF(AS59=1,"Polluted then washed ","Polluted "),IF(AS59=1,"Washed ","")),AN59,IF(AZ59=1," inland",IF(BA59=1," coastal",""))," ",AO59,"",IF(AV59=1,IF(AX59=1," leaves + branches"," leaves"),IF(AW59=1,IF(AX59=1," needles + branches"," needles"),IF(AX59=1," branches",""))),IF(AY59=1," small sticks",IF(AY59=2," medium sticks",IF(AY59=3," large sticks",""))),IF(AP59&lt;&gt;"",CONCATENATE(" + ",AP59),""),IF(AQ59=1,", AS coated,",IF(AR59=1,", KCl coated,",IF(AU59=1,", clean,",""))),IF(BI59=1,", heading, ",IF(BJ59=1,", backing, "," ")),IF(BG59=1,CONCATENATE("flaming ",IF(BH59=1,CONCATENATE("+ smouldering ["),"only [")),IF(BH59=1,CONCATENATE("smouldering only ["),"[")),CONCATENATE(TEXT(AB59,0),":",IF(AC59&lt;10,CONCATENATE("0",TEXT(AC59,0)),TEXT(AC59,0)),IF(AD59=0,"",IF(AD59&lt;10,CONCATENATE(":0",TEXT(AD59,0)),CONCATENATE(":",TEXT(AD59,0)))))," - ",CONCATENATE(TEXT(AF59,0),":",IF(AG59&lt;10,CONCATENATE("0",TEXT(AG59,0)),TEXT(AG59,0)),IF(AH59=0,"",IF(AH59&lt;10,CONCATENATE(":0",TEXT(AH59,0)),CONCATENATE(":",TEXT(AH59,0))))),"] (",IF(BU59&lt;-52.5,"-55",IF(BU59&lt;-47.5,"-50",IF(BU59&lt;-42.5,"-45",IF(BU59&lt;-37.5,"-40",IF(BU59&lt;-32.5,"-35",IF(BU59&lt;-27.5,"-30",IF(BU59&lt;-22.5,"-25","warm")))))))," °C, ",IF(BR59="Poly",CONCATENATE("polydisperse)"),CONCATENATE(TEXT(BR59*1000,0)," nm)"))),"")</f>
        <v>Burn #113 (113) - 150g MS Longleaf Pine + Wiregrass flaming + smouldering [9:01 - 9:51] (-30 °C, polydisperse)</v>
      </c>
      <c r="CW59" s="11" t="s">
        <v>224</v>
      </c>
    </row>
    <row r="60" spans="1:101" s="11" customFormat="1">
      <c r="A60" s="11">
        <v>44</v>
      </c>
      <c r="B60" s="11">
        <v>43</v>
      </c>
      <c r="C60" s="6" t="s">
        <v>116</v>
      </c>
      <c r="D60" s="11">
        <v>43</v>
      </c>
      <c r="E60" s="11">
        <v>32</v>
      </c>
      <c r="F60" s="11">
        <v>43</v>
      </c>
      <c r="G60" s="99">
        <v>0.98271428571428576</v>
      </c>
      <c r="H60" s="87">
        <f t="shared" si="0"/>
        <v>0</v>
      </c>
      <c r="I60" s="70">
        <v>9.9999999999999998E-13</v>
      </c>
      <c r="J60" s="11">
        <v>-29.8</v>
      </c>
      <c r="K60" s="11">
        <v>-29.7</v>
      </c>
      <c r="L60" s="11">
        <v>-28.7</v>
      </c>
      <c r="M60" s="11">
        <v>-30.7</v>
      </c>
      <c r="N60" s="97">
        <f t="shared" si="1"/>
        <v>-6.0877779434675849</v>
      </c>
      <c r="O60" s="70">
        <v>8.1699999999999997E-7</v>
      </c>
      <c r="P60" s="70">
        <v>0</v>
      </c>
      <c r="Q60" s="70">
        <v>2.03E-6</v>
      </c>
      <c r="R60" s="70">
        <v>0</v>
      </c>
      <c r="S60" s="11">
        <v>18819.810000000001</v>
      </c>
      <c r="T60" s="11">
        <v>19400</v>
      </c>
      <c r="U60" s="11">
        <v>20400</v>
      </c>
      <c r="V60" s="11">
        <v>17200</v>
      </c>
      <c r="W60" s="13">
        <v>2007</v>
      </c>
      <c r="X60" s="6">
        <v>5</v>
      </c>
      <c r="Y60" s="6">
        <v>23</v>
      </c>
      <c r="Z60" s="6" t="str">
        <f t="shared" ref="Z60" si="9">IF(AA60&lt;&gt;"",IF(WEEKDAY(AA60,1)=1,"Sunday",IF(WEEKDAY(AA60,1)=2,"Monday",IF(WEEKDAY(AA60,1)=3,"Tuesday",IF(WEEKDAY(AA60,1)=4,"Wednesday",IF(WEEKDAY(AA60,1)=5,"Thursday",IF(WEEKDAY(AA60,1)=6,"Friday",IF(WEEKDAY(AA60,1)=7,"Saturday",""))))))),"")</f>
        <v>Wednesday</v>
      </c>
      <c r="AA60" s="14">
        <f t="shared" ref="AA60" si="10">IF(W60&gt;0,DATE(W60,X60,Y60),"")</f>
        <v>39225</v>
      </c>
      <c r="AB60" s="13">
        <v>9</v>
      </c>
      <c r="AC60" s="6">
        <v>1</v>
      </c>
      <c r="AD60" s="6">
        <v>0</v>
      </c>
      <c r="AE60" s="15">
        <f t="shared" ref="AE60" si="11">IF(AB60&gt;0,TIME(AB60,AC60,AD60),"")</f>
        <v>0.3756944444444445</v>
      </c>
      <c r="AF60" s="13">
        <v>9</v>
      </c>
      <c r="AG60" s="6">
        <v>28</v>
      </c>
      <c r="AH60" s="6">
        <v>0</v>
      </c>
      <c r="AI60" s="15">
        <f t="shared" ref="AI60" si="12">IF(AF60&gt;0,TIME(AF60,AG60,AH60),"")</f>
        <v>0.39444444444444443</v>
      </c>
      <c r="AJ60" s="13">
        <f>IF(AND(AA60&lt;DATE(2007,5,27),B60&gt;0),1,"")</f>
        <v>1</v>
      </c>
      <c r="AK60" s="12" t="str">
        <f>IF(AND(AA60&gt;DATE(2007,5,27),B60&gt;0),1,"")</f>
        <v/>
      </c>
      <c r="AL60" s="13" t="s">
        <v>55</v>
      </c>
      <c r="AM60" s="6" t="s">
        <v>129</v>
      </c>
      <c r="AN60" s="11" t="s">
        <v>315</v>
      </c>
      <c r="AO60" s="6" t="s">
        <v>116</v>
      </c>
      <c r="AP60" s="12"/>
      <c r="AQ60" s="6"/>
      <c r="AR60" s="6"/>
      <c r="AS60" s="6"/>
      <c r="AT60" s="6"/>
      <c r="AU60" s="6" t="s">
        <v>39</v>
      </c>
      <c r="AV60" s="6" t="s">
        <v>39</v>
      </c>
      <c r="AW60" s="6" t="s">
        <v>39</v>
      </c>
      <c r="AX60" s="6" t="s">
        <v>39</v>
      </c>
      <c r="AY60" s="6" t="s">
        <v>39</v>
      </c>
      <c r="AZ60" s="6" t="s">
        <v>39</v>
      </c>
      <c r="BA60" s="11" t="s">
        <v>39</v>
      </c>
      <c r="BB60" s="6" t="s">
        <v>39</v>
      </c>
      <c r="BC60" s="12">
        <v>1</v>
      </c>
      <c r="BD60" s="6">
        <v>244</v>
      </c>
      <c r="BE60" s="6">
        <v>29.3</v>
      </c>
      <c r="BF60" s="6">
        <f t="shared" ref="BF60" si="13">IF(BE60&lt;&gt;"",BE60/BD60*100,"")</f>
        <v>12.008196721311476</v>
      </c>
      <c r="BG60" s="13">
        <v>1</v>
      </c>
      <c r="BH60" s="6" t="s">
        <v>39</v>
      </c>
      <c r="BI60" s="6" t="s">
        <v>39</v>
      </c>
      <c r="BJ60" s="11" t="s">
        <v>39</v>
      </c>
      <c r="BK60" s="13">
        <v>1</v>
      </c>
      <c r="BL60" s="6">
        <v>1</v>
      </c>
      <c r="BM60" s="6">
        <v>1</v>
      </c>
      <c r="BN60" s="6">
        <v>1</v>
      </c>
      <c r="BO60" s="6"/>
      <c r="BP60" s="6"/>
      <c r="BQ60" s="12" t="str">
        <f t="shared" ref="BQ60" si="14">IF(BR60&lt;&gt;"",IF(BR60="Poly","",1),"")</f>
        <v/>
      </c>
      <c r="BR60" s="16" t="s">
        <v>126</v>
      </c>
      <c r="BS60" s="13" t="s">
        <v>39</v>
      </c>
      <c r="BT60" s="12" t="s">
        <v>39</v>
      </c>
      <c r="BU60" s="13">
        <v>-29.770099999999999</v>
      </c>
      <c r="BV60" s="6">
        <f t="shared" ref="BV60" si="15">IF(BU60&lt;&gt;"",BU60+273.15,"")</f>
        <v>243.37989999999996</v>
      </c>
      <c r="BW60" s="6">
        <v>-35.206699999999998</v>
      </c>
      <c r="BX60" s="6">
        <v>-35.353999999999999</v>
      </c>
      <c r="BY60" s="12">
        <v>101.61409999999999</v>
      </c>
      <c r="BZ60" s="16" t="s">
        <v>140</v>
      </c>
      <c r="CA60" s="11">
        <v>150.7116</v>
      </c>
      <c r="CB60" s="17">
        <v>112.566</v>
      </c>
      <c r="CD60" s="12">
        <v>0.94099999999999995</v>
      </c>
      <c r="CE60" s="11">
        <v>309.39927182566703</v>
      </c>
      <c r="CF60" s="11">
        <v>26.874835702864978</v>
      </c>
      <c r="CG60" s="11">
        <v>2.5640000000000001</v>
      </c>
      <c r="CH60" s="11">
        <v>5.7729999999999997</v>
      </c>
      <c r="CI60" s="11">
        <v>9.2249999999999996</v>
      </c>
      <c r="CJ60" s="11">
        <v>2.206</v>
      </c>
      <c r="CK60" s="11">
        <v>4.5359999999999996</v>
      </c>
      <c r="CL60" s="11">
        <v>2.1469999999999998</v>
      </c>
      <c r="CM60" s="11">
        <v>0</v>
      </c>
      <c r="CN60" s="11">
        <v>0</v>
      </c>
      <c r="CO60" s="11">
        <v>0</v>
      </c>
      <c r="CP60" s="11">
        <v>2.89</v>
      </c>
      <c r="CQ60" s="11">
        <v>0</v>
      </c>
      <c r="CR60" s="11">
        <v>0</v>
      </c>
      <c r="CS60" s="11">
        <v>25.53</v>
      </c>
      <c r="CT60" s="11">
        <v>8.32</v>
      </c>
      <c r="CU60" s="12">
        <v>0</v>
      </c>
      <c r="CV60" s="11" t="str">
        <f>IF(B60&lt;&gt;"",CONCATENATE(IF(LEFT(B60,2)="AS","Calibration #","Burn #"),IF(LEFT(B60,2)="AS",MID(B60,3,1),TEXT(B60,0))," (",TEXT(B60,0),") - ",IF(AL60&lt;&gt;"AS",CONCATENATE(TEXT(BD60,0),"g "),""),IF(BC60=1,"Dried ",IF(BB60=1,"Fresh ","")),IF(AT60=1,IF(AS60=1,"Polluted then washed ","Polluted "),IF(AS60=1,"Washed ","")),AN60,IF(AZ60=1," inland",IF(BA60=1," coastal",""))," ",AO60,"",IF(AV60=1,IF(AX60=1," leaves + branches"," leaves"),IF(AW60=1,IF(AX60=1," needles + branches"," needles"),IF(AX60=1," branches",""))),IF(AY60=1," small sticks",IF(AY60=2," medium sticks",IF(AY60=3," large sticks",""))),IF(AP60&lt;&gt;"",CONCATENATE(" + ",AP60),""),IF(AQ60=1,", AS coated,",IF(AR60=1,", KCl coated,",IF(AU60=1,", clean,",""))),IF(BI60=1,", heading, ",IF(BJ60=1,", backing, "," ")),IF(BG60=1,CONCATENATE("flaming ",IF(BH60=1,CONCATENATE("+ smouldering ["),"only [")),IF(BH60=1,CONCATENATE("smouldering only ["),"[")),CONCATENATE(TEXT(AB60,0),":",IF(AC60&lt;10,CONCATENATE("0",TEXT(AC60,0)),TEXT(AC60,0)),IF(AD60=0,"",IF(AD60&lt;10,CONCATENATE(":0",TEXT(AD60,0)),CONCATENATE(":",TEXT(AD60,0)))))," - ",CONCATENATE(TEXT(AF60,0),":",IF(AG60&lt;10,CONCATENATE("0",TEXT(AG60,0)),TEXT(AG60,0)),IF(AH60=0,"",IF(AH60&lt;10,CONCATENATE(":0",TEXT(AH60,0)),CONCATENATE(":",TEXT(AH60,0))))),"] (",IF(BU60&lt;-52.5,"-55",IF(BU60&lt;-47.5,"-50",IF(BU60&lt;-42.5,"-45",IF(BU60&lt;-37.5,"-40",IF(BU60&lt;-32.5,"-35",IF(BU60&lt;-27.5,"-30",IF(BU60&lt;-22.5,"-25","warm")))))))," °C, ",IF(BR60="Poly",CONCATENATE("polydisperse)"),CONCATENATE(TEXT(BR60*1000,0)," nm)"))),"")</f>
        <v>Burn #43 (43) - 244g Dried AK Black Spruce flaming only [9:01 - 9:28] (-30 °C, polydisperse)</v>
      </c>
      <c r="CW60" s="11" t="s">
        <v>181</v>
      </c>
    </row>
    <row r="61" spans="1:101" s="11" customFormat="1">
      <c r="A61" s="11">
        <v>134</v>
      </c>
      <c r="B61" s="11">
        <v>123</v>
      </c>
      <c r="C61" s="6" t="s">
        <v>116</v>
      </c>
      <c r="D61" s="11">
        <v>123</v>
      </c>
      <c r="E61" s="11">
        <v>98</v>
      </c>
      <c r="G61" s="6">
        <v>0.97399999999999998</v>
      </c>
      <c r="H61" s="87">
        <f t="shared" si="0"/>
        <v>0</v>
      </c>
      <c r="I61" s="70">
        <v>9.9999999999999994E-12</v>
      </c>
      <c r="J61" s="11">
        <v>-30.7</v>
      </c>
      <c r="K61" s="11">
        <v>-30.3</v>
      </c>
      <c r="L61" s="11">
        <v>-29.5</v>
      </c>
      <c r="M61" s="11">
        <v>-32.1</v>
      </c>
      <c r="N61" s="97">
        <f t="shared" si="1"/>
        <v>-4.7746907182741376</v>
      </c>
      <c r="O61" s="70">
        <v>1.6799999999999998E-5</v>
      </c>
      <c r="P61" s="70">
        <v>1.6500000000000001E-5</v>
      </c>
      <c r="Q61" s="70">
        <v>3.2299999999999999E-5</v>
      </c>
      <c r="R61" s="70">
        <v>0</v>
      </c>
      <c r="S61" s="11">
        <v>2694.16</v>
      </c>
      <c r="T61" s="11">
        <v>2640</v>
      </c>
      <c r="U61" s="11">
        <v>2960</v>
      </c>
      <c r="V61" s="11">
        <v>2320</v>
      </c>
      <c r="W61" s="13">
        <v>2007</v>
      </c>
      <c r="X61" s="6">
        <v>6</v>
      </c>
      <c r="Y61" s="6">
        <v>1</v>
      </c>
      <c r="Z61" s="6" t="str">
        <f t="shared" ref="Z61" si="16">IF(AA61&lt;&gt;"",IF(WEEKDAY(AA61,1)=1,"Sunday",IF(WEEKDAY(AA61,1)=2,"Monday",IF(WEEKDAY(AA61,1)=3,"Tuesday",IF(WEEKDAY(AA61,1)=4,"Wednesday",IF(WEEKDAY(AA61,1)=5,"Thursday",IF(WEEKDAY(AA61,1)=6,"Friday",IF(WEEKDAY(AA61,1)=7,"Saturday",""))))))),"")</f>
        <v>Friday</v>
      </c>
      <c r="AA61" s="14">
        <f t="shared" ref="AA61" si="17">IF(W61&gt;0,DATE(W61,X61,Y61),"")</f>
        <v>39234</v>
      </c>
      <c r="AB61" s="13">
        <v>17</v>
      </c>
      <c r="AC61" s="6">
        <v>32</v>
      </c>
      <c r="AD61" s="6">
        <v>0</v>
      </c>
      <c r="AE61" s="15">
        <f t="shared" ref="AE61" si="18">IF(AB61&gt;0,TIME(AB61,AC61,AD61),"")</f>
        <v>0.73055555555555562</v>
      </c>
      <c r="AF61" s="13">
        <v>18</v>
      </c>
      <c r="AG61" s="6">
        <v>18</v>
      </c>
      <c r="AH61" s="6">
        <v>0</v>
      </c>
      <c r="AI61" s="15">
        <f t="shared" ref="AI61" si="19">IF(AF61&gt;0,TIME(AF61,AG61,AH61),"")</f>
        <v>0.76250000000000007</v>
      </c>
      <c r="AJ61" s="13" t="str">
        <f>IF(AND(AA61&lt;DATE(2007,5,27),B61&gt;0),1,"")</f>
        <v/>
      </c>
      <c r="AK61" s="12">
        <f>IF(AND(AA61&gt;DATE(2007,5,27),B61&gt;0),1,"")</f>
        <v>1</v>
      </c>
      <c r="AL61" s="13" t="s">
        <v>103</v>
      </c>
      <c r="AM61" s="6" t="s">
        <v>129</v>
      </c>
      <c r="AN61" s="11" t="s">
        <v>315</v>
      </c>
      <c r="AO61" s="6" t="s">
        <v>116</v>
      </c>
      <c r="AP61" s="12"/>
      <c r="AQ61" s="6"/>
      <c r="AR61" s="6"/>
      <c r="AS61" s="6"/>
      <c r="AT61" s="6"/>
      <c r="AU61" s="6" t="s">
        <v>39</v>
      </c>
      <c r="AV61" s="6" t="s">
        <v>39</v>
      </c>
      <c r="AW61" s="6" t="s">
        <v>39</v>
      </c>
      <c r="AX61" s="6" t="s">
        <v>39</v>
      </c>
      <c r="AY61" s="6" t="s">
        <v>39</v>
      </c>
      <c r="AZ61" s="6" t="s">
        <v>39</v>
      </c>
      <c r="BA61" s="11" t="s">
        <v>39</v>
      </c>
      <c r="BB61" s="6" t="s">
        <v>39</v>
      </c>
      <c r="BC61" s="12" t="s">
        <v>39</v>
      </c>
      <c r="BD61" s="6">
        <v>101</v>
      </c>
      <c r="BE61" s="6">
        <v>38.5</v>
      </c>
      <c r="BF61" s="6">
        <f t="shared" ref="BF61" si="20">IF(BE61&lt;&gt;"",BE61/BD61*100,"")</f>
        <v>38.118811881188122</v>
      </c>
      <c r="BG61" s="13">
        <v>1</v>
      </c>
      <c r="BH61" s="6">
        <v>1</v>
      </c>
      <c r="BI61" s="6" t="s">
        <v>39</v>
      </c>
      <c r="BJ61" s="11" t="s">
        <v>39</v>
      </c>
      <c r="BK61" s="13"/>
      <c r="BL61" s="6"/>
      <c r="BM61" s="6">
        <v>1</v>
      </c>
      <c r="BN61" s="6">
        <v>1</v>
      </c>
      <c r="BO61" s="6"/>
      <c r="BP61" s="6">
        <v>1</v>
      </c>
      <c r="BQ61" s="12" t="str">
        <f t="shared" ref="BQ61" si="21">IF(BR61&lt;&gt;"",IF(BR61="Poly","",1),"")</f>
        <v/>
      </c>
      <c r="BR61" s="16" t="s">
        <v>126</v>
      </c>
      <c r="BS61" s="13">
        <v>8.3999999999999991E-2</v>
      </c>
      <c r="BT61" s="12">
        <v>2507.5</v>
      </c>
      <c r="BU61" s="13">
        <v>-30.7195</v>
      </c>
      <c r="BV61" s="6">
        <f t="shared" ref="BV61" si="22">IF(BU61&lt;&gt;"",BU61+273.15,"")</f>
        <v>242.43049999999997</v>
      </c>
      <c r="BW61" s="6">
        <v>-35.668100000000003</v>
      </c>
      <c r="BX61" s="6">
        <v>-35.952399999999997</v>
      </c>
      <c r="BY61" s="12">
        <v>103.1525</v>
      </c>
      <c r="BZ61" s="16" t="s">
        <v>147</v>
      </c>
      <c r="CA61" s="11">
        <v>154.19569999999999</v>
      </c>
      <c r="CB61" s="17">
        <v>114.102</v>
      </c>
      <c r="CC61" s="11">
        <v>6.7667197924383748E-2</v>
      </c>
      <c r="CD61" s="12">
        <v>0.97399999999999998</v>
      </c>
      <c r="CE61" s="11">
        <v>77.288090357604929</v>
      </c>
      <c r="CF61" s="11">
        <v>24.112069194826848</v>
      </c>
      <c r="CG61" s="11">
        <v>0.312</v>
      </c>
      <c r="CH61" s="11">
        <v>0.622</v>
      </c>
      <c r="CI61" s="11">
        <v>1.3220000000000001</v>
      </c>
      <c r="CJ61" s="11">
        <v>0.106</v>
      </c>
      <c r="CK61" s="11">
        <v>0.96399999999999997</v>
      </c>
      <c r="CL61" s="11">
        <v>0.745</v>
      </c>
      <c r="CM61" s="11" t="s">
        <v>39</v>
      </c>
      <c r="CN61" s="11">
        <v>0.81499999999999995</v>
      </c>
      <c r="CO61" s="11">
        <v>1.0740000000000001</v>
      </c>
      <c r="CP61" s="11">
        <v>0.42</v>
      </c>
      <c r="CQ61" s="11">
        <v>0</v>
      </c>
      <c r="CR61" s="11">
        <v>0</v>
      </c>
      <c r="CS61" s="11">
        <v>5.64</v>
      </c>
      <c r="CT61" s="11">
        <v>1.35</v>
      </c>
      <c r="CU61" s="12">
        <v>0</v>
      </c>
      <c r="CV61" s="11" t="str">
        <f>IF(B61&lt;&gt;"",CONCATENATE(IF(LEFT(B61,2)="AS","Calibration #","Burn #"),IF(LEFT(B61,2)="AS",MID(B61,3,1),TEXT(B61,0))," (",TEXT(B61,0),") - ",IF(AL61&lt;&gt;"AS",CONCATENATE(TEXT(BD61,0),"g "),""),IF(BC61=1,"Dried ",IF(BB61=1,"Fresh ","")),IF(AT61=1,IF(AS61=1,"Polluted then washed ","Polluted "),IF(AS61=1,"Washed ","")),AN61,IF(AZ61=1," inland",IF(BA61=1," coastal",""))," ",AO61,"",IF(AV61=1,IF(AX61=1," leaves + branches"," leaves"),IF(AW61=1,IF(AX61=1," needles + branches"," needles"),IF(AX61=1," branches",""))),IF(AY61=1," small sticks",IF(AY61=2," medium sticks",IF(AY61=3," large sticks",""))),IF(AP61&lt;&gt;"",CONCATENATE(" + ",AP61),""),IF(AQ61=1,", AS coated,",IF(AR61=1,", KCl coated,",IF(AU61=1,", clean,",""))),IF(BI61=1,", heading, ",IF(BJ61=1,", backing, "," ")),IF(BG61=1,CONCATENATE("flaming ",IF(BH61=1,CONCATENATE("+ smouldering ["),"only [")),IF(BH61=1,CONCATENATE("smouldering only ["),"[")),CONCATENATE(TEXT(AB61,0),":",IF(AC61&lt;10,CONCATENATE("0",TEXT(AC61,0)),TEXT(AC61,0)),IF(AD61=0,"",IF(AD61&lt;10,CONCATENATE(":0",TEXT(AD61,0)),CONCATENATE(":",TEXT(AD61,0)))))," - ",CONCATENATE(TEXT(AF61,0),":",IF(AG61&lt;10,CONCATENATE("0",TEXT(AG61,0)),TEXT(AG61,0)),IF(AH61=0,"",IF(AH61&lt;10,CONCATENATE(":0",TEXT(AH61,0)),CONCATENATE(":",TEXT(AH61,0))))),"] (",IF(BU61&lt;-52.5,"-55",IF(BU61&lt;-47.5,"-50",IF(BU61&lt;-42.5,"-45",IF(BU61&lt;-37.5,"-40",IF(BU61&lt;-32.5,"-35",IF(BU61&lt;-27.5,"-30",IF(BU61&lt;-22.5,"-25","warm")))))))," °C, ",IF(BR61="Poly",CONCATENATE("polydisperse)"),CONCATENATE(TEXT(BR61*1000,0)," nm)"))),"")</f>
        <v>Burn #123 (123) - 101g AK Black Spruce flaming + smouldering [17:32 - 18:18] (-30 °C, polydisperse)</v>
      </c>
      <c r="CW61" s="11" t="s">
        <v>231</v>
      </c>
    </row>
    <row r="62" spans="1:101" s="11" customFormat="1">
      <c r="A62" s="11">
        <v>112</v>
      </c>
      <c r="B62" s="11">
        <v>111</v>
      </c>
      <c r="C62" s="6" t="s">
        <v>124</v>
      </c>
      <c r="D62" s="11">
        <v>111</v>
      </c>
      <c r="E62" s="11">
        <v>78</v>
      </c>
      <c r="F62" s="11">
        <v>111</v>
      </c>
      <c r="G62" s="99">
        <v>0.76530909090909072</v>
      </c>
      <c r="H62" s="87">
        <f t="shared" si="0"/>
        <v>0</v>
      </c>
      <c r="I62" s="70">
        <v>9.9999999999999994E-12</v>
      </c>
      <c r="J62" s="11">
        <v>-31.8</v>
      </c>
      <c r="K62" s="11">
        <v>-31.9</v>
      </c>
      <c r="L62" s="11">
        <v>-31.6</v>
      </c>
      <c r="M62" s="11">
        <v>-31.9</v>
      </c>
      <c r="N62" s="97">
        <f t="shared" si="1"/>
        <v>-6.0877779434675849</v>
      </c>
      <c r="O62" s="70">
        <v>8.1699999999999997E-7</v>
      </c>
      <c r="P62" s="70">
        <v>0</v>
      </c>
      <c r="Q62" s="70">
        <v>0</v>
      </c>
      <c r="R62" s="70">
        <v>0</v>
      </c>
      <c r="S62" s="11">
        <v>3437.23</v>
      </c>
      <c r="T62" s="11">
        <v>3190</v>
      </c>
      <c r="U62" s="11">
        <v>3870</v>
      </c>
      <c r="V62" s="11">
        <v>2760</v>
      </c>
      <c r="W62" s="13">
        <v>2007</v>
      </c>
      <c r="X62" s="6">
        <v>5</v>
      </c>
      <c r="Y62" s="6">
        <v>26</v>
      </c>
      <c r="Z62" s="6" t="str">
        <f>IF(AA62&lt;&gt;"",IF(WEEKDAY(AA62,1)=1,"Sunday",IF(WEEKDAY(AA62,1)=2,"Monday",IF(WEEKDAY(AA62,1)=3,"Tuesday",IF(WEEKDAY(AA62,1)=4,"Wednesday",IF(WEEKDAY(AA62,1)=5,"Thursday",IF(WEEKDAY(AA62,1)=6,"Friday",IF(WEEKDAY(AA62,1)=7,"Saturday",""))))))),"")</f>
        <v>Saturday</v>
      </c>
      <c r="AA62" s="14">
        <f>IF(W62&gt;0,DATE(W62,X62,Y62),"")</f>
        <v>39228</v>
      </c>
      <c r="AB62" s="13">
        <v>13</v>
      </c>
      <c r="AC62" s="6">
        <v>34</v>
      </c>
      <c r="AD62" s="6">
        <v>0</v>
      </c>
      <c r="AE62" s="15">
        <f>IF(AB62&gt;0,TIME(AB62,AC62,AD62),"")</f>
        <v>0.56527777777777777</v>
      </c>
      <c r="AF62" s="13">
        <v>14</v>
      </c>
      <c r="AG62" s="6">
        <v>14</v>
      </c>
      <c r="AH62" s="6">
        <v>0</v>
      </c>
      <c r="AI62" s="15">
        <f>IF(AF62&gt;0,TIME(AF62,AG62,AH62),"")</f>
        <v>0.59305555555555556</v>
      </c>
      <c r="AJ62" s="13">
        <f>IF(AND(AA62&lt;DATE(2007,5,27),B62&gt;0),1,"")</f>
        <v>1</v>
      </c>
      <c r="AK62" s="12" t="str">
        <f>IF(AND(AA62&gt;DATE(2007,5,27),B62&gt;0),1,"")</f>
        <v/>
      </c>
      <c r="AL62" s="13" t="s">
        <v>96</v>
      </c>
      <c r="AM62" s="6" t="s">
        <v>166</v>
      </c>
      <c r="AN62" s="11" t="s">
        <v>320</v>
      </c>
      <c r="AO62" s="6" t="s">
        <v>124</v>
      </c>
      <c r="AP62" s="12"/>
      <c r="AQ62" s="6"/>
      <c r="AR62" s="6"/>
      <c r="AS62" s="6"/>
      <c r="AT62" s="6"/>
      <c r="AU62" s="6" t="s">
        <v>39</v>
      </c>
      <c r="AV62" s="6" t="s">
        <v>39</v>
      </c>
      <c r="AW62" s="6" t="s">
        <v>39</v>
      </c>
      <c r="AX62" s="6" t="s">
        <v>39</v>
      </c>
      <c r="AY62" s="6" t="s">
        <v>39</v>
      </c>
      <c r="AZ62" s="6" t="s">
        <v>39</v>
      </c>
      <c r="BA62" s="11" t="s">
        <v>39</v>
      </c>
      <c r="BB62" s="6" t="s">
        <v>39</v>
      </c>
      <c r="BC62" s="12" t="s">
        <v>39</v>
      </c>
      <c r="BD62" s="6">
        <v>503</v>
      </c>
      <c r="BE62" s="6">
        <v>209</v>
      </c>
      <c r="BF62" s="6">
        <f>IF(BE62&lt;&gt;"",BE62/BD62*100,"")</f>
        <v>41.550695825049701</v>
      </c>
      <c r="BG62" s="13" t="s">
        <v>39</v>
      </c>
      <c r="BH62" s="6">
        <v>1</v>
      </c>
      <c r="BI62" s="6" t="s">
        <v>39</v>
      </c>
      <c r="BJ62" s="11" t="s">
        <v>39</v>
      </c>
      <c r="BK62" s="13"/>
      <c r="BL62" s="6"/>
      <c r="BM62" s="6">
        <v>1</v>
      </c>
      <c r="BN62" s="6">
        <v>1</v>
      </c>
      <c r="BO62" s="6"/>
      <c r="BP62" s="6">
        <v>1</v>
      </c>
      <c r="BQ62" s="12" t="str">
        <f>IF(BR62&lt;&gt;"",IF(BR62="Poly","",1),"")</f>
        <v/>
      </c>
      <c r="BR62" s="16" t="s">
        <v>126</v>
      </c>
      <c r="BS62" s="13">
        <v>3.3000000000000002E-2</v>
      </c>
      <c r="BT62" s="12">
        <v>3648</v>
      </c>
      <c r="BU62" s="13">
        <v>-30.424499999999998</v>
      </c>
      <c r="BV62" s="6">
        <f>IF(BU62&lt;&gt;"",BU62+273.15,"")</f>
        <v>242.72549999999998</v>
      </c>
      <c r="BW62" s="6">
        <v>-37.135399999999997</v>
      </c>
      <c r="BX62" s="6">
        <v>-37.364800000000002</v>
      </c>
      <c r="BY62" s="12">
        <v>102.5686</v>
      </c>
      <c r="BZ62" s="16" t="s">
        <v>143</v>
      </c>
      <c r="CA62" s="11">
        <v>151.8374</v>
      </c>
      <c r="CB62" s="17">
        <v>112.682</v>
      </c>
      <c r="CD62" s="12">
        <v>0.84099999999999997</v>
      </c>
      <c r="CE62" s="11">
        <v>19.329884062305879</v>
      </c>
      <c r="CF62" s="11">
        <v>1.30442653795624E-2</v>
      </c>
      <c r="CG62" s="11">
        <v>0.57099999999999995</v>
      </c>
      <c r="CH62" s="11">
        <v>4.4119999999999999</v>
      </c>
      <c r="CI62" s="11">
        <v>1.907</v>
      </c>
      <c r="CJ62" s="11">
        <v>0</v>
      </c>
      <c r="CK62" s="11">
        <v>7.8620000000000001</v>
      </c>
      <c r="CL62" s="11">
        <v>0.16300000000000001</v>
      </c>
      <c r="CM62" s="11">
        <v>0</v>
      </c>
      <c r="CN62" s="11">
        <v>0</v>
      </c>
      <c r="CO62" s="11">
        <v>0</v>
      </c>
      <c r="CP62" s="11">
        <v>0.18</v>
      </c>
      <c r="CQ62" s="11">
        <v>0</v>
      </c>
      <c r="CR62" s="11">
        <v>0</v>
      </c>
      <c r="CS62" s="11">
        <v>0.16</v>
      </c>
      <c r="CT62" s="11">
        <v>0.16</v>
      </c>
      <c r="CU62" s="12">
        <v>0</v>
      </c>
      <c r="CV62" s="11" t="str">
        <f>IF(B62&lt;&gt;"",CONCATENATE(IF(LEFT(B62,2)="AS","Calibration #","Burn #"),IF(LEFT(B62,2)="AS",MID(B62,3,1),TEXT(B62,0))," (",TEXT(B62,0),") - ",IF(AL62&lt;&gt;"AS",CONCATENATE(TEXT(BD62,0),"g "),""),IF(BC62=1,"Dried ",IF(BB62=1,"Fresh ","")),IF(AT62=1,IF(AS62=1,"Polluted then washed ","Polluted "),IF(AS62=1,"Washed ","")),AN62,IF(AZ62=1," inland",IF(BA62=1," coastal",""))," ",AO62,"",IF(AV62=1,IF(AX62=1," leaves + branches"," leaves"),IF(AW62=1,IF(AX62=1," needles + branches"," needles"),IF(AX62=1," branches",""))),IF(AY62=1," small sticks",IF(AY62=2," medium sticks",IF(AY62=3," large sticks",""))),IF(AP62&lt;&gt;"",CONCATENATE(" + ",AP62),""),IF(AQ62=1,", AS coated,",IF(AR62=1,", KCl coated,",IF(AU62=1,", clean,",""))),IF(BI62=1,", heading, ",IF(BJ62=1,", backing, "," ")),IF(BG62=1,CONCATENATE("flaming ",IF(BH62=1,CONCATENATE("+ smouldering ["),"only [")),IF(BH62=1,CONCATENATE("smouldering only ["),"[")),CONCATENATE(TEXT(AB62,0),":",IF(AC62&lt;10,CONCATENATE("0",TEXT(AC62,0)),TEXT(AC62,0)),IF(AD62=0,"",IF(AD62&lt;10,CONCATENATE(":0",TEXT(AD62,0)),CONCATENATE(":",TEXT(AD62,0)))))," - ",CONCATENATE(TEXT(AF62,0),":",IF(AG62&lt;10,CONCATENATE("0",TEXT(AG62,0)),TEXT(AG62,0)),IF(AH62=0,"",IF(AH62&lt;10,CONCATENATE(":0",TEXT(AH62,0)),CONCATENATE(":",TEXT(AH62,0))))),"] (",IF(BU62&lt;-52.5,"-55",IF(BU62&lt;-47.5,"-50",IF(BU62&lt;-42.5,"-45",IF(BU62&lt;-37.5,"-40",IF(BU62&lt;-32.5,"-35",IF(BU62&lt;-27.5,"-30",IF(BU62&lt;-22.5,"-25","warm")))))))," °C, ",IF(BR62="Poly",CONCATENATE("polydisperse)"),CONCATENATE(TEXT(BR62*1000,0)," nm)"))),"")</f>
        <v>Burn #111 (111) - 503g Asian Charcoal smouldering only [13:34 - 14:14] (-30 °C, polydisperse)</v>
      </c>
      <c r="CW62" s="11" t="s">
        <v>222</v>
      </c>
    </row>
    <row r="63" spans="1:101" s="11" customFormat="1">
      <c r="A63" s="11">
        <v>26</v>
      </c>
      <c r="B63" s="11">
        <v>25</v>
      </c>
      <c r="C63" s="6" t="s">
        <v>457</v>
      </c>
      <c r="D63" s="11">
        <v>25</v>
      </c>
      <c r="E63" s="11">
        <v>15</v>
      </c>
      <c r="F63" s="11">
        <v>25</v>
      </c>
      <c r="G63" s="99">
        <v>0.98414285714285721</v>
      </c>
      <c r="H63" s="87">
        <f t="shared" si="0"/>
        <v>0</v>
      </c>
      <c r="I63" s="70">
        <v>9.9999999999999998E-13</v>
      </c>
      <c r="J63" s="11">
        <v>-30.9</v>
      </c>
      <c r="K63" s="11">
        <v>-30.8</v>
      </c>
      <c r="L63" s="11">
        <v>-30.6</v>
      </c>
      <c r="M63" s="11">
        <v>-31.2</v>
      </c>
      <c r="N63" s="97">
        <f t="shared" si="1"/>
        <v>-5.4156687756324695</v>
      </c>
      <c r="O63" s="70">
        <v>3.8399999999999997E-6</v>
      </c>
      <c r="P63" s="70">
        <v>2.0700000000000001E-6</v>
      </c>
      <c r="Q63" s="70">
        <v>5.7699999999999998E-6</v>
      </c>
      <c r="R63" s="70">
        <v>1.9300000000000002E-6</v>
      </c>
      <c r="S63" s="11">
        <v>20620.189999999999</v>
      </c>
      <c r="T63" s="11">
        <v>21200</v>
      </c>
      <c r="U63" s="11">
        <v>21900</v>
      </c>
      <c r="V63" s="11">
        <v>19300</v>
      </c>
      <c r="W63" s="13">
        <v>2007</v>
      </c>
      <c r="X63" s="6">
        <v>5</v>
      </c>
      <c r="Y63" s="6">
        <v>22</v>
      </c>
      <c r="Z63" s="6" t="str">
        <f t="shared" ref="Z63" si="23">IF(AA63&lt;&gt;"",IF(WEEKDAY(AA63,1)=1,"Sunday",IF(WEEKDAY(AA63,1)=2,"Monday",IF(WEEKDAY(AA63,1)=3,"Tuesday",IF(WEEKDAY(AA63,1)=4,"Wednesday",IF(WEEKDAY(AA63,1)=5,"Thursday",IF(WEEKDAY(AA63,1)=6,"Friday",IF(WEEKDAY(AA63,1)=7,"Saturday",""))))))),"")</f>
        <v>Tuesday</v>
      </c>
      <c r="AA63" s="14">
        <f t="shared" ref="AA63" si="24">IF(W63&gt;0,DATE(W63,X63,Y63),"")</f>
        <v>39224</v>
      </c>
      <c r="AB63" s="13">
        <v>9</v>
      </c>
      <c r="AC63" s="6">
        <v>10</v>
      </c>
      <c r="AD63" s="6">
        <v>0</v>
      </c>
      <c r="AE63" s="15">
        <f t="shared" ref="AE63" si="25">IF(AB63&gt;0,TIME(AB63,AC63,AD63),"")</f>
        <v>0.38194444444444442</v>
      </c>
      <c r="AF63" s="13">
        <v>9</v>
      </c>
      <c r="AG63" s="6">
        <v>27</v>
      </c>
      <c r="AH63" s="6">
        <v>30</v>
      </c>
      <c r="AI63" s="15">
        <f t="shared" ref="AI63" si="26">IF(AF63&gt;0,TIME(AF63,AG63,AH63),"")</f>
        <v>0.39409722222222227</v>
      </c>
      <c r="AJ63" s="13">
        <f>IF(AND(AA63&lt;DATE(2007,5,27),B63&gt;0),1,"")</f>
        <v>1</v>
      </c>
      <c r="AK63" s="12" t="str">
        <f>IF(AND(AA63&gt;DATE(2007,5,27),B63&gt;0),1,"")</f>
        <v/>
      </c>
      <c r="AL63" s="13" t="s">
        <v>45</v>
      </c>
      <c r="AM63" s="6" t="s">
        <v>130</v>
      </c>
      <c r="AN63" s="11" t="s">
        <v>314</v>
      </c>
      <c r="AO63" s="6" t="s">
        <v>115</v>
      </c>
      <c r="AP63" s="12"/>
      <c r="AQ63" s="6"/>
      <c r="AR63" s="6"/>
      <c r="AS63" s="6"/>
      <c r="AT63" s="6"/>
      <c r="AU63" s="6" t="s">
        <v>39</v>
      </c>
      <c r="AV63" s="6" t="s">
        <v>39</v>
      </c>
      <c r="AW63" s="6" t="s">
        <v>39</v>
      </c>
      <c r="AX63" s="6" t="s">
        <v>39</v>
      </c>
      <c r="AY63" s="6" t="s">
        <v>39</v>
      </c>
      <c r="AZ63" s="6" t="s">
        <v>39</v>
      </c>
      <c r="BA63" s="11" t="s">
        <v>39</v>
      </c>
      <c r="BB63" s="6" t="s">
        <v>39</v>
      </c>
      <c r="BC63" s="12" t="s">
        <v>39</v>
      </c>
      <c r="BD63" s="6">
        <v>255</v>
      </c>
      <c r="BE63" s="6">
        <v>199.1</v>
      </c>
      <c r="BF63" s="6">
        <f t="shared" ref="BF63" si="27">IF(BE63&lt;&gt;"",BE63/BD63*100,"")</f>
        <v>78.078431372549019</v>
      </c>
      <c r="BG63" s="13">
        <v>1</v>
      </c>
      <c r="BH63" s="6" t="s">
        <v>39</v>
      </c>
      <c r="BI63" s="6" t="s">
        <v>39</v>
      </c>
      <c r="BJ63" s="11" t="s">
        <v>39</v>
      </c>
      <c r="BK63" s="13">
        <v>1</v>
      </c>
      <c r="BL63" s="6">
        <v>1</v>
      </c>
      <c r="BM63" s="6">
        <v>1</v>
      </c>
      <c r="BN63" s="6">
        <v>1</v>
      </c>
      <c r="BO63" s="6"/>
      <c r="BP63" s="6"/>
      <c r="BQ63" s="12" t="str">
        <f t="shared" ref="BQ63" si="28">IF(BR63&lt;&gt;"",IF(BR63="Poly","",1),"")</f>
        <v/>
      </c>
      <c r="BR63" s="16" t="s">
        <v>126</v>
      </c>
      <c r="BS63" s="13">
        <v>6.9000000000000006E-2</v>
      </c>
      <c r="BT63" s="12">
        <v>33589</v>
      </c>
      <c r="BU63" s="13">
        <v>-30.892199999999999</v>
      </c>
      <c r="BV63" s="6">
        <f t="shared" ref="BV63" si="29">IF(BU63&lt;&gt;"",BU63+273.15,"")</f>
        <v>242.25779999999997</v>
      </c>
      <c r="BW63" s="6">
        <v>-36.211300000000001</v>
      </c>
      <c r="BX63" s="6">
        <v>-36.371499999999997</v>
      </c>
      <c r="BY63" s="12">
        <v>101.7718</v>
      </c>
      <c r="BZ63" s="16" t="s">
        <v>139</v>
      </c>
      <c r="CA63" s="11">
        <v>150.24</v>
      </c>
      <c r="CB63" s="17">
        <v>110.98699999999999</v>
      </c>
      <c r="CC63" s="11">
        <v>0.26386560046162877</v>
      </c>
      <c r="CD63" s="12">
        <v>0.94799999999999995</v>
      </c>
      <c r="CE63" s="11">
        <v>67.272995542325276</v>
      </c>
      <c r="CF63" s="11">
        <v>1.2839898768176634</v>
      </c>
      <c r="CG63" s="11">
        <v>5.867</v>
      </c>
      <c r="CH63" s="11">
        <v>28.922999999999998</v>
      </c>
      <c r="CI63" s="11">
        <v>12.334</v>
      </c>
      <c r="CJ63" s="11">
        <v>5.9130000000000003</v>
      </c>
      <c r="CK63" s="11">
        <v>11.113</v>
      </c>
      <c r="CL63" s="11">
        <v>7.335</v>
      </c>
      <c r="CM63" s="11">
        <v>0</v>
      </c>
      <c r="CN63" s="11">
        <v>0</v>
      </c>
      <c r="CO63" s="11">
        <v>0</v>
      </c>
      <c r="CP63" s="11">
        <v>1.59</v>
      </c>
      <c r="CQ63" s="11">
        <v>0</v>
      </c>
      <c r="CR63" s="11">
        <v>0</v>
      </c>
      <c r="CS63" s="11">
        <v>16.850000000000001</v>
      </c>
      <c r="CT63" s="11">
        <v>0</v>
      </c>
      <c r="CU63" s="12">
        <v>0</v>
      </c>
      <c r="CV63" s="11" t="str">
        <f>IF(B63&lt;&gt;"",CONCATENATE(IF(LEFT(B63,2)="AS","Calibration #","Burn #"),IF(LEFT(B63,2)="AS",MID(B63,3,1),TEXT(B63,0))," (",TEXT(B63,0),") - ",IF(AL63&lt;&gt;"AS",CONCATENATE(TEXT(BD63,0),"g "),""),IF(BC63=1,"Dried ",IF(BB63=1,"Fresh ","")),IF(AT63=1,IF(AS63=1,"Polluted then washed ","Polluted "),IF(AS63=1,"Washed ","")),AN63,IF(AZ63=1," inland",IF(BA63=1," coastal",""))," ",AO63,"",IF(AV63=1,IF(AX63=1," leaves + branches"," leaves"),IF(AW63=1,IF(AX63=1," needles + branches"," needles"),IF(AX63=1," branches",""))),IF(AY63=1," small sticks",IF(AY63=2," medium sticks",IF(AY63=3," large sticks",""))),IF(AP63&lt;&gt;"",CONCATENATE(" + ",AP63),""),IF(AQ63=1,", AS coated,",IF(AR63=1,", KCl coated,",IF(AU63=1,", clean,",""))),IF(BI63=1,", heading, ",IF(BJ63=1,", backing, "," ")),IF(BG63=1,CONCATENATE("flaming ",IF(BH63=1,CONCATENATE("+ smouldering ["),"only [")),IF(BH63=1,CONCATENATE("smouldering only ["),"[")),CONCATENATE(TEXT(AB63,0),":",IF(AC63&lt;10,CONCATENATE("0",TEXT(AC63,0)),TEXT(AC63,0)),IF(AD63=0,"",IF(AD63&lt;10,CONCATENATE(":0",TEXT(AD63,0)),CONCATENATE(":",TEXT(AD63,0)))))," - ",CONCATENATE(TEXT(AF63,0),":",IF(AG63&lt;10,CONCATENATE("0",TEXT(AG63,0)),TEXT(AG63,0)),IF(AH63=0,"",IF(AH63&lt;10,CONCATENATE(":0",TEXT(AH63,0)),CONCATENATE(":",TEXT(AH63,0))))),"] (",IF(BU63&lt;-52.5,"-55",IF(BU63&lt;-47.5,"-50",IF(BU63&lt;-42.5,"-45",IF(BU63&lt;-37.5,"-40",IF(BU63&lt;-32.5,"-35",IF(BU63&lt;-27.5,"-30",IF(BU63&lt;-22.5,"-25","warm")))))))," °C, ",IF(BR63="Poly",CONCATENATE("polydisperse)"),CONCATENATE(TEXT(BR63*1000,0)," nm)"))),"")</f>
        <v>Burn #25 (25) - 255g LA Phragmites flaming only [9:10 - 9:27:30] (-30 °C, polydisperse)</v>
      </c>
      <c r="CW63" s="11" t="s">
        <v>171</v>
      </c>
    </row>
    <row r="64" spans="1:101" s="11" customFormat="1">
      <c r="A64" s="11">
        <v>36</v>
      </c>
      <c r="B64" s="11">
        <v>35</v>
      </c>
      <c r="C64" s="6" t="s">
        <v>455</v>
      </c>
      <c r="D64" s="11">
        <v>35</v>
      </c>
      <c r="E64" s="11">
        <v>24</v>
      </c>
      <c r="F64" s="11">
        <v>35</v>
      </c>
      <c r="G64" s="99">
        <v>0.97333333333333327</v>
      </c>
      <c r="H64" s="87">
        <f t="shared" si="0"/>
        <v>0</v>
      </c>
      <c r="I64" s="70">
        <v>9.9999999999999994E-12</v>
      </c>
      <c r="J64" s="11">
        <v>-29.8</v>
      </c>
      <c r="K64" s="11">
        <v>-29.8</v>
      </c>
      <c r="L64" s="11">
        <v>-29.6</v>
      </c>
      <c r="M64" s="11">
        <v>-30</v>
      </c>
      <c r="N64" s="97">
        <f t="shared" si="1"/>
        <v>-5.3851027839668655</v>
      </c>
      <c r="O64" s="70">
        <v>4.1200000000000004E-6</v>
      </c>
      <c r="P64" s="70">
        <v>0</v>
      </c>
      <c r="Q64" s="70">
        <v>3.5300000000000001E-6</v>
      </c>
      <c r="R64" s="70">
        <v>0</v>
      </c>
      <c r="S64" s="11">
        <v>15034.71</v>
      </c>
      <c r="T64" s="11">
        <v>14600</v>
      </c>
      <c r="U64" s="11">
        <v>16600</v>
      </c>
      <c r="V64" s="11">
        <v>13500</v>
      </c>
      <c r="W64" s="13">
        <v>2007</v>
      </c>
      <c r="X64" s="6">
        <v>5</v>
      </c>
      <c r="Y64" s="6">
        <v>22</v>
      </c>
      <c r="Z64" s="6" t="str">
        <f>IF(AA64&lt;&gt;"",IF(WEEKDAY(AA64,1)=1,"Sunday",IF(WEEKDAY(AA64,1)=2,"Monday",IF(WEEKDAY(AA64,1)=3,"Tuesday",IF(WEEKDAY(AA64,1)=4,"Wednesday",IF(WEEKDAY(AA64,1)=5,"Thursday",IF(WEEKDAY(AA64,1)=6,"Friday",IF(WEEKDAY(AA64,1)=7,"Saturday",""))))))),"")</f>
        <v>Tuesday</v>
      </c>
      <c r="AA64" s="14">
        <f>IF(W64&gt;0,DATE(W64,X64,Y64),"")</f>
        <v>39224</v>
      </c>
      <c r="AB64" s="13">
        <v>14</v>
      </c>
      <c r="AC64" s="6">
        <v>35</v>
      </c>
      <c r="AD64" s="6">
        <v>0</v>
      </c>
      <c r="AE64" s="15">
        <f>IF(AB64&gt;0,TIME(AB64,AC64,AD64),"")</f>
        <v>0.60763888888888895</v>
      </c>
      <c r="AF64" s="13">
        <v>14</v>
      </c>
      <c r="AG64" s="6">
        <v>52</v>
      </c>
      <c r="AH64" s="6">
        <v>0</v>
      </c>
      <c r="AI64" s="15">
        <f>IF(AF64&gt;0,TIME(AF64,AG64,AH64),"")</f>
        <v>0.61944444444444446</v>
      </c>
      <c r="AJ64" s="13">
        <f>IF(AND(AA64&lt;DATE(2007,5,27),B64&gt;0),1,"")</f>
        <v>1</v>
      </c>
      <c r="AK64" s="12" t="str">
        <f>IF(AND(AA64&gt;DATE(2007,5,27),B64&gt;0),1,"")</f>
        <v/>
      </c>
      <c r="AL64" s="13" t="s">
        <v>48</v>
      </c>
      <c r="AM64" s="6" t="s">
        <v>131</v>
      </c>
      <c r="AN64" s="11" t="s">
        <v>313</v>
      </c>
      <c r="AO64" s="6" t="s">
        <v>112</v>
      </c>
      <c r="AP64" s="12" t="s">
        <v>111</v>
      </c>
      <c r="AQ64" s="6"/>
      <c r="AR64" s="6"/>
      <c r="AS64" s="6"/>
      <c r="AT64" s="6"/>
      <c r="AU64" s="6" t="s">
        <v>39</v>
      </c>
      <c r="AV64" s="6">
        <v>1</v>
      </c>
      <c r="AW64" s="6" t="s">
        <v>39</v>
      </c>
      <c r="AX64" s="6" t="s">
        <v>39</v>
      </c>
      <c r="AY64" s="6" t="s">
        <v>39</v>
      </c>
      <c r="AZ64" s="6" t="s">
        <v>39</v>
      </c>
      <c r="BA64" s="11" t="s">
        <v>39</v>
      </c>
      <c r="BB64" s="6" t="s">
        <v>39</v>
      </c>
      <c r="BC64" s="12" t="s">
        <v>39</v>
      </c>
      <c r="BD64" s="6">
        <v>101</v>
      </c>
      <c r="BE64" s="6">
        <v>9.8000000000000007</v>
      </c>
      <c r="BF64" s="6">
        <f>IF(BE64&lt;&gt;"",BE64/BD64*100,"")</f>
        <v>9.7029702970297027</v>
      </c>
      <c r="BG64" s="13">
        <v>1</v>
      </c>
      <c r="BH64" s="6" t="s">
        <v>39</v>
      </c>
      <c r="BI64" s="6" t="s">
        <v>39</v>
      </c>
      <c r="BJ64" s="11" t="s">
        <v>39</v>
      </c>
      <c r="BK64" s="13">
        <v>1</v>
      </c>
      <c r="BL64" s="6">
        <v>1</v>
      </c>
      <c r="BM64" s="6">
        <v>1</v>
      </c>
      <c r="BN64" s="6">
        <v>1</v>
      </c>
      <c r="BO64" s="6"/>
      <c r="BP64" s="6"/>
      <c r="BQ64" s="12" t="str">
        <f>IF(BR64&lt;&gt;"",IF(BR64="Poly","",1),"")</f>
        <v/>
      </c>
      <c r="BR64" s="16" t="s">
        <v>126</v>
      </c>
      <c r="BS64" s="13">
        <v>1.4E-2</v>
      </c>
      <c r="BT64" s="12">
        <v>185580</v>
      </c>
      <c r="BU64" s="13">
        <v>-29.759699999999999</v>
      </c>
      <c r="BV64" s="6">
        <f>IF(BU64&lt;&gt;"",BU64+273.15,"")</f>
        <v>243.39029999999997</v>
      </c>
      <c r="BW64" s="6">
        <v>-34.510399999999997</v>
      </c>
      <c r="BX64" s="6">
        <v>-34.793999999999997</v>
      </c>
      <c r="BY64" s="12">
        <v>103.1147</v>
      </c>
      <c r="BZ64" s="16" t="s">
        <v>139</v>
      </c>
      <c r="CA64" s="11">
        <v>143.0762</v>
      </c>
      <c r="CB64" s="17">
        <v>106.874</v>
      </c>
      <c r="CC64" s="11">
        <v>8.6861814729222858E-2</v>
      </c>
      <c r="CD64" s="12">
        <v>0.93899999999999995</v>
      </c>
      <c r="CE64" s="11">
        <v>334.19298016059969</v>
      </c>
      <c r="CF64" s="11">
        <v>0</v>
      </c>
      <c r="CG64" s="11">
        <v>4.7649999999999997</v>
      </c>
      <c r="CH64" s="11">
        <v>8.6809999999999992</v>
      </c>
      <c r="CI64" s="11">
        <v>16.684999999999999</v>
      </c>
      <c r="CJ64" s="11">
        <v>4.5380000000000003</v>
      </c>
      <c r="CK64" s="11">
        <v>8.6419999999999995</v>
      </c>
      <c r="CL64" s="11">
        <v>8.0229999999999997</v>
      </c>
      <c r="CM64" s="11">
        <v>0</v>
      </c>
      <c r="CN64" s="11">
        <v>0</v>
      </c>
      <c r="CO64" s="11">
        <v>14.368</v>
      </c>
      <c r="CP64" s="11">
        <v>3.06</v>
      </c>
      <c r="CQ64" s="11">
        <v>0</v>
      </c>
      <c r="CR64" s="11">
        <v>0</v>
      </c>
      <c r="CS64" s="11">
        <v>17.170000000000002</v>
      </c>
      <c r="CT64" s="11">
        <v>1.23</v>
      </c>
      <c r="CU64" s="12">
        <v>0</v>
      </c>
      <c r="CV64" s="11" t="str">
        <f>IF(B64&lt;&gt;"",CONCATENATE(IF(LEFT(B64,2)="AS","Calibration #","Burn #"),IF(LEFT(B64,2)="AS",MID(B64,3,1),TEXT(B64,0))," (",TEXT(B64,0),") - ",IF(AL64&lt;&gt;"AS",CONCATENATE(TEXT(BD64,0),"g "),""),IF(BC64=1,"Dried ",IF(BB64=1,"Fresh ","")),IF(AT64=1,IF(AS64=1,"Polluted then washed ","Polluted "),IF(AS64=1,"Washed ","")),AN64,IF(AZ64=1," inland",IF(BA64=1," coastal",""))," ",AO64,"",IF(AV64=1,IF(AX64=1," leaves + branches"," leaves"),IF(AW64=1,IF(AX64=1," needles + branches"," needles"),IF(AX64=1," branches",""))),IF(AY64=1," small sticks",IF(AY64=2," medium sticks",IF(AY64=3," large sticks",""))),IF(AP64&lt;&gt;"",CONCATENATE(" + ",AP64),""),IF(AQ64=1,", AS coated,",IF(AR64=1,", KCl coated,",IF(AU64=1,", clean,",""))),IF(BI64=1,", heading, ",IF(BJ64=1,", backing, "," ")),IF(BG64=1,CONCATENATE("flaming ",IF(BH64=1,CONCATENATE("+ smouldering ["),"only [")),IF(BH64=1,CONCATENATE("smouldering only ["),"[")),CONCATENATE(TEXT(AB64,0),":",IF(AC64&lt;10,CONCATENATE("0",TEXT(AC64,0)),TEXT(AC64,0)),IF(AD64=0,"",IF(AD64&lt;10,CONCATENATE(":0",TEXT(AD64,0)),CONCATENATE(":",TEXT(AD64,0)))))," - ",CONCATENATE(TEXT(AF64,0),":",IF(AG64&lt;10,CONCATENATE("0",TEXT(AG64,0)),TEXT(AG64,0)),IF(AH64=0,"",IF(AH64&lt;10,CONCATENATE(":0",TEXT(AH64,0)),CONCATENATE(":",TEXT(AH64,0))))),"] (",IF(BU64&lt;-52.5,"-55",IF(BU64&lt;-47.5,"-50",IF(BU64&lt;-42.5,"-45",IF(BU64&lt;-37.5,"-40",IF(BU64&lt;-32.5,"-35",IF(BU64&lt;-27.5,"-30",IF(BU64&lt;-22.5,"-25","warm")))))))," °C, ",IF(BR64="Poly",CONCATENATE("polydisperse)"),CONCATENATE(TEXT(BR64*1000,0)," nm)"))),"")</f>
        <v>Burn #35 (35) - 101g NC Hickory leaves + Oak flaming only [14:35 - 14:52] (-30 °C, polydisperse)</v>
      </c>
      <c r="CW64" s="11" t="s">
        <v>174</v>
      </c>
    </row>
    <row r="65" spans="1:101" s="11" customFormat="1">
      <c r="A65" s="11">
        <v>37</v>
      </c>
      <c r="B65" s="11">
        <v>36</v>
      </c>
      <c r="C65" s="6" t="s">
        <v>455</v>
      </c>
      <c r="D65" s="11">
        <v>36</v>
      </c>
      <c r="E65" s="11">
        <v>25</v>
      </c>
      <c r="F65" s="11">
        <v>36</v>
      </c>
      <c r="G65" s="99">
        <v>0</v>
      </c>
      <c r="H65" s="87">
        <f t="shared" si="0"/>
        <v>0</v>
      </c>
      <c r="I65" s="70">
        <v>9.9999999999999994E-12</v>
      </c>
      <c r="J65" s="11">
        <v>-30.4</v>
      </c>
      <c r="K65" s="11">
        <v>-30.4</v>
      </c>
      <c r="L65" s="11">
        <v>-30.3</v>
      </c>
      <c r="M65" s="11">
        <v>-30.6</v>
      </c>
      <c r="N65" s="97">
        <f t="shared" si="1"/>
        <v>-4.7144426909922261</v>
      </c>
      <c r="O65" s="70">
        <v>1.9300000000000002E-5</v>
      </c>
      <c r="P65" s="70">
        <v>1.29E-5</v>
      </c>
      <c r="Q65" s="70">
        <v>2.4000000000000001E-5</v>
      </c>
      <c r="R65" s="70">
        <v>7.8299999999999996E-6</v>
      </c>
      <c r="S65" s="11">
        <v>14336.52</v>
      </c>
      <c r="T65" s="11">
        <v>13800</v>
      </c>
      <c r="U65" s="11">
        <v>15600</v>
      </c>
      <c r="V65" s="11">
        <v>12700</v>
      </c>
      <c r="W65" s="13">
        <v>2007</v>
      </c>
      <c r="X65" s="6">
        <v>5</v>
      </c>
      <c r="Y65" s="6">
        <v>22</v>
      </c>
      <c r="Z65" s="6" t="str">
        <f>IF(AA65&lt;&gt;"",IF(WEEKDAY(AA65,1)=1,"Sunday",IF(WEEKDAY(AA65,1)=2,"Monday",IF(WEEKDAY(AA65,1)=3,"Tuesday",IF(WEEKDAY(AA65,1)=4,"Wednesday",IF(WEEKDAY(AA65,1)=5,"Thursday",IF(WEEKDAY(AA65,1)=6,"Friday",IF(WEEKDAY(AA65,1)=7,"Saturday",""))))))),"")</f>
        <v>Tuesday</v>
      </c>
      <c r="AA65" s="14">
        <f>IF(W65&gt;0,DATE(W65,X65,Y65),"")</f>
        <v>39224</v>
      </c>
      <c r="AB65" s="13">
        <v>15</v>
      </c>
      <c r="AC65" s="6">
        <v>2</v>
      </c>
      <c r="AD65" s="6">
        <v>0</v>
      </c>
      <c r="AE65" s="15">
        <f>IF(AB65&gt;0,TIME(AB65,AC65,AD65),"")</f>
        <v>0.62638888888888888</v>
      </c>
      <c r="AF65" s="13">
        <v>15</v>
      </c>
      <c r="AG65" s="6">
        <v>20</v>
      </c>
      <c r="AH65" s="6">
        <v>0</v>
      </c>
      <c r="AI65" s="15">
        <f>IF(AF65&gt;0,TIME(AF65,AG65,AH65),"")</f>
        <v>0.63888888888888895</v>
      </c>
      <c r="AJ65" s="13">
        <f>IF(AND(AA65&lt;DATE(2007,5,27),B65&gt;0),1,"")</f>
        <v>1</v>
      </c>
      <c r="AK65" s="12" t="str">
        <f>IF(AND(AA65&gt;DATE(2007,5,27),B65&gt;0),1,"")</f>
        <v/>
      </c>
      <c r="AL65" s="13" t="s">
        <v>49</v>
      </c>
      <c r="AM65" s="6" t="s">
        <v>131</v>
      </c>
      <c r="AN65" s="11" t="s">
        <v>313</v>
      </c>
      <c r="AO65" s="6" t="s">
        <v>112</v>
      </c>
      <c r="AP65" s="12" t="s">
        <v>111</v>
      </c>
      <c r="AQ65" s="6"/>
      <c r="AR65" s="6"/>
      <c r="AS65" s="6"/>
      <c r="AT65" s="6"/>
      <c r="AU65" s="6" t="s">
        <v>39</v>
      </c>
      <c r="AV65" s="6">
        <v>1</v>
      </c>
      <c r="AW65" s="6" t="s">
        <v>39</v>
      </c>
      <c r="AX65" s="6" t="s">
        <v>39</v>
      </c>
      <c r="AY65" s="6" t="s">
        <v>39</v>
      </c>
      <c r="AZ65" s="6" t="s">
        <v>39</v>
      </c>
      <c r="BA65" s="11" t="s">
        <v>39</v>
      </c>
      <c r="BB65" s="6" t="s">
        <v>39</v>
      </c>
      <c r="BC65" s="12" t="s">
        <v>39</v>
      </c>
      <c r="BD65" s="6">
        <v>160.5</v>
      </c>
      <c r="BE65" s="6">
        <v>15</v>
      </c>
      <c r="BF65" s="6">
        <f>IF(BE65&lt;&gt;"",BE65/BD65*100,"")</f>
        <v>9.3457943925233646</v>
      </c>
      <c r="BG65" s="13">
        <v>1</v>
      </c>
      <c r="BH65" s="6" t="s">
        <v>39</v>
      </c>
      <c r="BI65" s="6" t="s">
        <v>39</v>
      </c>
      <c r="BJ65" s="11" t="s">
        <v>39</v>
      </c>
      <c r="BK65" s="13">
        <v>1</v>
      </c>
      <c r="BL65" s="6">
        <v>1</v>
      </c>
      <c r="BM65" s="6">
        <v>1</v>
      </c>
      <c r="BN65" s="6">
        <v>1</v>
      </c>
      <c r="BO65" s="6"/>
      <c r="BP65" s="6"/>
      <c r="BQ65" s="12" t="str">
        <f>IF(BR65&lt;&gt;"",IF(BR65="Poly","",1),"")</f>
        <v/>
      </c>
      <c r="BR65" s="16" t="s">
        <v>126</v>
      </c>
      <c r="BS65" s="13">
        <v>0.08</v>
      </c>
      <c r="BT65" s="12">
        <v>104720</v>
      </c>
      <c r="BU65" s="13">
        <v>-30.444099999999999</v>
      </c>
      <c r="BV65" s="6">
        <f>IF(BU65&lt;&gt;"",BU65+273.15,"")</f>
        <v>242.70589999999999</v>
      </c>
      <c r="BW65" s="6">
        <v>-35.382100000000001</v>
      </c>
      <c r="BX65" s="6">
        <v>-35.602499999999999</v>
      </c>
      <c r="BY65" s="12">
        <v>102.4299</v>
      </c>
      <c r="BZ65" s="16" t="s">
        <v>139</v>
      </c>
      <c r="CA65" s="11">
        <v>144.59950000000001</v>
      </c>
      <c r="CB65" s="17">
        <v>107.29</v>
      </c>
      <c r="CC65" s="11">
        <v>0.10575344211237757</v>
      </c>
      <c r="CD65" s="12" t="s">
        <v>39</v>
      </c>
      <c r="CE65" s="11">
        <v>334.19298016059969</v>
      </c>
      <c r="CF65" s="11">
        <v>0</v>
      </c>
      <c r="CG65" s="11">
        <v>4.7649999999999997</v>
      </c>
      <c r="CH65" s="11">
        <v>8.6809999999999992</v>
      </c>
      <c r="CI65" s="11">
        <v>16.684999999999999</v>
      </c>
      <c r="CJ65" s="11">
        <v>4.5380000000000003</v>
      </c>
      <c r="CK65" s="11">
        <v>8.6419999999999995</v>
      </c>
      <c r="CL65" s="11">
        <v>8.0229999999999997</v>
      </c>
      <c r="CM65" s="11">
        <v>0</v>
      </c>
      <c r="CN65" s="11">
        <v>0</v>
      </c>
      <c r="CO65" s="11">
        <v>14.368</v>
      </c>
      <c r="CP65" s="11">
        <v>3.06</v>
      </c>
      <c r="CQ65" s="11">
        <v>0</v>
      </c>
      <c r="CR65" s="11">
        <v>0</v>
      </c>
      <c r="CS65" s="11">
        <v>17.170000000000002</v>
      </c>
      <c r="CT65" s="11">
        <v>1.23</v>
      </c>
      <c r="CU65" s="12">
        <v>0</v>
      </c>
      <c r="CV65" s="11" t="str">
        <f>IF(B65&lt;&gt;"",CONCATENATE(IF(LEFT(B65,2)="AS","Calibration #","Burn #"),IF(LEFT(B65,2)="AS",MID(B65,3,1),TEXT(B65,0))," (",TEXT(B65,0),") - ",IF(AL65&lt;&gt;"AS",CONCATENATE(TEXT(BD65,0),"g "),""),IF(BC65=1,"Dried ",IF(BB65=1,"Fresh ","")),IF(AT65=1,IF(AS65=1,"Polluted then washed ","Polluted "),IF(AS65=1,"Washed ","")),AN65,IF(AZ65=1," inland",IF(BA65=1," coastal",""))," ",AO65,"",IF(AV65=1,IF(AX65=1," leaves + branches"," leaves"),IF(AW65=1,IF(AX65=1," needles + branches"," needles"),IF(AX65=1," branches",""))),IF(AY65=1," small sticks",IF(AY65=2," medium sticks",IF(AY65=3," large sticks",""))),IF(AP65&lt;&gt;"",CONCATENATE(" + ",AP65),""),IF(AQ65=1,", AS coated,",IF(AR65=1,", KCl coated,",IF(AU65=1,", clean,",""))),IF(BI65=1,", heading, ",IF(BJ65=1,", backing, "," ")),IF(BG65=1,CONCATENATE("flaming ",IF(BH65=1,CONCATENATE("+ smouldering ["),"only [")),IF(BH65=1,CONCATENATE("smouldering only ["),"[")),CONCATENATE(TEXT(AB65,0),":",IF(AC65&lt;10,CONCATENATE("0",TEXT(AC65,0)),TEXT(AC65,0)),IF(AD65=0,"",IF(AD65&lt;10,CONCATENATE(":0",TEXT(AD65,0)),CONCATENATE(":",TEXT(AD65,0)))))," - ",CONCATENATE(TEXT(AF65,0),":",IF(AG65&lt;10,CONCATENATE("0",TEXT(AG65,0)),TEXT(AG65,0)),IF(AH65=0,"",IF(AH65&lt;10,CONCATENATE(":0",TEXT(AH65,0)),CONCATENATE(":",TEXT(AH65,0))))),"] (",IF(BU65&lt;-52.5,"-55",IF(BU65&lt;-47.5,"-50",IF(BU65&lt;-42.5,"-45",IF(BU65&lt;-37.5,"-40",IF(BU65&lt;-32.5,"-35",IF(BU65&lt;-27.5,"-30",IF(BU65&lt;-22.5,"-25","warm")))))))," °C, ",IF(BR65="Poly",CONCATENATE("polydisperse)"),CONCATENATE(TEXT(BR65*1000,0)," nm)"))),"")</f>
        <v>Burn #36 (36) - 161g NC Hickory leaves + Oak flaming only [15:02 - 15:20] (-30 °C, polydisperse)</v>
      </c>
      <c r="CW65" s="11" t="s">
        <v>175</v>
      </c>
    </row>
    <row r="66" spans="1:101" s="11" customFormat="1">
      <c r="A66" s="11">
        <v>117</v>
      </c>
      <c r="B66" s="11">
        <v>114</v>
      </c>
      <c r="C66" s="6" t="s">
        <v>456</v>
      </c>
      <c r="D66" s="11">
        <v>114</v>
      </c>
      <c r="E66" s="11">
        <v>83</v>
      </c>
      <c r="G66" s="6">
        <v>0</v>
      </c>
      <c r="H66" s="87">
        <f t="shared" si="0"/>
        <v>0</v>
      </c>
      <c r="I66" s="70">
        <v>9.9999999999999994E-12</v>
      </c>
      <c r="J66" s="11">
        <v>-29.9</v>
      </c>
      <c r="K66" s="11">
        <v>-30.1</v>
      </c>
      <c r="L66" s="11">
        <v>-29.7</v>
      </c>
      <c r="M66" s="11">
        <v>-30.2</v>
      </c>
      <c r="N66" s="97">
        <f t="shared" si="1"/>
        <v>-5.519993057042849</v>
      </c>
      <c r="O66" s="70">
        <v>3.0199999999999999E-6</v>
      </c>
      <c r="P66" s="70">
        <v>2.8600000000000001E-6</v>
      </c>
      <c r="Q66" s="70">
        <v>5.4E-6</v>
      </c>
      <c r="R66" s="70">
        <v>0</v>
      </c>
      <c r="S66" s="11">
        <v>13606.84</v>
      </c>
      <c r="T66" s="11">
        <v>13500</v>
      </c>
      <c r="U66" s="11">
        <v>14300</v>
      </c>
      <c r="V66" s="11">
        <v>12800</v>
      </c>
      <c r="W66" s="13">
        <v>2007</v>
      </c>
      <c r="X66" s="6">
        <v>5</v>
      </c>
      <c r="Y66" s="6">
        <v>30</v>
      </c>
      <c r="Z66" s="6" t="str">
        <f>IF(AA66&lt;&gt;"",IF(WEEKDAY(AA66,1)=1,"Sunday",IF(WEEKDAY(AA66,1)=2,"Monday",IF(WEEKDAY(AA66,1)=3,"Tuesday",IF(WEEKDAY(AA66,1)=4,"Wednesday",IF(WEEKDAY(AA66,1)=5,"Thursday",IF(WEEKDAY(AA66,1)=6,"Friday",IF(WEEKDAY(AA66,1)=7,"Saturday",""))))))),"")</f>
        <v>Wednesday</v>
      </c>
      <c r="AA66" s="14">
        <f>IF(W66&gt;0,DATE(W66,X66,Y66),"")</f>
        <v>39232</v>
      </c>
      <c r="AB66" s="13">
        <v>12</v>
      </c>
      <c r="AC66" s="6">
        <v>45</v>
      </c>
      <c r="AD66" s="6">
        <v>0</v>
      </c>
      <c r="AE66" s="15">
        <f>IF(AB66&gt;0,TIME(AB66,AC66,AD66),"")</f>
        <v>0.53125</v>
      </c>
      <c r="AF66" s="13">
        <v>13</v>
      </c>
      <c r="AG66" s="6">
        <v>14</v>
      </c>
      <c r="AH66" s="6">
        <v>0</v>
      </c>
      <c r="AI66" s="15">
        <f>IF(AF66&gt;0,TIME(AF66,AG66,AH66),"")</f>
        <v>0.55138888888888882</v>
      </c>
      <c r="AJ66" s="13" t="str">
        <f>IF(AND(AA66&lt;DATE(2007,5,27),B66&gt;0),1,"")</f>
        <v/>
      </c>
      <c r="AK66" s="12">
        <f>IF(AND(AA66&gt;DATE(2007,5,27),B66&gt;0),1,"")</f>
        <v>1</v>
      </c>
      <c r="AL66" s="13" t="s">
        <v>98</v>
      </c>
      <c r="AM66" s="6" t="s">
        <v>130</v>
      </c>
      <c r="AN66" s="11" t="s">
        <v>312</v>
      </c>
      <c r="AO66" s="6" t="s">
        <v>125</v>
      </c>
      <c r="AP66" s="12"/>
      <c r="AQ66" s="6"/>
      <c r="AR66" s="6"/>
      <c r="AS66" s="6"/>
      <c r="AT66" s="6"/>
      <c r="AU66" s="6" t="s">
        <v>39</v>
      </c>
      <c r="AV66" s="6" t="s">
        <v>39</v>
      </c>
      <c r="AW66" s="6" t="s">
        <v>39</v>
      </c>
      <c r="AX66" s="6" t="s">
        <v>39</v>
      </c>
      <c r="AY66" s="6" t="s">
        <v>39</v>
      </c>
      <c r="AZ66" s="6" t="s">
        <v>39</v>
      </c>
      <c r="BA66" s="11" t="s">
        <v>39</v>
      </c>
      <c r="BB66" s="6" t="s">
        <v>39</v>
      </c>
      <c r="BC66" s="12" t="s">
        <v>39</v>
      </c>
      <c r="BD66" s="6">
        <v>150</v>
      </c>
      <c r="BE66" s="6">
        <v>12.7</v>
      </c>
      <c r="BF66" s="6">
        <f>IF(BE66&lt;&gt;"",BE66/BD66*100,"")</f>
        <v>8.4666666666666668</v>
      </c>
      <c r="BG66" s="13">
        <v>1</v>
      </c>
      <c r="BH66" s="6">
        <v>1</v>
      </c>
      <c r="BI66" s="6" t="s">
        <v>39</v>
      </c>
      <c r="BJ66" s="11" t="s">
        <v>39</v>
      </c>
      <c r="BK66" s="13"/>
      <c r="BL66" s="6"/>
      <c r="BM66" s="6">
        <v>1</v>
      </c>
      <c r="BN66" s="6">
        <v>1</v>
      </c>
      <c r="BO66" s="6"/>
      <c r="BP66" s="6">
        <v>1</v>
      </c>
      <c r="BQ66" s="12" t="str">
        <f>IF(BR66&lt;&gt;"",IF(BR66="Poly","",1),"")</f>
        <v/>
      </c>
      <c r="BR66" s="16" t="s">
        <v>126</v>
      </c>
      <c r="BS66" s="13">
        <v>0.14050000000000001</v>
      </c>
      <c r="BT66" s="12">
        <v>16626.5</v>
      </c>
      <c r="BU66" s="13">
        <v>-29.869299999999999</v>
      </c>
      <c r="BV66" s="6">
        <f>IF(BU66&lt;&gt;"",BU66+273.15,"")</f>
        <v>243.28069999999997</v>
      </c>
      <c r="BW66" s="6">
        <v>-35.129899999999999</v>
      </c>
      <c r="BX66" s="6">
        <v>-35.256999999999998</v>
      </c>
      <c r="BY66" s="12">
        <v>101.3905</v>
      </c>
      <c r="BZ66" s="16" t="s">
        <v>145</v>
      </c>
      <c r="CA66" s="11">
        <v>151.5377</v>
      </c>
      <c r="CB66" s="17">
        <v>113.07299999999999</v>
      </c>
      <c r="CC66" s="11">
        <v>0.43342517154481364</v>
      </c>
      <c r="CD66" s="12" t="s">
        <v>39</v>
      </c>
      <c r="CE66" s="11">
        <v>438.83268143944002</v>
      </c>
      <c r="CF66" s="11">
        <v>42.228144372666513</v>
      </c>
      <c r="CG66" s="11">
        <v>0.57599999999999996</v>
      </c>
      <c r="CH66" s="11">
        <v>232.19300000000001</v>
      </c>
      <c r="CI66" s="11">
        <v>58.552999999999997</v>
      </c>
      <c r="CJ66" s="11" t="s">
        <v>39</v>
      </c>
      <c r="CK66" s="11">
        <v>68.021000000000001</v>
      </c>
      <c r="CL66" s="11">
        <v>11.096</v>
      </c>
      <c r="CM66" s="11" t="s">
        <v>39</v>
      </c>
      <c r="CN66" s="11">
        <v>4.1619999999999999</v>
      </c>
      <c r="CO66" s="11">
        <v>17.817</v>
      </c>
      <c r="CP66" s="11">
        <v>3.84</v>
      </c>
      <c r="CQ66" s="11">
        <v>0</v>
      </c>
      <c r="CR66" s="11">
        <v>0.15</v>
      </c>
      <c r="CS66" s="11">
        <v>16.62</v>
      </c>
      <c r="CT66" s="11">
        <v>3.61</v>
      </c>
      <c r="CU66" s="12">
        <v>0.01</v>
      </c>
      <c r="CV66" s="11" t="str">
        <f>IF(B66&lt;&gt;"",CONCATENATE(IF(LEFT(B66,2)="AS","Calibration #","Burn #"),IF(LEFT(B66,2)="AS",MID(B66,3,1),TEXT(B66,0))," (",TEXT(B66,0),") - ",IF(AL66&lt;&gt;"AS",CONCATENATE(TEXT(BD66,0),"g "),""),IF(BC66=1,"Dried ",IF(BB66=1,"Fresh ","")),IF(AT66=1,IF(AS66=1,"Polluted then washed ","Polluted "),IF(AS66=1,"Washed ","")),AN66,IF(AZ66=1," inland",IF(BA66=1," coastal",""))," ",AO66,"",IF(AV66=1,IF(AX66=1," leaves + branches"," leaves"),IF(AW66=1,IF(AX66=1," needles + branches"," needles"),IF(AX66=1," branches",""))),IF(AY66=1," small sticks",IF(AY66=2," medium sticks",IF(AY66=3," large sticks",""))),IF(AP66&lt;&gt;"",CONCATENATE(" + ",AP66),""),IF(AQ66=1,", AS coated,",IF(AR66=1,", KCl coated,",IF(AU66=1,", clean,",""))),IF(BI66=1,", heading, ",IF(BJ66=1,", backing, "," ")),IF(BG66=1,CONCATENATE("flaming ",IF(BH66=1,CONCATENATE("+ smouldering ["),"only [")),IF(BH66=1,CONCATENATE("smouldering only ["),"[")),CONCATENATE(TEXT(AB66,0),":",IF(AC66&lt;10,CONCATENATE("0",TEXT(AC66,0)),TEXT(AC66,0)),IF(AD66=0,"",IF(AD66&lt;10,CONCATENATE(":0",TEXT(AD66,0)),CONCATENATE(":",TEXT(AD66,0)))))," - ",CONCATENATE(TEXT(AF66,0),":",IF(AG66&lt;10,CONCATENATE("0",TEXT(AG66,0)),TEXT(AG66,0)),IF(AH66=0,"",IF(AH66&lt;10,CONCATENATE(":0",TEXT(AH66,0)),CONCATENATE(":",TEXT(AH66,0))))),"] (",IF(BU66&lt;-52.5,"-55",IF(BU66&lt;-47.5,"-50",IF(BU66&lt;-42.5,"-45",IF(BU66&lt;-37.5,"-40",IF(BU66&lt;-32.5,"-35",IF(BU66&lt;-27.5,"-30",IF(BU66&lt;-22.5,"-25","warm")))))))," °C, ",IF(BR66="Poly",CONCATENATE("polydisperse)"),CONCATENATE(TEXT(BR66*1000,0)," nm)"))),"")</f>
        <v>Burn #114 (114) - 150g FL Rush flaming + smouldering [12:45 - 13:14] (-30 °C, polydisperse)</v>
      </c>
      <c r="CW66" s="11" t="s">
        <v>225</v>
      </c>
    </row>
    <row r="67" spans="1:101" s="11" customFormat="1">
      <c r="A67" s="11">
        <v>143</v>
      </c>
      <c r="B67" s="11">
        <v>128</v>
      </c>
      <c r="C67" s="6" t="s">
        <v>456</v>
      </c>
      <c r="D67" s="11">
        <v>128</v>
      </c>
      <c r="E67" s="11">
        <v>107</v>
      </c>
      <c r="G67" s="6">
        <v>0</v>
      </c>
      <c r="H67" s="87">
        <f t="shared" si="0"/>
        <v>0</v>
      </c>
      <c r="I67" s="70">
        <v>9.9999999999999994E-12</v>
      </c>
      <c r="J67" s="11">
        <v>-31</v>
      </c>
      <c r="K67" s="11">
        <v>-31.2</v>
      </c>
      <c r="L67" s="11">
        <v>-30.8</v>
      </c>
      <c r="M67" s="11">
        <v>-31.4</v>
      </c>
      <c r="N67" s="97">
        <f t="shared" si="1"/>
        <v>-4.8096683018297082</v>
      </c>
      <c r="O67" s="70">
        <v>1.5500000000000001E-5</v>
      </c>
      <c r="P67" s="70">
        <v>0</v>
      </c>
      <c r="Q67" s="70">
        <v>3.4499999999999998E-5</v>
      </c>
      <c r="R67" s="70">
        <v>0</v>
      </c>
      <c r="S67" s="11">
        <v>987.92</v>
      </c>
      <c r="T67" s="11">
        <v>989</v>
      </c>
      <c r="U67" s="11">
        <v>1040</v>
      </c>
      <c r="V67" s="11">
        <v>927</v>
      </c>
      <c r="W67" s="13">
        <v>2007</v>
      </c>
      <c r="X67" s="6">
        <v>6</v>
      </c>
      <c r="Y67" s="6">
        <v>4</v>
      </c>
      <c r="Z67" s="6" t="str">
        <f>IF(AA67&lt;&gt;"",IF(WEEKDAY(AA67,1)=1,"Sunday",IF(WEEKDAY(AA67,1)=2,"Monday",IF(WEEKDAY(AA67,1)=3,"Tuesday",IF(WEEKDAY(AA67,1)=4,"Wednesday",IF(WEEKDAY(AA67,1)=5,"Thursday",IF(WEEKDAY(AA67,1)=6,"Friday",IF(WEEKDAY(AA67,1)=7,"Saturday",""))))))),"")</f>
        <v>Monday</v>
      </c>
      <c r="AA67" s="14">
        <f>IF(W67&gt;0,DATE(W67,X67,Y67),"")</f>
        <v>39237</v>
      </c>
      <c r="AB67" s="13">
        <v>18</v>
      </c>
      <c r="AC67" s="6">
        <v>0</v>
      </c>
      <c r="AD67" s="6">
        <v>0</v>
      </c>
      <c r="AE67" s="15">
        <f>IF(AB67&gt;0,TIME(AB67,AC67,AD67),"")</f>
        <v>0.75</v>
      </c>
      <c r="AF67" s="13">
        <v>18</v>
      </c>
      <c r="AG67" s="6">
        <v>23</v>
      </c>
      <c r="AH67" s="6">
        <v>0</v>
      </c>
      <c r="AI67" s="15">
        <f>IF(AF67&gt;0,TIME(AF67,AG67,AH67),"")</f>
        <v>0.76597222222222217</v>
      </c>
      <c r="AJ67" s="13" t="str">
        <f>IF(AND(AA67&lt;DATE(2007,5,27),B67&gt;0),1,"")</f>
        <v/>
      </c>
      <c r="AK67" s="12">
        <f>IF(AND(AA67&gt;DATE(2007,5,27),B67&gt;0),1,"")</f>
        <v>1</v>
      </c>
      <c r="AL67" s="13" t="s">
        <v>107</v>
      </c>
      <c r="AM67" s="6" t="s">
        <v>130</v>
      </c>
      <c r="AN67" s="11" t="s">
        <v>312</v>
      </c>
      <c r="AO67" s="6" t="s">
        <v>125</v>
      </c>
      <c r="AP67" s="12"/>
      <c r="AQ67" s="6"/>
      <c r="AR67" s="6"/>
      <c r="AS67" s="6"/>
      <c r="AT67" s="6"/>
      <c r="AU67" s="6" t="s">
        <v>39</v>
      </c>
      <c r="AV67" s="6" t="s">
        <v>39</v>
      </c>
      <c r="AW67" s="6" t="s">
        <v>39</v>
      </c>
      <c r="AX67" s="6" t="s">
        <v>39</v>
      </c>
      <c r="AY67" s="6" t="s">
        <v>39</v>
      </c>
      <c r="AZ67" s="6" t="s">
        <v>39</v>
      </c>
      <c r="BA67" s="11" t="s">
        <v>39</v>
      </c>
      <c r="BB67" s="6" t="s">
        <v>39</v>
      </c>
      <c r="BC67" s="12" t="s">
        <v>39</v>
      </c>
      <c r="BD67" s="6">
        <v>50</v>
      </c>
      <c r="BE67" s="6">
        <v>4.5</v>
      </c>
      <c r="BF67" s="6">
        <f>IF(BE67&lt;&gt;"",BE67/BD67*100,"")</f>
        <v>9</v>
      </c>
      <c r="BG67" s="13">
        <v>1</v>
      </c>
      <c r="BH67" s="6">
        <v>1</v>
      </c>
      <c r="BI67" s="6" t="s">
        <v>39</v>
      </c>
      <c r="BJ67" s="11" t="s">
        <v>39</v>
      </c>
      <c r="BK67" s="13"/>
      <c r="BL67" s="6"/>
      <c r="BM67" s="6">
        <v>1</v>
      </c>
      <c r="BN67" s="6">
        <v>1</v>
      </c>
      <c r="BO67" s="6">
        <v>1</v>
      </c>
      <c r="BP67" s="6">
        <v>1</v>
      </c>
      <c r="BQ67" s="12" t="str">
        <f>IF(BR67&lt;&gt;"",IF(BR67="Poly","",1),"")</f>
        <v/>
      </c>
      <c r="BR67" s="16" t="s">
        <v>126</v>
      </c>
      <c r="BS67" s="13">
        <v>8.4000000000000005E-2</v>
      </c>
      <c r="BT67" s="12">
        <v>1489</v>
      </c>
      <c r="BU67" s="13">
        <v>-31.044699999999999</v>
      </c>
      <c r="BV67" s="6">
        <f>IF(BU67&lt;&gt;"",BU67+273.15,"")</f>
        <v>242.10529999999997</v>
      </c>
      <c r="BW67" s="6">
        <v>-36.672400000000003</v>
      </c>
      <c r="BX67" s="6">
        <v>-36.909799999999997</v>
      </c>
      <c r="BY67" s="12">
        <v>102.64960000000001</v>
      </c>
      <c r="BZ67" s="16" t="s">
        <v>148</v>
      </c>
      <c r="CA67" s="11">
        <v>154.739</v>
      </c>
      <c r="CB67" s="17">
        <v>114.14</v>
      </c>
      <c r="CC67" s="11">
        <v>0.4780007373541077</v>
      </c>
      <c r="CD67" s="12" t="s">
        <v>39</v>
      </c>
      <c r="CE67" s="11">
        <v>83.573354070204971</v>
      </c>
      <c r="CF67" s="11">
        <v>3.2687319663339931</v>
      </c>
      <c r="CG67" s="11">
        <v>0.42799999999999999</v>
      </c>
      <c r="CH67" s="11">
        <v>12.912000000000001</v>
      </c>
      <c r="CI67" s="11">
        <v>5.5039999999999996</v>
      </c>
      <c r="CJ67" s="11">
        <v>0.157</v>
      </c>
      <c r="CK67" s="11">
        <v>2.7559999999999998</v>
      </c>
      <c r="CL67" s="11">
        <v>1.3129999999999999</v>
      </c>
      <c r="CM67" s="11">
        <v>0.33</v>
      </c>
      <c r="CN67" s="11">
        <v>1.367</v>
      </c>
      <c r="CO67" s="11">
        <v>2.089</v>
      </c>
      <c r="CP67" s="11">
        <v>0.5</v>
      </c>
      <c r="CQ67" s="11">
        <v>0</v>
      </c>
      <c r="CR67" s="11">
        <v>0</v>
      </c>
      <c r="CS67" s="11">
        <v>6.66</v>
      </c>
      <c r="CT67" s="11">
        <v>0.51</v>
      </c>
      <c r="CU67" s="12">
        <v>7.0999999999999994E-2</v>
      </c>
      <c r="CV67" s="11" t="str">
        <f>IF(B67&lt;&gt;"",CONCATENATE(IF(LEFT(B67,2)="AS","Calibration #","Burn #"),IF(LEFT(B67,2)="AS",MID(B67,3,1),TEXT(B67,0))," (",TEXT(B67,0),") - ",IF(AL67&lt;&gt;"AS",CONCATENATE(TEXT(BD67,0),"g "),""),IF(BC67=1,"Dried ",IF(BB67=1,"Fresh ","")),IF(AT67=1,IF(AS67=1,"Polluted then washed ","Polluted "),IF(AS67=1,"Washed ","")),AN67,IF(AZ67=1," inland",IF(BA67=1," coastal",""))," ",AO67,"",IF(AV67=1,IF(AX67=1," leaves + branches"," leaves"),IF(AW67=1,IF(AX67=1," needles + branches"," needles"),IF(AX67=1," branches",""))),IF(AY67=1," small sticks",IF(AY67=2," medium sticks",IF(AY67=3," large sticks",""))),IF(AP67&lt;&gt;"",CONCATENATE(" + ",AP67),""),IF(AQ67=1,", AS coated,",IF(AR67=1,", KCl coated,",IF(AU67=1,", clean,",""))),IF(BI67=1,", heading, ",IF(BJ67=1,", backing, "," ")),IF(BG67=1,CONCATENATE("flaming ",IF(BH67=1,CONCATENATE("+ smouldering ["),"only [")),IF(BH67=1,CONCATENATE("smouldering only ["),"[")),CONCATENATE(TEXT(AB67,0),":",IF(AC67&lt;10,CONCATENATE("0",TEXT(AC67,0)),TEXT(AC67,0)),IF(AD67=0,"",IF(AD67&lt;10,CONCATENATE(":0",TEXT(AD67,0)),CONCATENATE(":",TEXT(AD67,0)))))," - ",CONCATENATE(TEXT(AF67,0),":",IF(AG67&lt;10,CONCATENATE("0",TEXT(AG67,0)),TEXT(AG67,0)),IF(AH67=0,"",IF(AH67&lt;10,CONCATENATE(":0",TEXT(AH67,0)),CONCATENATE(":",TEXT(AH67,0))))),"] (",IF(BU67&lt;-52.5,"-55",IF(BU67&lt;-47.5,"-50",IF(BU67&lt;-42.5,"-45",IF(BU67&lt;-37.5,"-40",IF(BU67&lt;-32.5,"-35",IF(BU67&lt;-27.5,"-30",IF(BU67&lt;-22.5,"-25","warm")))))))," °C, ",IF(BR67="Poly",CONCATENATE("polydisperse)"),CONCATENATE(TEXT(BR67*1000,0)," nm)"))),"")</f>
        <v>Burn #128 (128) - 50g FL Rush flaming + smouldering [18:00 - 18:23] (-30 °C, polydisperse)</v>
      </c>
      <c r="CW67" s="11" t="s">
        <v>234</v>
      </c>
    </row>
    <row r="68" spans="1:101" s="11" customFormat="1">
      <c r="A68" s="11">
        <v>56</v>
      </c>
      <c r="B68" s="11">
        <v>55</v>
      </c>
      <c r="C68" s="6" t="s">
        <v>118</v>
      </c>
      <c r="D68" s="11">
        <v>55</v>
      </c>
      <c r="E68" s="11">
        <v>43</v>
      </c>
      <c r="F68" s="11">
        <v>55</v>
      </c>
      <c r="G68" s="99">
        <v>0.97057142857142864</v>
      </c>
      <c r="H68" s="87">
        <f t="shared" ref="H68:H75" si="30">IF(I68 &gt; 0.0000000001,LOG10(I68),0)</f>
        <v>0</v>
      </c>
      <c r="I68" s="70">
        <v>9.9999999999999994E-12</v>
      </c>
      <c r="J68" s="11">
        <v>-30.9</v>
      </c>
      <c r="K68" s="11">
        <v>-31</v>
      </c>
      <c r="L68" s="11">
        <v>-30.7</v>
      </c>
      <c r="M68" s="11">
        <v>-31.2</v>
      </c>
      <c r="N68" s="97">
        <f t="shared" ref="N68:N75" si="31">LOG10(O68)</f>
        <v>-6.204119982655925</v>
      </c>
      <c r="O68" s="70">
        <v>6.2500000000000005E-7</v>
      </c>
      <c r="P68" s="70">
        <v>0</v>
      </c>
      <c r="Q68" s="70">
        <v>1.7099999999999999E-6</v>
      </c>
      <c r="R68" s="70">
        <v>0</v>
      </c>
      <c r="S68" s="11">
        <v>16974.75</v>
      </c>
      <c r="T68" s="11">
        <v>15800</v>
      </c>
      <c r="U68" s="11">
        <v>19300</v>
      </c>
      <c r="V68" s="11">
        <v>14600</v>
      </c>
      <c r="W68" s="13">
        <v>2007</v>
      </c>
      <c r="X68" s="6">
        <v>5</v>
      </c>
      <c r="Y68" s="6">
        <v>23</v>
      </c>
      <c r="Z68" s="6" t="str">
        <f>IF(AA68&lt;&gt;"",IF(WEEKDAY(AA68,1)=1,"Sunday",IF(WEEKDAY(AA68,1)=2,"Monday",IF(WEEKDAY(AA68,1)=3,"Tuesday",IF(WEEKDAY(AA68,1)=4,"Wednesday",IF(WEEKDAY(AA68,1)=5,"Thursday",IF(WEEKDAY(AA68,1)=6,"Friday",IF(WEEKDAY(AA68,1)=7,"Saturday",""))))))),"")</f>
        <v>Wednesday</v>
      </c>
      <c r="AA68" s="14">
        <f>IF(W68&gt;0,DATE(W68,X68,Y68),"")</f>
        <v>39225</v>
      </c>
      <c r="AB68" s="13">
        <v>16</v>
      </c>
      <c r="AC68" s="6">
        <v>39</v>
      </c>
      <c r="AD68" s="6">
        <v>0</v>
      </c>
      <c r="AE68" s="15">
        <f>IF(AB68&gt;0,TIME(AB68,AC68,AD68),"")</f>
        <v>0.69374999999999998</v>
      </c>
      <c r="AF68" s="13">
        <v>16</v>
      </c>
      <c r="AG68" s="6">
        <v>59</v>
      </c>
      <c r="AH68" s="6">
        <v>0</v>
      </c>
      <c r="AI68" s="15">
        <f>IF(AF68&gt;0,TIME(AF68,AG68,AH68),"")</f>
        <v>0.70763888888888893</v>
      </c>
      <c r="AJ68" s="13">
        <f>IF(AND(AA68&lt;DATE(2007,5,27),B68&gt;0),1,"")</f>
        <v>1</v>
      </c>
      <c r="AK68" s="12" t="str">
        <f>IF(AND(AA68&gt;DATE(2007,5,27),B68&gt;0),1,"")</f>
        <v/>
      </c>
      <c r="AL68" s="13" t="s">
        <v>64</v>
      </c>
      <c r="AM68" s="6" t="s">
        <v>129</v>
      </c>
      <c r="AN68" s="11" t="s">
        <v>317</v>
      </c>
      <c r="AO68" s="6" t="s">
        <v>118</v>
      </c>
      <c r="AP68" s="12"/>
      <c r="AQ68" s="6"/>
      <c r="AR68" s="6"/>
      <c r="AS68" s="6"/>
      <c r="AT68" s="6"/>
      <c r="AU68" s="6" t="s">
        <v>39</v>
      </c>
      <c r="AV68" s="6" t="s">
        <v>39</v>
      </c>
      <c r="AW68" s="6" t="s">
        <v>39</v>
      </c>
      <c r="AX68" s="6" t="s">
        <v>39</v>
      </c>
      <c r="AY68" s="6" t="s">
        <v>39</v>
      </c>
      <c r="AZ68" s="6" t="s">
        <v>39</v>
      </c>
      <c r="BA68" s="11" t="s">
        <v>39</v>
      </c>
      <c r="BB68" s="6" t="s">
        <v>39</v>
      </c>
      <c r="BC68" s="12" t="s">
        <v>39</v>
      </c>
      <c r="BD68" s="6">
        <v>276.5</v>
      </c>
      <c r="BE68" s="6">
        <v>31</v>
      </c>
      <c r="BF68" s="6">
        <f>IF(BE68&lt;&gt;"",BE68/BD68*100,"")</f>
        <v>11.211573236889691</v>
      </c>
      <c r="BG68" s="13">
        <v>1</v>
      </c>
      <c r="BH68" s="6" t="s">
        <v>39</v>
      </c>
      <c r="BI68" s="6" t="s">
        <v>39</v>
      </c>
      <c r="BJ68" s="11" t="s">
        <v>39</v>
      </c>
      <c r="BK68" s="13">
        <v>1</v>
      </c>
      <c r="BL68" s="6">
        <v>1</v>
      </c>
      <c r="BM68" s="6">
        <v>1</v>
      </c>
      <c r="BN68" s="6">
        <v>1</v>
      </c>
      <c r="BO68" s="6"/>
      <c r="BP68" s="6"/>
      <c r="BQ68" s="12" t="str">
        <f>IF(BR68&lt;&gt;"",IF(BR68="Poly","",1),"")</f>
        <v/>
      </c>
      <c r="BR68" s="16" t="s">
        <v>126</v>
      </c>
      <c r="BS68" s="13">
        <v>8.6999999999999994E-2</v>
      </c>
      <c r="BT68" s="12">
        <v>100504</v>
      </c>
      <c r="BU68" s="13">
        <v>-30.878</v>
      </c>
      <c r="BV68" s="6">
        <f>IF(BU68&lt;&gt;"",BU68+273.15,"")</f>
        <v>242.27199999999999</v>
      </c>
      <c r="BW68" s="6">
        <v>-36.208399999999997</v>
      </c>
      <c r="BX68" s="6">
        <v>-36.373800000000003</v>
      </c>
      <c r="BY68" s="12">
        <v>101.83029999999999</v>
      </c>
      <c r="BZ68" s="16" t="s">
        <v>140</v>
      </c>
      <c r="CA68" s="11" t="s">
        <v>39</v>
      </c>
      <c r="CB68" s="17"/>
      <c r="CC68" s="11">
        <v>7.5547263918795349E-2</v>
      </c>
      <c r="CD68" s="12">
        <v>0.92100000000000004</v>
      </c>
      <c r="CE68" s="11">
        <v>315.27154711827717</v>
      </c>
      <c r="CF68" s="11">
        <v>21.056932170078319</v>
      </c>
      <c r="CG68" s="11">
        <v>3.504</v>
      </c>
      <c r="CH68" s="11">
        <v>7.7309999999999999</v>
      </c>
      <c r="CI68" s="11">
        <v>18.672999999999998</v>
      </c>
      <c r="CJ68" s="11">
        <v>3.6579999999999999</v>
      </c>
      <c r="CK68" s="11">
        <v>5.532</v>
      </c>
      <c r="CL68" s="11">
        <v>5.774</v>
      </c>
      <c r="CM68" s="11">
        <v>4.7750000000000004</v>
      </c>
      <c r="CN68" s="11">
        <v>0</v>
      </c>
      <c r="CO68" s="11">
        <v>12.36</v>
      </c>
      <c r="CP68" s="11">
        <v>2.27</v>
      </c>
      <c r="CQ68" s="11">
        <v>0</v>
      </c>
      <c r="CR68" s="11">
        <v>0</v>
      </c>
      <c r="CS68" s="11">
        <v>27.54</v>
      </c>
      <c r="CT68" s="11">
        <v>1.1299999999999999</v>
      </c>
      <c r="CU68" s="12">
        <v>0</v>
      </c>
      <c r="CV68" s="11" t="str">
        <f>IF(B68&lt;&gt;"",CONCATENATE(IF(LEFT(B68,2)="AS","Calibration #","Burn #"),IF(LEFT(B68,2)="AS",MID(B68,3,1),TEXT(B68,0))," (",TEXT(B68,0),") - ",IF(AL68&lt;&gt;"AS",CONCATENATE(TEXT(BD68,0),"g "),""),IF(BC68=1,"Dried ",IF(BB68=1,"Fresh ","")),IF(AT68=1,IF(AS68=1,"Polluted then washed ","Polluted "),IF(AS68=1,"Washed ","")),AN68,IF(AZ68=1," inland",IF(BA68=1," coastal",""))," ",AO68,"",IF(AV68=1,IF(AX68=1," leaves + branches"," leaves"),IF(AW68=1,IF(AX68=1," needles + branches"," needles"),IF(AX68=1," branches",""))),IF(AY68=1," small sticks",IF(AY68=2," medium sticks",IF(AY68=3," large sticks",""))),IF(AP68&lt;&gt;"",CONCATENATE(" + ",AP68),""),IF(AQ68=1,", AS coated,",IF(AR68=1,", KCl coated,",IF(AU68=1,", clean,",""))),IF(BI68=1,", heading, ",IF(BJ68=1,", backing, "," ")),IF(BG68=1,CONCATENATE("flaming ",IF(BH68=1,CONCATENATE("+ smouldering ["),"only [")),IF(BH68=1,CONCATENATE("smouldering only ["),"[")),CONCATENATE(TEXT(AB68,0),":",IF(AC68&lt;10,CONCATENATE("0",TEXT(AC68,0)),TEXT(AC68,0)),IF(AD68=0,"",IF(AD68&lt;10,CONCATENATE(":0",TEXT(AD68,0)),CONCATENATE(":",TEXT(AD68,0)))))," - ",CONCATENATE(TEXT(AF68,0),":",IF(AG68&lt;10,CONCATENATE("0",TEXT(AG68,0)),TEXT(AG68,0)),IF(AH68=0,"",IF(AH68&lt;10,CONCATENATE(":0",TEXT(AH68,0)),CONCATENATE(":",TEXT(AH68,0))))),"] (",IF(BU68&lt;-52.5,"-55",IF(BU68&lt;-47.5,"-50",IF(BU68&lt;-42.5,"-45",IF(BU68&lt;-37.5,"-40",IF(BU68&lt;-32.5,"-35",IF(BU68&lt;-27.5,"-30",IF(BU68&lt;-22.5,"-25","warm")))))))," °C, ",IF(BR68="Poly",CONCATENATE("polydisperse)"),CONCATENATE(TEXT(BR68*1000,0)," nm)"))),"")</f>
        <v>Burn #55 (55) - 277g CA Manzanita flaming only [16:39 - 16:59] (-30 °C, polydisperse)</v>
      </c>
      <c r="CW68" s="11" t="s">
        <v>190</v>
      </c>
    </row>
    <row r="69" spans="1:101" s="11" customFormat="1">
      <c r="A69" s="11">
        <v>57</v>
      </c>
      <c r="B69" s="11">
        <v>56</v>
      </c>
      <c r="C69" s="6" t="s">
        <v>118</v>
      </c>
      <c r="D69" s="11">
        <v>56</v>
      </c>
      <c r="E69" s="11">
        <v>44</v>
      </c>
      <c r="F69" s="11">
        <v>56</v>
      </c>
      <c r="G69" s="99">
        <v>0.97919999999999996</v>
      </c>
      <c r="H69" s="87">
        <f t="shared" si="30"/>
        <v>0</v>
      </c>
      <c r="I69" s="70">
        <v>9.9999999999999994E-12</v>
      </c>
      <c r="J69" s="11">
        <v>-29.6</v>
      </c>
      <c r="K69" s="11">
        <v>-29.9</v>
      </c>
      <c r="L69" s="11">
        <v>-29.2</v>
      </c>
      <c r="M69" s="11">
        <v>-30</v>
      </c>
      <c r="N69" s="97">
        <f t="shared" si="31"/>
        <v>-6.1325325121409486</v>
      </c>
      <c r="O69" s="70">
        <v>7.37E-7</v>
      </c>
      <c r="P69" s="70">
        <v>0</v>
      </c>
      <c r="Q69" s="70">
        <v>0</v>
      </c>
      <c r="R69" s="70">
        <v>0</v>
      </c>
      <c r="S69" s="11">
        <v>16218.92</v>
      </c>
      <c r="T69" s="11">
        <v>15100</v>
      </c>
      <c r="U69" s="11">
        <v>17300</v>
      </c>
      <c r="V69" s="11">
        <v>14200</v>
      </c>
      <c r="W69" s="13">
        <v>2007</v>
      </c>
      <c r="X69" s="6">
        <v>5</v>
      </c>
      <c r="Y69" s="6">
        <v>23</v>
      </c>
      <c r="Z69" s="6" t="str">
        <f>IF(AA69&lt;&gt;"",IF(WEEKDAY(AA69,1)=1,"Sunday",IF(WEEKDAY(AA69,1)=2,"Monday",IF(WEEKDAY(AA69,1)=3,"Tuesday",IF(WEEKDAY(AA69,1)=4,"Wednesday",IF(WEEKDAY(AA69,1)=5,"Thursday",IF(WEEKDAY(AA69,1)=6,"Friday",IF(WEEKDAY(AA69,1)=7,"Saturday",""))))))),"")</f>
        <v>Wednesday</v>
      </c>
      <c r="AA69" s="14">
        <f>IF(W69&gt;0,DATE(W69,X69,Y69),"")</f>
        <v>39225</v>
      </c>
      <c r="AB69" s="13">
        <v>17</v>
      </c>
      <c r="AC69" s="6">
        <v>4</v>
      </c>
      <c r="AD69" s="6">
        <v>0</v>
      </c>
      <c r="AE69" s="15">
        <f>IF(AB69&gt;0,TIME(AB69,AC69,AD69),"")</f>
        <v>0.71111111111111114</v>
      </c>
      <c r="AF69" s="13">
        <v>17</v>
      </c>
      <c r="AG69" s="6">
        <v>22</v>
      </c>
      <c r="AH69" s="6">
        <v>0</v>
      </c>
      <c r="AI69" s="15">
        <f>IF(AF69&gt;0,TIME(AF69,AG69,AH69),"")</f>
        <v>0.72361111111111109</v>
      </c>
      <c r="AJ69" s="13">
        <f>IF(AND(AA69&lt;DATE(2007,5,27),B69&gt;0),1,"")</f>
        <v>1</v>
      </c>
      <c r="AK69" s="12" t="str">
        <f>IF(AND(AA69&gt;DATE(2007,5,27),B69&gt;0),1,"")</f>
        <v/>
      </c>
      <c r="AL69" s="13" t="s">
        <v>65</v>
      </c>
      <c r="AM69" s="6" t="s">
        <v>129</v>
      </c>
      <c r="AN69" s="11" t="s">
        <v>317</v>
      </c>
      <c r="AO69" s="6" t="s">
        <v>118</v>
      </c>
      <c r="AP69" s="12"/>
      <c r="AQ69" s="6"/>
      <c r="AR69" s="6"/>
      <c r="AS69" s="6"/>
      <c r="AT69" s="6"/>
      <c r="AU69" s="6" t="s">
        <v>39</v>
      </c>
      <c r="AV69" s="6" t="s">
        <v>39</v>
      </c>
      <c r="AW69" s="6" t="s">
        <v>39</v>
      </c>
      <c r="AX69" s="6" t="s">
        <v>39</v>
      </c>
      <c r="AY69" s="6" t="s">
        <v>39</v>
      </c>
      <c r="AZ69" s="6" t="s">
        <v>39</v>
      </c>
      <c r="BA69" s="11" t="s">
        <v>39</v>
      </c>
      <c r="BB69" s="6" t="s">
        <v>39</v>
      </c>
      <c r="BC69" s="12" t="s">
        <v>39</v>
      </c>
      <c r="BD69" s="6">
        <v>252.5</v>
      </c>
      <c r="BE69" s="6">
        <v>26.8</v>
      </c>
      <c r="BF69" s="6">
        <f>IF(BE69&lt;&gt;"",BE69/BD69*100,"")</f>
        <v>10.613861386138614</v>
      </c>
      <c r="BG69" s="13">
        <v>1</v>
      </c>
      <c r="BH69" s="6" t="s">
        <v>39</v>
      </c>
      <c r="BI69" s="6" t="s">
        <v>39</v>
      </c>
      <c r="BJ69" s="11" t="s">
        <v>39</v>
      </c>
      <c r="BK69" s="13">
        <v>1</v>
      </c>
      <c r="BL69" s="6">
        <v>1</v>
      </c>
      <c r="BM69" s="6">
        <v>1</v>
      </c>
      <c r="BN69" s="6">
        <v>1</v>
      </c>
      <c r="BO69" s="6"/>
      <c r="BP69" s="6"/>
      <c r="BQ69" s="12" t="str">
        <f>IF(BR69&lt;&gt;"",IF(BR69="Poly","",1),"")</f>
        <v/>
      </c>
      <c r="BR69" s="16" t="s">
        <v>126</v>
      </c>
      <c r="BS69" s="13">
        <v>8.1000000000000003E-2</v>
      </c>
      <c r="BT69" s="12">
        <v>85811</v>
      </c>
      <c r="BU69" s="13">
        <v>-29.582000000000001</v>
      </c>
      <c r="BV69" s="6">
        <f>IF(BU69&lt;&gt;"",BU69+273.15,"")</f>
        <v>243.56799999999998</v>
      </c>
      <c r="BW69" s="6">
        <v>-34.674700000000001</v>
      </c>
      <c r="BX69" s="6">
        <v>-34.741999999999997</v>
      </c>
      <c r="BY69" s="12">
        <v>100.73090000000001</v>
      </c>
      <c r="BZ69" s="16" t="s">
        <v>140</v>
      </c>
      <c r="CA69" s="11">
        <v>150.26159999999999</v>
      </c>
      <c r="CB69" s="17">
        <v>112.437</v>
      </c>
      <c r="CC69" s="11">
        <v>0.10575344211237757</v>
      </c>
      <c r="CD69" s="12">
        <v>0.91400000000000003</v>
      </c>
      <c r="CE69" s="11">
        <v>315.27154711827717</v>
      </c>
      <c r="CF69" s="11">
        <v>21.056932170078319</v>
      </c>
      <c r="CG69" s="11">
        <v>3.504</v>
      </c>
      <c r="CH69" s="11">
        <v>7.7309999999999999</v>
      </c>
      <c r="CI69" s="11">
        <v>18.672999999999998</v>
      </c>
      <c r="CJ69" s="11">
        <v>3.6579999999999999</v>
      </c>
      <c r="CK69" s="11">
        <v>5.532</v>
      </c>
      <c r="CL69" s="11">
        <v>5.774</v>
      </c>
      <c r="CM69" s="11">
        <v>4.7750000000000004</v>
      </c>
      <c r="CN69" s="11">
        <v>0</v>
      </c>
      <c r="CO69" s="11">
        <v>12.36</v>
      </c>
      <c r="CP69" s="11">
        <v>2.27</v>
      </c>
      <c r="CQ69" s="11">
        <v>0</v>
      </c>
      <c r="CR69" s="11">
        <v>0</v>
      </c>
      <c r="CS69" s="11">
        <v>27.54</v>
      </c>
      <c r="CT69" s="11">
        <v>1.1299999999999999</v>
      </c>
      <c r="CU69" s="12">
        <v>0</v>
      </c>
      <c r="CV69" s="11" t="str">
        <f>IF(B69&lt;&gt;"",CONCATENATE(IF(LEFT(B69,2)="AS","Calibration #","Burn #"),IF(LEFT(B69,2)="AS",MID(B69,3,1),TEXT(B69,0))," (",TEXT(B69,0),") - ",IF(AL69&lt;&gt;"AS",CONCATENATE(TEXT(BD69,0),"g "),""),IF(BC69=1,"Dried ",IF(BB69=1,"Fresh ","")),IF(AT69=1,IF(AS69=1,"Polluted then washed ","Polluted "),IF(AS69=1,"Washed ","")),AN69,IF(AZ69=1," inland",IF(BA69=1," coastal",""))," ",AO69,"",IF(AV69=1,IF(AX69=1," leaves + branches"," leaves"),IF(AW69=1,IF(AX69=1," needles + branches"," needles"),IF(AX69=1," branches",""))),IF(AY69=1," small sticks",IF(AY69=2," medium sticks",IF(AY69=3," large sticks",""))),IF(AP69&lt;&gt;"",CONCATENATE(" + ",AP69),""),IF(AQ69=1,", AS coated,",IF(AR69=1,", KCl coated,",IF(AU69=1,", clean,",""))),IF(BI69=1,", heading, ",IF(BJ69=1,", backing, "," ")),IF(BG69=1,CONCATENATE("flaming ",IF(BH69=1,CONCATENATE("+ smouldering ["),"only [")),IF(BH69=1,CONCATENATE("smouldering only ["),"[")),CONCATENATE(TEXT(AB69,0),":",IF(AC69&lt;10,CONCATENATE("0",TEXT(AC69,0)),TEXT(AC69,0)),IF(AD69=0,"",IF(AD69&lt;10,CONCATENATE(":0",TEXT(AD69,0)),CONCATENATE(":",TEXT(AD69,0)))))," - ",CONCATENATE(TEXT(AF69,0),":",IF(AG69&lt;10,CONCATENATE("0",TEXT(AG69,0)),TEXT(AG69,0)),IF(AH69=0,"",IF(AH69&lt;10,CONCATENATE(":0",TEXT(AH69,0)),CONCATENATE(":",TEXT(AH69,0))))),"] (",IF(BU69&lt;-52.5,"-55",IF(BU69&lt;-47.5,"-50",IF(BU69&lt;-42.5,"-45",IF(BU69&lt;-37.5,"-40",IF(BU69&lt;-32.5,"-35",IF(BU69&lt;-27.5,"-30",IF(BU69&lt;-22.5,"-25","warm")))))))," °C, ",IF(BR69="Poly",CONCATENATE("polydisperse)"),CONCATENATE(TEXT(BR69*1000,0)," nm)"))),"")</f>
        <v>Burn #56 (56) - 253g CA Manzanita flaming only [17:04 - 17:22] (-30 °C, polydisperse)</v>
      </c>
      <c r="CW69" s="11" t="s">
        <v>191</v>
      </c>
    </row>
    <row r="70" spans="1:101" s="11" customFormat="1">
      <c r="A70" s="11">
        <v>124</v>
      </c>
      <c r="B70" s="11">
        <v>118</v>
      </c>
      <c r="C70" s="6" t="s">
        <v>110</v>
      </c>
      <c r="D70" s="11">
        <v>118</v>
      </c>
      <c r="E70" s="11">
        <v>89</v>
      </c>
      <c r="G70" s="6">
        <v>0.95799999999999996</v>
      </c>
      <c r="H70" s="87">
        <f t="shared" si="30"/>
        <v>0</v>
      </c>
      <c r="I70" s="70">
        <v>9.9999999999999994E-12</v>
      </c>
      <c r="J70" s="11">
        <v>-30.2</v>
      </c>
      <c r="K70" s="11">
        <v>-30.3</v>
      </c>
      <c r="L70" s="11">
        <v>-30</v>
      </c>
      <c r="M70" s="11">
        <v>-30.5</v>
      </c>
      <c r="N70" s="97">
        <f t="shared" si="31"/>
        <v>-6.4213607900319278</v>
      </c>
      <c r="O70" s="70">
        <v>3.7899999999999999E-7</v>
      </c>
      <c r="P70" s="70">
        <v>0</v>
      </c>
      <c r="Q70" s="70">
        <v>0</v>
      </c>
      <c r="R70" s="70">
        <v>0</v>
      </c>
      <c r="S70" s="11">
        <v>14141.42</v>
      </c>
      <c r="T70" s="11">
        <v>13600</v>
      </c>
      <c r="U70" s="11">
        <v>16000</v>
      </c>
      <c r="V70" s="11">
        <v>11900</v>
      </c>
      <c r="W70" s="13">
        <v>2007</v>
      </c>
      <c r="X70" s="6">
        <v>5</v>
      </c>
      <c r="Y70" s="6">
        <v>31</v>
      </c>
      <c r="Z70" s="6" t="str">
        <f>IF(AA70&lt;&gt;"",IF(WEEKDAY(AA70,1)=1,"Sunday",IF(WEEKDAY(AA70,1)=2,"Monday",IF(WEEKDAY(AA70,1)=3,"Tuesday",IF(WEEKDAY(AA70,1)=4,"Wednesday",IF(WEEKDAY(AA70,1)=5,"Thursday",IF(WEEKDAY(AA70,1)=6,"Friday",IF(WEEKDAY(AA70,1)=7,"Saturday",""))))))),"")</f>
        <v>Thursday</v>
      </c>
      <c r="AA70" s="14">
        <f>IF(W70&gt;0,DATE(W70,X70,Y70),"")</f>
        <v>39233</v>
      </c>
      <c r="AB70" s="13">
        <v>14</v>
      </c>
      <c r="AC70" s="6">
        <v>5</v>
      </c>
      <c r="AD70" s="6">
        <v>0</v>
      </c>
      <c r="AE70" s="15">
        <f>IF(AB70&gt;0,TIME(AB70,AC70,AD70),"")</f>
        <v>0.58680555555555558</v>
      </c>
      <c r="AF70" s="13">
        <v>14</v>
      </c>
      <c r="AG70" s="6">
        <v>50</v>
      </c>
      <c r="AH70" s="6">
        <v>0</v>
      </c>
      <c r="AI70" s="15">
        <f>IF(AF70&gt;0,TIME(AF70,AG70,AH70),"")</f>
        <v>0.61805555555555558</v>
      </c>
      <c r="AJ70" s="13" t="str">
        <f>IF(AND(AA70&lt;DATE(2007,5,27),B70&gt;0),1,"")</f>
        <v/>
      </c>
      <c r="AK70" s="12">
        <f>IF(AND(AA70&gt;DATE(2007,5,27),B70&gt;0),1,"")</f>
        <v>1</v>
      </c>
      <c r="AL70" s="13" t="s">
        <v>101</v>
      </c>
      <c r="AM70" s="6" t="s">
        <v>130</v>
      </c>
      <c r="AN70" s="11" t="s">
        <v>312</v>
      </c>
      <c r="AO70" s="6" t="s">
        <v>110</v>
      </c>
      <c r="AP70" s="12"/>
      <c r="AQ70" s="6"/>
      <c r="AR70" s="6"/>
      <c r="AS70" s="6"/>
      <c r="AT70" s="6"/>
      <c r="AU70" s="6" t="s">
        <v>39</v>
      </c>
      <c r="AV70" s="6" t="s">
        <v>39</v>
      </c>
      <c r="AW70" s="6" t="s">
        <v>39</v>
      </c>
      <c r="AX70" s="6" t="s">
        <v>39</v>
      </c>
      <c r="AY70" s="6" t="s">
        <v>39</v>
      </c>
      <c r="AZ70" s="6" t="s">
        <v>39</v>
      </c>
      <c r="BA70" s="11">
        <v>1</v>
      </c>
      <c r="BB70" s="6" t="s">
        <v>39</v>
      </c>
      <c r="BC70" s="12" t="s">
        <v>39</v>
      </c>
      <c r="BD70" s="6">
        <v>105</v>
      </c>
      <c r="BE70" s="6">
        <v>14</v>
      </c>
      <c r="BF70" s="6">
        <f>IF(BE70&lt;&gt;"",BE70/BD70*100,"")</f>
        <v>13.333333333333334</v>
      </c>
      <c r="BG70" s="13">
        <v>1</v>
      </c>
      <c r="BH70" s="6">
        <v>1</v>
      </c>
      <c r="BI70" s="6" t="s">
        <v>39</v>
      </c>
      <c r="BJ70" s="11" t="s">
        <v>39</v>
      </c>
      <c r="BK70" s="13"/>
      <c r="BL70" s="6"/>
      <c r="BM70" s="6">
        <v>1</v>
      </c>
      <c r="BN70" s="6">
        <v>1</v>
      </c>
      <c r="BO70" s="6"/>
      <c r="BP70" s="6">
        <v>1</v>
      </c>
      <c r="BQ70" s="12" t="str">
        <f>IF(BR70&lt;&gt;"",IF(BR70="Poly","",1),"")</f>
        <v/>
      </c>
      <c r="BR70" s="16" t="s">
        <v>126</v>
      </c>
      <c r="BS70" s="13">
        <v>7.6000000000000012E-2</v>
      </c>
      <c r="BT70" s="12">
        <v>15598</v>
      </c>
      <c r="BU70" s="13">
        <v>-30.235700000000001</v>
      </c>
      <c r="BV70" s="6">
        <f>IF(BU70&lt;&gt;"",BU70+273.15,"")</f>
        <v>242.91429999999997</v>
      </c>
      <c r="BW70" s="6">
        <v>-35.415199999999999</v>
      </c>
      <c r="BX70" s="6">
        <v>-35.609200000000001</v>
      </c>
      <c r="BY70" s="12">
        <v>102.1362</v>
      </c>
      <c r="BZ70" s="16" t="s">
        <v>146</v>
      </c>
      <c r="CA70" s="11">
        <v>150.9032</v>
      </c>
      <c r="CB70" s="17">
        <v>112.196</v>
      </c>
      <c r="CC70" s="11">
        <v>0.23281966038034146</v>
      </c>
      <c r="CD70" s="12">
        <v>0.95799999999999996</v>
      </c>
      <c r="CE70" s="11">
        <v>25.78073200177214</v>
      </c>
      <c r="CF70" s="11">
        <v>34.528724169472078</v>
      </c>
      <c r="CG70" s="11">
        <v>0.38400000000000001</v>
      </c>
      <c r="CH70" s="11">
        <v>30.512</v>
      </c>
      <c r="CI70" s="11">
        <v>5.2060000000000004</v>
      </c>
      <c r="CJ70" s="11" t="s">
        <v>39</v>
      </c>
      <c r="CK70" s="11">
        <v>3.6389999999999998</v>
      </c>
      <c r="CL70" s="11">
        <v>6.0410000000000004</v>
      </c>
      <c r="CM70" s="11" t="s">
        <v>39</v>
      </c>
      <c r="CN70" s="11" t="s">
        <v>39</v>
      </c>
      <c r="CO70" s="11">
        <v>3.9630000000000001</v>
      </c>
      <c r="CP70" s="11">
        <v>0.09</v>
      </c>
      <c r="CQ70" s="11">
        <v>0</v>
      </c>
      <c r="CR70" s="11">
        <v>0</v>
      </c>
      <c r="CS70" s="11">
        <v>0.62</v>
      </c>
      <c r="CT70" s="11">
        <v>0.12</v>
      </c>
      <c r="CU70" s="12">
        <v>0</v>
      </c>
      <c r="CV70" s="11" t="str">
        <f>IF(B70&lt;&gt;"",CONCATENATE(IF(LEFT(B70,2)="AS","Calibration #","Burn #"),IF(LEFT(B70,2)="AS",MID(B70,3,1),TEXT(B70,0))," (",TEXT(B70,0),") - ",IF(AL70&lt;&gt;"AS",CONCATENATE(TEXT(BD70,0),"g "),""),IF(BC70=1,"Dried ",IF(BB70=1,"Fresh ","")),IF(AT70=1,IF(AS70=1,"Polluted then washed ","Polluted "),IF(AS70=1,"Washed ","")),AN70,IF(AZ70=1," inland",IF(BA70=1," coastal",""))," ",AO70,"",IF(AV70=1,IF(AX70=1," leaves + branches"," leaves"),IF(AW70=1,IF(AX70=1," needles + branches"," needles"),IF(AX70=1," branches",""))),IF(AY70=1," small sticks",IF(AY70=2," medium sticks",IF(AY70=3," large sticks",""))),IF(AP70&lt;&gt;"",CONCATENATE(" + ",AP70),""),IF(AQ70=1,", AS coated,",IF(AR70=1,", KCl coated,",IF(AU70=1,", clean,",""))),IF(BI70=1,", heading, ",IF(BJ70=1,", backing, "," ")),IF(BG70=1,CONCATENATE("flaming ",IF(BH70=1,CONCATENATE("+ smouldering ["),"only [")),IF(BH70=1,CONCATENATE("smouldering only ["),"[")),CONCATENATE(TEXT(AB70,0),":",IF(AC70&lt;10,CONCATENATE("0",TEXT(AC70,0)),TEXT(AC70,0)),IF(AD70=0,"",IF(AD70&lt;10,CONCATENATE(":0",TEXT(AD70,0)),CONCATENATE(":",TEXT(AD70,0)))))," - ",CONCATENATE(TEXT(AF70,0),":",IF(AG70&lt;10,CONCATENATE("0",TEXT(AG70,0)),TEXT(AG70,0)),IF(AH70=0,"",IF(AH70&lt;10,CONCATENATE(":0",TEXT(AH70,0)),CONCATENATE(":",TEXT(AH70,0))))),"] (",IF(BU70&lt;-52.5,"-55",IF(BU70&lt;-47.5,"-50",IF(BU70&lt;-42.5,"-45",IF(BU70&lt;-37.5,"-40",IF(BU70&lt;-32.5,"-35",IF(BU70&lt;-27.5,"-30",IF(BU70&lt;-22.5,"-25","warm")))))))," °C, ",IF(BR70="Poly",CONCATENATE("polydisperse)"),CONCATENATE(TEXT(BR70*1000,0)," nm)"))),"")</f>
        <v>Burn #118 (118) - 105g FL coastal Palmetto flaming + smouldering [14:05 - 14:50] (-30 °C, polydisperse)</v>
      </c>
      <c r="CW70" s="11" t="s">
        <v>228</v>
      </c>
    </row>
    <row r="71" spans="1:101" s="11" customFormat="1">
      <c r="A71" s="11">
        <v>126</v>
      </c>
      <c r="B71" s="11">
        <v>119</v>
      </c>
      <c r="C71" s="6" t="s">
        <v>110</v>
      </c>
      <c r="D71" s="11">
        <v>119</v>
      </c>
      <c r="E71" s="11">
        <v>91</v>
      </c>
      <c r="G71" s="6">
        <v>0.95799999999999996</v>
      </c>
      <c r="H71" s="87">
        <f t="shared" si="30"/>
        <v>0</v>
      </c>
      <c r="I71" s="70">
        <v>9.9999999999999994E-12</v>
      </c>
      <c r="J71" s="11">
        <v>-30.8</v>
      </c>
      <c r="K71" s="11">
        <v>-30.8</v>
      </c>
      <c r="L71" s="11">
        <v>-30.6</v>
      </c>
      <c r="M71" s="11">
        <v>-31</v>
      </c>
      <c r="N71" s="97">
        <f t="shared" si="31"/>
        <v>-5.361510743045363</v>
      </c>
      <c r="O71" s="70">
        <v>4.3499999999999999E-6</v>
      </c>
      <c r="P71" s="70">
        <v>0</v>
      </c>
      <c r="Q71" s="70">
        <v>7.7500000000000003E-6</v>
      </c>
      <c r="R71" s="70">
        <v>0</v>
      </c>
      <c r="S71" s="11">
        <v>4370.57</v>
      </c>
      <c r="T71" s="11">
        <v>4370</v>
      </c>
      <c r="U71" s="11">
        <v>4860</v>
      </c>
      <c r="V71" s="11">
        <v>3860</v>
      </c>
      <c r="W71" s="13">
        <v>2007</v>
      </c>
      <c r="X71" s="6">
        <v>5</v>
      </c>
      <c r="Y71" s="6">
        <v>31</v>
      </c>
      <c r="Z71" s="6" t="str">
        <f>IF(AA71&lt;&gt;"",IF(WEEKDAY(AA71,1)=1,"Sunday",IF(WEEKDAY(AA71,1)=2,"Monday",IF(WEEKDAY(AA71,1)=3,"Tuesday",IF(WEEKDAY(AA71,1)=4,"Wednesday",IF(WEEKDAY(AA71,1)=5,"Thursday",IF(WEEKDAY(AA71,1)=6,"Friday",IF(WEEKDAY(AA71,1)=7,"Saturday",""))))))),"")</f>
        <v>Thursday</v>
      </c>
      <c r="AA71" s="14">
        <f>IF(W71&gt;0,DATE(W71,X71,Y71),"")</f>
        <v>39233</v>
      </c>
      <c r="AB71" s="13">
        <v>17</v>
      </c>
      <c r="AC71" s="6">
        <v>58</v>
      </c>
      <c r="AD71" s="6">
        <v>0</v>
      </c>
      <c r="AE71" s="15">
        <f>IF(AB71&gt;0,TIME(AB71,AC71,AD71),"")</f>
        <v>0.74861111111111101</v>
      </c>
      <c r="AF71" s="13">
        <v>18</v>
      </c>
      <c r="AG71" s="6">
        <v>40</v>
      </c>
      <c r="AH71" s="6">
        <v>0</v>
      </c>
      <c r="AI71" s="15">
        <f>IF(AF71&gt;0,TIME(AF71,AG71,AH71),"")</f>
        <v>0.77777777777777779</v>
      </c>
      <c r="AJ71" s="13" t="str">
        <f>IF(AND(AA71&lt;DATE(2007,5,27),B71&gt;0),1,"")</f>
        <v/>
      </c>
      <c r="AK71" s="12">
        <f>IF(AND(AA71&gt;DATE(2007,5,27),B71&gt;0),1,"")</f>
        <v>1</v>
      </c>
      <c r="AL71" s="13" t="s">
        <v>102</v>
      </c>
      <c r="AM71" s="6" t="s">
        <v>130</v>
      </c>
      <c r="AN71" s="11" t="s">
        <v>312</v>
      </c>
      <c r="AO71" s="6" t="s">
        <v>110</v>
      </c>
      <c r="AP71" s="12"/>
      <c r="AQ71" s="6"/>
      <c r="AR71" s="6"/>
      <c r="AS71" s="6"/>
      <c r="AT71" s="6"/>
      <c r="AU71" s="6" t="s">
        <v>39</v>
      </c>
      <c r="AV71" s="6" t="s">
        <v>39</v>
      </c>
      <c r="AW71" s="6" t="s">
        <v>39</v>
      </c>
      <c r="AX71" s="6" t="s">
        <v>39</v>
      </c>
      <c r="AY71" s="6" t="s">
        <v>39</v>
      </c>
      <c r="AZ71" s="6">
        <v>1</v>
      </c>
      <c r="BA71" s="11" t="s">
        <v>39</v>
      </c>
      <c r="BB71" s="6" t="s">
        <v>39</v>
      </c>
      <c r="BC71" s="12" t="s">
        <v>39</v>
      </c>
      <c r="BD71" s="6">
        <v>105</v>
      </c>
      <c r="BE71" s="6">
        <v>17.5</v>
      </c>
      <c r="BF71" s="6">
        <f>IF(BE71&lt;&gt;"",BE71/BD71*100,"")</f>
        <v>16.666666666666664</v>
      </c>
      <c r="BG71" s="13">
        <v>1</v>
      </c>
      <c r="BH71" s="6">
        <v>1</v>
      </c>
      <c r="BI71" s="6" t="s">
        <v>39</v>
      </c>
      <c r="BJ71" s="11" t="s">
        <v>39</v>
      </c>
      <c r="BK71" s="13"/>
      <c r="BL71" s="6"/>
      <c r="BM71" s="6">
        <v>1</v>
      </c>
      <c r="BN71" s="6">
        <v>1</v>
      </c>
      <c r="BO71" s="6"/>
      <c r="BP71" s="6">
        <v>1</v>
      </c>
      <c r="BQ71" s="12" t="str">
        <f>IF(BR71&lt;&gt;"",IF(BR71="Poly","",1),"")</f>
        <v/>
      </c>
      <c r="BR71" s="16" t="s">
        <v>126</v>
      </c>
      <c r="BS71" s="13">
        <v>9.6000000000000002E-2</v>
      </c>
      <c r="BT71" s="12">
        <v>2994</v>
      </c>
      <c r="BU71" s="13">
        <v>-30.7849</v>
      </c>
      <c r="BV71" s="6">
        <f>IF(BU71&lt;&gt;"",BU71+273.15,"")</f>
        <v>242.36509999999998</v>
      </c>
      <c r="BW71" s="6">
        <v>-36.170200000000001</v>
      </c>
      <c r="BX71" s="6">
        <v>-36.382899999999999</v>
      </c>
      <c r="BY71" s="12">
        <v>102.3592</v>
      </c>
      <c r="BZ71" s="16" t="s">
        <v>146</v>
      </c>
      <c r="CA71" s="11">
        <v>154.37970000000001</v>
      </c>
      <c r="CB71" s="17">
        <v>114.16500000000001</v>
      </c>
      <c r="CC71" s="11">
        <v>0.26475636157029658</v>
      </c>
      <c r="CD71" s="12">
        <v>0.95799999999999996</v>
      </c>
      <c r="CE71" s="11">
        <v>40.550311525163316</v>
      </c>
      <c r="CF71" s="11">
        <v>13.489282192152002</v>
      </c>
      <c r="CG71" s="11">
        <v>0.35899999999999999</v>
      </c>
      <c r="CH71" s="11">
        <v>23.536999999999999</v>
      </c>
      <c r="CI71" s="11">
        <v>3.7970000000000002</v>
      </c>
      <c r="CJ71" s="11" t="s">
        <v>39</v>
      </c>
      <c r="CK71" s="11">
        <v>1.1040000000000001</v>
      </c>
      <c r="CL71" s="11">
        <v>5.0739999999999998</v>
      </c>
      <c r="CM71" s="11">
        <v>1.337</v>
      </c>
      <c r="CN71" s="11">
        <v>3.2189999999999999</v>
      </c>
      <c r="CO71" s="11">
        <v>1.498</v>
      </c>
      <c r="CP71" s="11">
        <v>0.11</v>
      </c>
      <c r="CQ71" s="11">
        <v>0</v>
      </c>
      <c r="CR71" s="11">
        <v>0</v>
      </c>
      <c r="CS71" s="11">
        <v>2.35</v>
      </c>
      <c r="CT71" s="11">
        <v>0.18</v>
      </c>
      <c r="CU71" s="12">
        <v>0</v>
      </c>
      <c r="CV71" s="11" t="str">
        <f>IF(B71&lt;&gt;"",CONCATENATE(IF(LEFT(B71,2)="AS","Calibration #","Burn #"),IF(LEFT(B71,2)="AS",MID(B71,3,1),TEXT(B71,0))," (",TEXT(B71,0),") - ",IF(AL71&lt;&gt;"AS",CONCATENATE(TEXT(BD71,0),"g "),""),IF(BC71=1,"Dried ",IF(BB71=1,"Fresh ","")),IF(AT71=1,IF(AS71=1,"Polluted then washed ","Polluted "),IF(AS71=1,"Washed ","")),AN71,IF(AZ71=1," inland",IF(BA71=1," coastal",""))," ",AO71,"",IF(AV71=1,IF(AX71=1," leaves + branches"," leaves"),IF(AW71=1,IF(AX71=1," needles + branches"," needles"),IF(AX71=1," branches",""))),IF(AY71=1," small sticks",IF(AY71=2," medium sticks",IF(AY71=3," large sticks",""))),IF(AP71&lt;&gt;"",CONCATENATE(" + ",AP71),""),IF(AQ71=1,", AS coated,",IF(AR71=1,", KCl coated,",IF(AU71=1,", clean,",""))),IF(BI71=1,", heading, ",IF(BJ71=1,", backing, "," ")),IF(BG71=1,CONCATENATE("flaming ",IF(BH71=1,CONCATENATE("+ smouldering ["),"only [")),IF(BH71=1,CONCATENATE("smouldering only ["),"[")),CONCATENATE(TEXT(AB71,0),":",IF(AC71&lt;10,CONCATENATE("0",TEXT(AC71,0)),TEXT(AC71,0)),IF(AD71=0,"",IF(AD71&lt;10,CONCATENATE(":0",TEXT(AD71,0)),CONCATENATE(":",TEXT(AD71,0)))))," - ",CONCATENATE(TEXT(AF71,0),":",IF(AG71&lt;10,CONCATENATE("0",TEXT(AG71,0)),TEXT(AG71,0)),IF(AH71=0,"",IF(AH71&lt;10,CONCATENATE(":0",TEXT(AH71,0)),CONCATENATE(":",TEXT(AH71,0))))),"] (",IF(BU71&lt;-52.5,"-55",IF(BU71&lt;-47.5,"-50",IF(BU71&lt;-42.5,"-45",IF(BU71&lt;-37.5,"-40",IF(BU71&lt;-32.5,"-35",IF(BU71&lt;-27.5,"-30",IF(BU71&lt;-22.5,"-25","warm")))))))," °C, ",IF(BR71="Poly",CONCATENATE("polydisperse)"),CONCATENATE(TEXT(BR71*1000,0)," nm)"))),"")</f>
        <v>Burn #119 (119) - 105g FL inland Palmetto flaming + smouldering [17:58 - 18:40] (-30 °C, polydisperse)</v>
      </c>
      <c r="CW71" s="11" t="s">
        <v>229</v>
      </c>
    </row>
    <row r="72" spans="1:101" s="11" customFormat="1">
      <c r="A72" s="11">
        <v>85</v>
      </c>
      <c r="B72" s="11">
        <v>84</v>
      </c>
      <c r="C72" s="6" t="s">
        <v>332</v>
      </c>
      <c r="D72" s="11">
        <v>84</v>
      </c>
      <c r="E72" s="11">
        <v>55</v>
      </c>
      <c r="F72" s="11">
        <v>84</v>
      </c>
      <c r="G72" s="99">
        <v>0</v>
      </c>
      <c r="H72" s="87">
        <f t="shared" si="30"/>
        <v>0</v>
      </c>
      <c r="I72" s="70">
        <v>9.9999999999999994E-12</v>
      </c>
      <c r="J72" s="11">
        <v>-31.3</v>
      </c>
      <c r="K72" s="11">
        <v>-31.4</v>
      </c>
      <c r="L72" s="11">
        <v>-31.2</v>
      </c>
      <c r="M72" s="11">
        <v>-31.4</v>
      </c>
      <c r="N72" s="97">
        <f t="shared" si="31"/>
        <v>-5.826813731587726</v>
      </c>
      <c r="O72" s="70">
        <v>1.4899999999999999E-6</v>
      </c>
      <c r="P72" s="70">
        <v>0</v>
      </c>
      <c r="Q72" s="70">
        <v>0</v>
      </c>
      <c r="R72" s="70">
        <v>0</v>
      </c>
      <c r="S72" s="11">
        <v>5280.35</v>
      </c>
      <c r="T72" s="11">
        <v>5250</v>
      </c>
      <c r="U72" s="11">
        <v>5660</v>
      </c>
      <c r="V72" s="11">
        <v>4870</v>
      </c>
      <c r="W72" s="13">
        <v>2007</v>
      </c>
      <c r="X72" s="6">
        <v>5</v>
      </c>
      <c r="Y72" s="6">
        <v>24</v>
      </c>
      <c r="Z72" s="6" t="str">
        <f>IF(AA72&lt;&gt;"",IF(WEEKDAY(AA72,1)=1,"Sunday",IF(WEEKDAY(AA72,1)=2,"Monday",IF(WEEKDAY(AA72,1)=3,"Tuesday",IF(WEEKDAY(AA72,1)=4,"Wednesday",IF(WEEKDAY(AA72,1)=5,"Thursday",IF(WEEKDAY(AA72,1)=6,"Friday",IF(WEEKDAY(AA72,1)=7,"Saturday",""))))))),"")</f>
        <v>Thursday</v>
      </c>
      <c r="AA72" s="14">
        <f>IF(W72&gt;0,DATE(W72,X72,Y72),"")</f>
        <v>39226</v>
      </c>
      <c r="AB72" s="13">
        <v>19</v>
      </c>
      <c r="AC72" s="6">
        <v>5</v>
      </c>
      <c r="AD72" s="6">
        <v>0</v>
      </c>
      <c r="AE72" s="15">
        <f>IF(AB72&gt;0,TIME(AB72,AC72,AD72),"")</f>
        <v>0.79513888888888884</v>
      </c>
      <c r="AF72" s="13">
        <v>19</v>
      </c>
      <c r="AG72" s="6">
        <v>18</v>
      </c>
      <c r="AH72" s="6">
        <v>0</v>
      </c>
      <c r="AI72" s="15">
        <f>IF(AF72&gt;0,TIME(AF72,AG72,AH72),"")</f>
        <v>0.8041666666666667</v>
      </c>
      <c r="AJ72" s="13">
        <f>IF(AND(AA72&lt;DATE(2007,5,27),B72&gt;0),1,"")</f>
        <v>1</v>
      </c>
      <c r="AK72" s="12" t="str">
        <f>IF(AND(AA72&gt;DATE(2007,5,27),B72&gt;0),1,"")</f>
        <v/>
      </c>
      <c r="AL72" s="13" t="s">
        <v>76</v>
      </c>
      <c r="AM72" s="6" t="s">
        <v>166</v>
      </c>
      <c r="AN72" s="11" t="s">
        <v>319</v>
      </c>
      <c r="AO72" s="6" t="s">
        <v>332</v>
      </c>
      <c r="AP72" s="12"/>
      <c r="AQ72" s="6"/>
      <c r="AR72" s="6"/>
      <c r="AS72" s="6"/>
      <c r="AT72" s="6"/>
      <c r="AU72" s="6" t="s">
        <v>39</v>
      </c>
      <c r="AV72" s="6" t="s">
        <v>39</v>
      </c>
      <c r="AW72" s="6" t="s">
        <v>39</v>
      </c>
      <c r="AX72" s="6" t="s">
        <v>39</v>
      </c>
      <c r="AY72" s="6" t="s">
        <v>39</v>
      </c>
      <c r="AZ72" s="6" t="s">
        <v>39</v>
      </c>
      <c r="BA72" s="11" t="s">
        <v>39</v>
      </c>
      <c r="BB72" s="6" t="s">
        <v>39</v>
      </c>
      <c r="BC72" s="12" t="s">
        <v>39</v>
      </c>
      <c r="BD72" s="6">
        <v>1500</v>
      </c>
      <c r="BE72" s="6">
        <v>178.9</v>
      </c>
      <c r="BF72" s="6">
        <f>IF(BE72&lt;&gt;"",BE72/BD72*100,"")</f>
        <v>11.926666666666668</v>
      </c>
      <c r="BG72" s="13" t="s">
        <v>39</v>
      </c>
      <c r="BH72" s="6">
        <v>1</v>
      </c>
      <c r="BI72" s="6" t="s">
        <v>39</v>
      </c>
      <c r="BJ72" s="11" t="s">
        <v>39</v>
      </c>
      <c r="BK72" s="13"/>
      <c r="BL72" s="6"/>
      <c r="BM72" s="6">
        <v>1</v>
      </c>
      <c r="BN72" s="6">
        <v>1</v>
      </c>
      <c r="BO72" s="6"/>
      <c r="BP72" s="6">
        <v>1</v>
      </c>
      <c r="BQ72" s="12" t="str">
        <f>IF(BR72&lt;&gt;"",IF(BR72="Poly","",1),"")</f>
        <v/>
      </c>
      <c r="BR72" s="16" t="s">
        <v>126</v>
      </c>
      <c r="BS72" s="13" t="s">
        <v>39</v>
      </c>
      <c r="BT72" s="12" t="s">
        <v>39</v>
      </c>
      <c r="BU72" s="13">
        <v>-31.344000000000001</v>
      </c>
      <c r="BV72" s="6">
        <f>IF(BU72&lt;&gt;"",BU72+273.15,"")</f>
        <v>241.80599999999998</v>
      </c>
      <c r="BW72" s="6">
        <v>-37.0379</v>
      </c>
      <c r="BX72" s="6">
        <v>-37.231999999999999</v>
      </c>
      <c r="BY72" s="12">
        <v>102.16719999999999</v>
      </c>
      <c r="BZ72" s="16" t="s">
        <v>141</v>
      </c>
      <c r="CA72" s="11">
        <v>155.25960000000001</v>
      </c>
      <c r="CB72" s="17">
        <v>114.18899999999999</v>
      </c>
      <c r="CC72" s="11">
        <v>0.47156006562446412</v>
      </c>
      <c r="CD72" s="12" t="s">
        <v>39</v>
      </c>
      <c r="CE72" s="11">
        <v>81.243401713662124</v>
      </c>
      <c r="CF72" s="11">
        <v>0</v>
      </c>
      <c r="CG72" s="11">
        <v>2.9620000000000002</v>
      </c>
      <c r="CH72" s="11">
        <v>27.006</v>
      </c>
      <c r="CI72" s="11">
        <v>45.640999999999998</v>
      </c>
      <c r="CJ72" s="11">
        <v>0</v>
      </c>
      <c r="CK72" s="11">
        <v>42.109000000000002</v>
      </c>
      <c r="CL72" s="11">
        <v>0.255</v>
      </c>
      <c r="CM72" s="11">
        <v>17.884</v>
      </c>
      <c r="CN72" s="11">
        <v>0</v>
      </c>
      <c r="CO72" s="11">
        <v>11.884</v>
      </c>
      <c r="CP72" s="11">
        <v>0</v>
      </c>
      <c r="CQ72" s="11">
        <v>0</v>
      </c>
      <c r="CR72" s="11">
        <v>0</v>
      </c>
      <c r="CS72" s="11">
        <v>0</v>
      </c>
      <c r="CT72" s="11">
        <v>0</v>
      </c>
      <c r="CU72" s="12">
        <v>0</v>
      </c>
      <c r="CV72" s="11" t="str">
        <f>IF(B72&lt;&gt;"",CONCATENATE(IF(LEFT(B72,2)="AS","Calibration #","Burn #"),IF(LEFT(B72,2)="AS",MID(B72,3,1),TEXT(B72,0))," (",TEXT(B72,0),") - ",IF(AL72&lt;&gt;"AS",CONCATENATE(TEXT(BD72,0),"g "),""),IF(BC72=1,"Dried ",IF(BB72=1,"Fresh ","")),IF(AT72=1,IF(AS72=1,"Polluted then washed ","Polluted "),IF(AS72=1,"Washed ","")),AN72,IF(AZ72=1," inland",IF(BA72=1," coastal",""))," ",AO72,"",IF(AV72=1,IF(AX72=1," leaves + branches"," leaves"),IF(AW72=1,IF(AX72=1," needles + branches"," needles"),IF(AX72=1," branches",""))),IF(AY72=1," small sticks",IF(AY72=2," medium sticks",IF(AY72=3," large sticks",""))),IF(AP72&lt;&gt;"",CONCATENATE(" + ",AP72),""),IF(AQ72=1,", AS coated,",IF(AR72=1,", KCl coated,",IF(AU72=1,", clean,",""))),IF(BI72=1,", heading, ",IF(BJ72=1,", backing, "," ")),IF(BG72=1,CONCATENATE("flaming ",IF(BH72=1,CONCATENATE("+ smouldering ["),"only [")),IF(BH72=1,CONCATENATE("smouldering only ["),"[")),CONCATENATE(TEXT(AB72,0),":",IF(AC72&lt;10,CONCATENATE("0",TEXT(AC72,0)),TEXT(AC72,0)),IF(AD72=0,"",IF(AD72&lt;10,CONCATENATE(":0",TEXT(AD72,0)),CONCATENATE(":",TEXT(AD72,0)))))," - ",CONCATENATE(TEXT(AF72,0),":",IF(AG72&lt;10,CONCATENATE("0",TEXT(AG72,0)),TEXT(AG72,0)),IF(AH72=0,"",IF(AH72&lt;10,CONCATENATE(":0",TEXT(AH72,0)),CONCATENATE(":",TEXT(AH72,0))))),"] (",IF(BU72&lt;-52.5,"-55",IF(BU72&lt;-47.5,"-50",IF(BU72&lt;-42.5,"-45",IF(BU72&lt;-37.5,"-40",IF(BU72&lt;-32.5,"-35",IF(BU72&lt;-27.5,"-30",IF(BU72&lt;-22.5,"-25","warm")))))))," °C, ",IF(BR72="Poly",CONCATENATE("polydisperse)"),CONCATENATE(TEXT(BR72*1000,0)," nm)"))),"")</f>
        <v>Burn #84 (84) - 1500g Taiwan Rice Straw smouldering only [19:05 - 19:18] (-30 °C, polydisperse)</v>
      </c>
      <c r="CW72" s="11" t="s">
        <v>202</v>
      </c>
    </row>
    <row r="73" spans="1:101" s="11" customFormat="1">
      <c r="A73" s="11">
        <v>100</v>
      </c>
      <c r="B73" s="11">
        <v>99</v>
      </c>
      <c r="C73" s="6" t="s">
        <v>332</v>
      </c>
      <c r="D73" s="11">
        <v>99</v>
      </c>
      <c r="E73" s="11">
        <v>69</v>
      </c>
      <c r="F73" s="11">
        <v>99</v>
      </c>
      <c r="G73" s="99">
        <v>0.93330000000000002</v>
      </c>
      <c r="H73" s="87">
        <f t="shared" si="30"/>
        <v>0</v>
      </c>
      <c r="I73" s="70">
        <v>9.9999999999999994E-12</v>
      </c>
      <c r="J73" s="11">
        <v>-30.6</v>
      </c>
      <c r="K73" s="11">
        <v>-30.5</v>
      </c>
      <c r="L73" s="11">
        <v>-30.1</v>
      </c>
      <c r="M73" s="11">
        <v>-31.2</v>
      </c>
      <c r="N73" s="97">
        <f t="shared" si="31"/>
        <v>-5.4497716469449058</v>
      </c>
      <c r="O73" s="70">
        <v>3.5499999999999999E-6</v>
      </c>
      <c r="P73" s="70">
        <v>3.0900000000000001E-6</v>
      </c>
      <c r="Q73" s="70">
        <v>6.2099999999999998E-6</v>
      </c>
      <c r="R73" s="70">
        <v>0</v>
      </c>
      <c r="S73" s="11">
        <v>13758.56</v>
      </c>
      <c r="T73" s="11">
        <v>13100</v>
      </c>
      <c r="U73" s="11">
        <v>14500</v>
      </c>
      <c r="V73" s="11">
        <v>12500</v>
      </c>
      <c r="W73" s="13">
        <v>2007</v>
      </c>
      <c r="X73" s="6">
        <v>5</v>
      </c>
      <c r="Y73" s="6">
        <v>25</v>
      </c>
      <c r="Z73" s="6" t="str">
        <f>IF(AA73&lt;&gt;"",IF(WEEKDAY(AA73,1)=1,"Sunday",IF(WEEKDAY(AA73,1)=2,"Monday",IF(WEEKDAY(AA73,1)=3,"Tuesday",IF(WEEKDAY(AA73,1)=4,"Wednesday",IF(WEEKDAY(AA73,1)=5,"Thursday",IF(WEEKDAY(AA73,1)=6,"Friday",IF(WEEKDAY(AA73,1)=7,"Saturday",""))))))),"")</f>
        <v>Friday</v>
      </c>
      <c r="AA73" s="14">
        <f>IF(W73&gt;0,DATE(W73,X73,Y73),"")</f>
        <v>39227</v>
      </c>
      <c r="AB73" s="13">
        <v>16</v>
      </c>
      <c r="AC73" s="6">
        <v>56</v>
      </c>
      <c r="AD73" s="6">
        <v>0</v>
      </c>
      <c r="AE73" s="15">
        <f>IF(AB73&gt;0,TIME(AB73,AC73,AD73),"")</f>
        <v>0.7055555555555556</v>
      </c>
      <c r="AF73" s="13">
        <v>17</v>
      </c>
      <c r="AG73" s="6">
        <v>14</v>
      </c>
      <c r="AH73" s="6">
        <v>30</v>
      </c>
      <c r="AI73" s="15">
        <f>IF(AF73&gt;0,TIME(AF73,AG73,AH73),"")</f>
        <v>0.71840277777777783</v>
      </c>
      <c r="AJ73" s="13">
        <f>IF(AND(AA73&lt;DATE(2007,5,27),B73&gt;0),1,"")</f>
        <v>1</v>
      </c>
      <c r="AK73" s="12" t="str">
        <f>IF(AND(AA73&gt;DATE(2007,5,27),B73&gt;0),1,"")</f>
        <v/>
      </c>
      <c r="AL73" s="13" t="s">
        <v>87</v>
      </c>
      <c r="AM73" s="6" t="s">
        <v>166</v>
      </c>
      <c r="AN73" s="11" t="s">
        <v>319</v>
      </c>
      <c r="AO73" s="6" t="s">
        <v>332</v>
      </c>
      <c r="AP73" s="12"/>
      <c r="AQ73" s="6"/>
      <c r="AR73" s="6"/>
      <c r="AS73" s="6"/>
      <c r="AT73" s="6"/>
      <c r="AU73" s="6" t="s">
        <v>39</v>
      </c>
      <c r="AV73" s="6" t="s">
        <v>39</v>
      </c>
      <c r="AW73" s="6" t="s">
        <v>39</v>
      </c>
      <c r="AX73" s="6" t="s">
        <v>39</v>
      </c>
      <c r="AY73" s="6" t="s">
        <v>39</v>
      </c>
      <c r="AZ73" s="6" t="s">
        <v>39</v>
      </c>
      <c r="BA73" s="11" t="s">
        <v>39</v>
      </c>
      <c r="BB73" s="6" t="s">
        <v>39</v>
      </c>
      <c r="BC73" s="12" t="s">
        <v>39</v>
      </c>
      <c r="BD73" s="6">
        <v>250</v>
      </c>
      <c r="BE73" s="6">
        <v>31</v>
      </c>
      <c r="BF73" s="6">
        <f>IF(BE73&lt;&gt;"",BE73/BD73*100,"")</f>
        <v>12.4</v>
      </c>
      <c r="BG73" s="13">
        <v>1</v>
      </c>
      <c r="BH73" s="6" t="s">
        <v>39</v>
      </c>
      <c r="BI73" s="6" t="s">
        <v>39</v>
      </c>
      <c r="BJ73" s="11" t="s">
        <v>39</v>
      </c>
      <c r="BK73" s="13"/>
      <c r="BL73" s="6"/>
      <c r="BM73" s="6">
        <v>1</v>
      </c>
      <c r="BN73" s="6">
        <v>1</v>
      </c>
      <c r="BO73" s="6"/>
      <c r="BP73" s="6">
        <v>1</v>
      </c>
      <c r="BQ73" s="12" t="str">
        <f>IF(BR73&lt;&gt;"",IF(BR73="Poly","",1),"")</f>
        <v/>
      </c>
      <c r="BR73" s="16" t="s">
        <v>126</v>
      </c>
      <c r="BS73" s="13">
        <v>8.6999999999999994E-2</v>
      </c>
      <c r="BT73" s="12">
        <v>135813</v>
      </c>
      <c r="BU73" s="13">
        <v>-30.588899999999999</v>
      </c>
      <c r="BV73" s="6">
        <f>IF(BU73&lt;&gt;"",BU73+273.15,"")</f>
        <v>242.56109999999998</v>
      </c>
      <c r="BW73" s="6">
        <v>-35.843400000000003</v>
      </c>
      <c r="BX73" s="6">
        <v>-35.988199999999999</v>
      </c>
      <c r="BY73" s="12">
        <v>101.59520000000001</v>
      </c>
      <c r="BZ73" s="16" t="s">
        <v>142</v>
      </c>
      <c r="CA73" s="11">
        <v>148.3382</v>
      </c>
      <c r="CB73" s="17">
        <v>109.908</v>
      </c>
      <c r="CC73" s="11">
        <v>0.17749606298346596</v>
      </c>
      <c r="CD73" s="12">
        <v>0.92600000000000005</v>
      </c>
      <c r="CE73" s="11">
        <v>550.67368470091219</v>
      </c>
      <c r="CF73" s="11">
        <v>0</v>
      </c>
      <c r="CG73" s="11">
        <v>2.5329999999999999</v>
      </c>
      <c r="CH73" s="11">
        <v>48.96</v>
      </c>
      <c r="CI73" s="11">
        <v>41.152000000000001</v>
      </c>
      <c r="CJ73" s="11">
        <v>0</v>
      </c>
      <c r="CK73" s="11">
        <v>15.766999999999999</v>
      </c>
      <c r="CL73" s="11">
        <v>3.24</v>
      </c>
      <c r="CM73" s="11">
        <v>0</v>
      </c>
      <c r="CN73" s="11">
        <v>26.896000000000001</v>
      </c>
      <c r="CO73" s="11">
        <v>12.21</v>
      </c>
      <c r="CP73" s="11">
        <v>2.2999999999999998</v>
      </c>
      <c r="CQ73" s="11">
        <v>0</v>
      </c>
      <c r="CR73" s="11">
        <v>0</v>
      </c>
      <c r="CS73" s="11">
        <v>28.76</v>
      </c>
      <c r="CT73" s="11">
        <v>1.53</v>
      </c>
      <c r="CU73" s="12">
        <v>0</v>
      </c>
      <c r="CV73" s="11" t="str">
        <f>IF(B73&lt;&gt;"",CONCATENATE(IF(LEFT(B73,2)="AS","Calibration #","Burn #"),IF(LEFT(B73,2)="AS",MID(B73,3,1),TEXT(B73,0))," (",TEXT(B73,0),") - ",IF(AL73&lt;&gt;"AS",CONCATENATE(TEXT(BD73,0),"g "),""),IF(BC73=1,"Dried ",IF(BB73=1,"Fresh ","")),IF(AT73=1,IF(AS73=1,"Polluted then washed ","Polluted "),IF(AS73=1,"Washed ","")),AN73,IF(AZ73=1," inland",IF(BA73=1," coastal",""))," ",AO73,"",IF(AV73=1,IF(AX73=1," leaves + branches"," leaves"),IF(AW73=1,IF(AX73=1," needles + branches"," needles"),IF(AX73=1," branches",""))),IF(AY73=1," small sticks",IF(AY73=2," medium sticks",IF(AY73=3," large sticks",""))),IF(AP73&lt;&gt;"",CONCATENATE(" + ",AP73),""),IF(AQ73=1,", AS coated,",IF(AR73=1,", KCl coated,",IF(AU73=1,", clean,",""))),IF(BI73=1,", heading, ",IF(BJ73=1,", backing, "," ")),IF(BG73=1,CONCATENATE("flaming ",IF(BH73=1,CONCATENATE("+ smouldering ["),"only [")),IF(BH73=1,CONCATENATE("smouldering only ["),"[")),CONCATENATE(TEXT(AB73,0),":",IF(AC73&lt;10,CONCATENATE("0",TEXT(AC73,0)),TEXT(AC73,0)),IF(AD73=0,"",IF(AD73&lt;10,CONCATENATE(":0",TEXT(AD73,0)),CONCATENATE(":",TEXT(AD73,0)))))," - ",CONCATENATE(TEXT(AF73,0),":",IF(AG73&lt;10,CONCATENATE("0",TEXT(AG73,0)),TEXT(AG73,0)),IF(AH73=0,"",IF(AH73&lt;10,CONCATENATE(":0",TEXT(AH73,0)),CONCATENATE(":",TEXT(AH73,0))))),"] (",IF(BU73&lt;-52.5,"-55",IF(BU73&lt;-47.5,"-50",IF(BU73&lt;-42.5,"-45",IF(BU73&lt;-37.5,"-40",IF(BU73&lt;-32.5,"-35",IF(BU73&lt;-27.5,"-30",IF(BU73&lt;-22.5,"-25","warm")))))))," °C, ",IF(BR73="Poly",CONCATENATE("polydisperse)"),CONCATENATE(TEXT(BR73*1000,0)," nm)"))),"")</f>
        <v>Burn #99 (99) - 250g Taiwan Rice Straw flaming only [16:56 - 17:14:30] (-30 °C, polydisperse)</v>
      </c>
      <c r="CW73" s="11" t="s">
        <v>213</v>
      </c>
    </row>
    <row r="74" spans="1:101" s="11" customFormat="1">
      <c r="A74" s="11">
        <v>24</v>
      </c>
      <c r="B74" s="11">
        <v>23</v>
      </c>
      <c r="C74" s="6" t="s">
        <v>114</v>
      </c>
      <c r="D74" s="11">
        <v>23</v>
      </c>
      <c r="E74" s="11">
        <v>13</v>
      </c>
      <c r="F74" s="11">
        <v>23</v>
      </c>
      <c r="G74" s="99">
        <v>0.85100000000000009</v>
      </c>
      <c r="H74" s="87">
        <f t="shared" si="30"/>
        <v>0</v>
      </c>
      <c r="I74" s="70">
        <v>9.9999999999999994E-12</v>
      </c>
      <c r="J74" s="11">
        <v>-31</v>
      </c>
      <c r="K74" s="11">
        <v>-30.8</v>
      </c>
      <c r="L74" s="11">
        <v>-30.5</v>
      </c>
      <c r="M74" s="11">
        <v>-31.5</v>
      </c>
      <c r="N74" s="97">
        <f t="shared" si="31"/>
        <v>-4.9355420107730819</v>
      </c>
      <c r="O74" s="70">
        <v>1.1600000000000001E-5</v>
      </c>
      <c r="P74" s="70">
        <v>1.08E-5</v>
      </c>
      <c r="Q74" s="70">
        <v>1.47E-5</v>
      </c>
      <c r="R74" s="70">
        <v>7.1899999999999998E-6</v>
      </c>
      <c r="S74" s="11">
        <v>17104.849999999999</v>
      </c>
      <c r="T74" s="11">
        <v>17700</v>
      </c>
      <c r="U74" s="11">
        <v>19200</v>
      </c>
      <c r="V74" s="11">
        <v>14200</v>
      </c>
      <c r="W74" s="13">
        <v>2007</v>
      </c>
      <c r="X74" s="6">
        <v>5</v>
      </c>
      <c r="Y74" s="6">
        <v>21</v>
      </c>
      <c r="Z74" s="6" t="str">
        <f>IF(AA74&lt;&gt;"",IF(WEEKDAY(AA74,1)=1,"Sunday",IF(WEEKDAY(AA74,1)=2,"Monday",IF(WEEKDAY(AA74,1)=3,"Tuesday",IF(WEEKDAY(AA74,1)=4,"Wednesday",IF(WEEKDAY(AA74,1)=5,"Thursday",IF(WEEKDAY(AA74,1)=6,"Friday",IF(WEEKDAY(AA74,1)=7,"Saturday",""))))))),"")</f>
        <v>Monday</v>
      </c>
      <c r="AA74" s="14">
        <f>IF(W74&gt;0,DATE(W74,X74,Y74),"")</f>
        <v>39223</v>
      </c>
      <c r="AB74" s="13">
        <v>18</v>
      </c>
      <c r="AC74" s="6">
        <v>36</v>
      </c>
      <c r="AD74" s="6">
        <v>0</v>
      </c>
      <c r="AE74" s="15">
        <f>IF(AB74&gt;0,TIME(AB74,AC74,AD74),"")</f>
        <v>0.77500000000000002</v>
      </c>
      <c r="AF74" s="13">
        <v>18</v>
      </c>
      <c r="AG74" s="6">
        <v>57</v>
      </c>
      <c r="AH74" s="6">
        <v>0</v>
      </c>
      <c r="AI74" s="15">
        <f>IF(AF74&gt;0,TIME(AF74,AG74,AH74),"")</f>
        <v>0.7895833333333333</v>
      </c>
      <c r="AJ74" s="13">
        <f>IF(AND(AA74&lt;DATE(2007,5,27),B74&gt;0),1,"")</f>
        <v>1</v>
      </c>
      <c r="AK74" s="12" t="str">
        <f>IF(AND(AA74&gt;DATE(2007,5,27),B74&gt;0),1,"")</f>
        <v/>
      </c>
      <c r="AL74" s="13" t="s">
        <v>43</v>
      </c>
      <c r="AM74" s="6" t="s">
        <v>130</v>
      </c>
      <c r="AN74" s="11" t="s">
        <v>312</v>
      </c>
      <c r="AO74" s="6" t="s">
        <v>114</v>
      </c>
      <c r="AP74" s="12"/>
      <c r="AQ74" s="6"/>
      <c r="AR74" s="6"/>
      <c r="AS74" s="6"/>
      <c r="AT74" s="6"/>
      <c r="AU74" s="6" t="s">
        <v>39</v>
      </c>
      <c r="AV74" s="6" t="s">
        <v>39</v>
      </c>
      <c r="AW74" s="6" t="s">
        <v>39</v>
      </c>
      <c r="AX74" s="6" t="s">
        <v>39</v>
      </c>
      <c r="AY74" s="6" t="s">
        <v>39</v>
      </c>
      <c r="AZ74" s="6" t="s">
        <v>39</v>
      </c>
      <c r="BA74" s="11" t="s">
        <v>39</v>
      </c>
      <c r="BB74" s="6" t="s">
        <v>39</v>
      </c>
      <c r="BC74" s="12" t="s">
        <v>39</v>
      </c>
      <c r="BD74" s="6">
        <v>168.4</v>
      </c>
      <c r="BE74" s="6">
        <v>30.1</v>
      </c>
      <c r="BF74" s="6">
        <f>IF(BE74&lt;&gt;"",BE74/BD74*100,"")</f>
        <v>17.87410926365796</v>
      </c>
      <c r="BG74" s="13">
        <v>1</v>
      </c>
      <c r="BH74" s="6">
        <v>1</v>
      </c>
      <c r="BI74" s="6" t="s">
        <v>39</v>
      </c>
      <c r="BJ74" s="11" t="s">
        <v>39</v>
      </c>
      <c r="BK74" s="13">
        <v>1</v>
      </c>
      <c r="BL74" s="6">
        <v>1</v>
      </c>
      <c r="BM74" s="6">
        <v>1</v>
      </c>
      <c r="BN74" s="6">
        <v>1</v>
      </c>
      <c r="BO74" s="6"/>
      <c r="BP74" s="6"/>
      <c r="BQ74" s="12" t="str">
        <f>IF(BR74&lt;&gt;"",IF(BR74="Poly","",1),"")</f>
        <v/>
      </c>
      <c r="BR74" s="16" t="s">
        <v>126</v>
      </c>
      <c r="BS74" s="13">
        <v>7.4999999999999997E-2</v>
      </c>
      <c r="BT74" s="12">
        <v>58676</v>
      </c>
      <c r="BU74" s="13">
        <v>-31.044499999999999</v>
      </c>
      <c r="BV74" s="6">
        <f>IF(BU74&lt;&gt;"",BU74+273.15,"")</f>
        <v>242.10549999999998</v>
      </c>
      <c r="BW74" s="6">
        <v>27.3673</v>
      </c>
      <c r="BX74" s="6">
        <v>-36.540900000000001</v>
      </c>
      <c r="BY74" s="12">
        <v>25000.046699999999</v>
      </c>
      <c r="BZ74" s="16" t="s">
        <v>138</v>
      </c>
      <c r="CA74" s="11">
        <v>157.47040000000001</v>
      </c>
      <c r="CB74" s="17">
        <v>116.155</v>
      </c>
      <c r="CC74" s="11">
        <v>0.46552503831442871</v>
      </c>
      <c r="CD74" s="12">
        <v>0.94199999999999995</v>
      </c>
      <c r="CE74" s="11">
        <v>126.61269320144632</v>
      </c>
      <c r="CF74" s="11">
        <v>43.366440173680488</v>
      </c>
      <c r="CG74" s="11">
        <v>3.593</v>
      </c>
      <c r="CH74" s="11">
        <v>7.3390000000000004</v>
      </c>
      <c r="CI74" s="11">
        <v>19.927</v>
      </c>
      <c r="CJ74" s="11">
        <v>3.7280000000000002</v>
      </c>
      <c r="CK74" s="11">
        <v>6.8920000000000003</v>
      </c>
      <c r="CL74" s="11">
        <v>3.633</v>
      </c>
      <c r="CM74" s="11">
        <v>6.0039999999999996</v>
      </c>
      <c r="CN74" s="11">
        <v>0</v>
      </c>
      <c r="CO74" s="11">
        <v>14.75</v>
      </c>
      <c r="CP74" s="11">
        <v>0.55000000000000004</v>
      </c>
      <c r="CQ74" s="11">
        <v>0</v>
      </c>
      <c r="CR74" s="11">
        <v>0</v>
      </c>
      <c r="CS74" s="11">
        <v>6.4</v>
      </c>
      <c r="CT74" s="11">
        <v>0.62</v>
      </c>
      <c r="CU74" s="12">
        <v>0</v>
      </c>
      <c r="CV74" s="11" t="str">
        <f>IF(B74&lt;&gt;"",CONCATENATE(IF(LEFT(B74,2)="AS","Calibration #","Burn #"),IF(LEFT(B74,2)="AS",MID(B74,3,1),TEXT(B74,0))," (",TEXT(B74,0),") - ",IF(AL74&lt;&gt;"AS",CONCATENATE(TEXT(BD74,0),"g "),""),IF(BC74=1,"Dried ",IF(BB74=1,"Fresh ","")),IF(AT74=1,IF(AS74=1,"Polluted then washed ","Polluted "),IF(AS74=1,"Washed ","")),AN74,IF(AZ74=1," inland",IF(BA74=1," coastal",""))," ",AO74,"",IF(AV74=1,IF(AX74=1," leaves + branches"," leaves"),IF(AW74=1,IF(AX74=1," needles + branches"," needles"),IF(AX74=1," branches",""))),IF(AY74=1," small sticks",IF(AY74=2," medium sticks",IF(AY74=3," large sticks",""))),IF(AP74&lt;&gt;"",CONCATENATE(" + ",AP74),""),IF(AQ74=1,", AS coated,",IF(AR74=1,", KCl coated,",IF(AU74=1,", clean,",""))),IF(BI74=1,", heading, ",IF(BJ74=1,", backing, "," ")),IF(BG74=1,CONCATENATE("flaming ",IF(BH74=1,CONCATENATE("+ smouldering ["),"only [")),IF(BH74=1,CONCATENATE("smouldering only ["),"[")),CONCATENATE(TEXT(AB74,0),":",IF(AC74&lt;10,CONCATENATE("0",TEXT(AC74,0)),TEXT(AC74,0)),IF(AD74=0,"",IF(AD74&lt;10,CONCATENATE(":0",TEXT(AD74,0)),CONCATENATE(":",TEXT(AD74,0)))))," - ",CONCATENATE(TEXT(AF74,0),":",IF(AG74&lt;10,CONCATENATE("0",TEXT(AG74,0)),TEXT(AG74,0)),IF(AH74=0,"",IF(AH74&lt;10,CONCATENATE(":0",TEXT(AH74,0)),CONCATENATE(":",TEXT(AH74,0))))),"] (",IF(BU74&lt;-52.5,"-55",IF(BU74&lt;-47.5,"-50",IF(BU74&lt;-42.5,"-45",IF(BU74&lt;-37.5,"-40",IF(BU74&lt;-32.5,"-35",IF(BU74&lt;-27.5,"-30",IF(BU74&lt;-22.5,"-25","warm")))))))," °C, ",IF(BR74="Poly",CONCATENATE("polydisperse)"),CONCATENATE(TEXT(BR74*1000,0)," nm)"))),"")</f>
        <v>Burn #23 (23) - 168g FL Titi flaming + smouldering [18:36 - 18:57] (-30 °C, polydisperse)</v>
      </c>
      <c r="CW74" s="11" t="s">
        <v>169</v>
      </c>
    </row>
    <row r="75" spans="1:101" s="11" customFormat="1">
      <c r="A75" s="11">
        <v>25</v>
      </c>
      <c r="B75" s="11">
        <v>24</v>
      </c>
      <c r="C75" s="6" t="s">
        <v>114</v>
      </c>
      <c r="D75" s="11">
        <v>24</v>
      </c>
      <c r="E75" s="11">
        <v>14</v>
      </c>
      <c r="F75" s="11">
        <v>24</v>
      </c>
      <c r="G75" s="99">
        <v>0</v>
      </c>
      <c r="H75" s="87">
        <f t="shared" si="30"/>
        <v>0</v>
      </c>
      <c r="I75" s="70">
        <v>9.9999999999999994E-12</v>
      </c>
      <c r="J75" s="11">
        <v>-30.2</v>
      </c>
      <c r="K75" s="11">
        <v>-30.1</v>
      </c>
      <c r="L75" s="11">
        <v>-30</v>
      </c>
      <c r="M75" s="11">
        <v>-30.4</v>
      </c>
      <c r="N75" s="97">
        <f t="shared" si="31"/>
        <v>-5.1123826996642636</v>
      </c>
      <c r="O75" s="70">
        <v>7.7200000000000006E-6</v>
      </c>
      <c r="P75" s="70">
        <v>7.4000000000000003E-6</v>
      </c>
      <c r="Q75" s="70">
        <v>1.0200000000000001E-5</v>
      </c>
      <c r="R75" s="70">
        <v>4.8600000000000001E-6</v>
      </c>
      <c r="S75" s="11">
        <v>17444.71</v>
      </c>
      <c r="T75" s="11">
        <v>17900</v>
      </c>
      <c r="U75" s="11">
        <v>19100</v>
      </c>
      <c r="V75" s="11">
        <v>16100</v>
      </c>
      <c r="W75" s="13">
        <v>2007</v>
      </c>
      <c r="X75" s="6">
        <v>5</v>
      </c>
      <c r="Y75" s="6">
        <v>21</v>
      </c>
      <c r="Z75" s="6" t="str">
        <f>IF(AA75&lt;&gt;"",IF(WEEKDAY(AA75,1)=1,"Sunday",IF(WEEKDAY(AA75,1)=2,"Monday",IF(WEEKDAY(AA75,1)=3,"Tuesday",IF(WEEKDAY(AA75,1)=4,"Wednesday",IF(WEEKDAY(AA75,1)=5,"Thursday",IF(WEEKDAY(AA75,1)=6,"Friday",IF(WEEKDAY(AA75,1)=7,"Saturday",""))))))),"")</f>
        <v>Monday</v>
      </c>
      <c r="AA75" s="14">
        <f>IF(W75&gt;0,DATE(W75,X75,Y75),"")</f>
        <v>39223</v>
      </c>
      <c r="AB75" s="13">
        <v>19</v>
      </c>
      <c r="AC75" s="6">
        <v>5</v>
      </c>
      <c r="AD75" s="6">
        <v>0</v>
      </c>
      <c r="AE75" s="15">
        <f>IF(AB75&gt;0,TIME(AB75,AC75,AD75),"")</f>
        <v>0.79513888888888884</v>
      </c>
      <c r="AF75" s="13">
        <v>19</v>
      </c>
      <c r="AG75" s="6">
        <v>39</v>
      </c>
      <c r="AH75" s="6">
        <v>0</v>
      </c>
      <c r="AI75" s="15">
        <f>IF(AF75&gt;0,TIME(AF75,AG75,AH75),"")</f>
        <v>0.81874999999999998</v>
      </c>
      <c r="AJ75" s="13">
        <f>IF(AND(AA75&lt;DATE(2007,5,27),B75&gt;0),1,"")</f>
        <v>1</v>
      </c>
      <c r="AK75" s="12" t="str">
        <f>IF(AND(AA75&gt;DATE(2007,5,27),B75&gt;0),1,"")</f>
        <v/>
      </c>
      <c r="AL75" s="13" t="s">
        <v>44</v>
      </c>
      <c r="AM75" s="6" t="s">
        <v>130</v>
      </c>
      <c r="AN75" s="11" t="s">
        <v>312</v>
      </c>
      <c r="AO75" s="6" t="s">
        <v>114</v>
      </c>
      <c r="AP75" s="12"/>
      <c r="AQ75" s="6"/>
      <c r="AR75" s="6"/>
      <c r="AS75" s="6"/>
      <c r="AT75" s="6"/>
      <c r="AU75" s="6" t="s">
        <v>39</v>
      </c>
      <c r="AV75" s="6" t="s">
        <v>39</v>
      </c>
      <c r="AW75" s="6" t="s">
        <v>39</v>
      </c>
      <c r="AX75" s="6" t="s">
        <v>39</v>
      </c>
      <c r="AY75" s="6" t="s">
        <v>39</v>
      </c>
      <c r="AZ75" s="6" t="s">
        <v>39</v>
      </c>
      <c r="BA75" s="11" t="s">
        <v>39</v>
      </c>
      <c r="BB75" s="6" t="s">
        <v>39</v>
      </c>
      <c r="BC75" s="12" t="s">
        <v>39</v>
      </c>
      <c r="BD75" s="6">
        <v>152</v>
      </c>
      <c r="BE75" s="6">
        <v>34.5</v>
      </c>
      <c r="BF75" s="6">
        <f>IF(BE75&lt;&gt;"",BE75/BD75*100,"")</f>
        <v>22.697368421052634</v>
      </c>
      <c r="BG75" s="13">
        <v>1</v>
      </c>
      <c r="BH75" s="6">
        <v>1</v>
      </c>
      <c r="BI75" s="6" t="s">
        <v>39</v>
      </c>
      <c r="BJ75" s="11" t="s">
        <v>39</v>
      </c>
      <c r="BK75" s="13">
        <v>1</v>
      </c>
      <c r="BL75" s="6">
        <v>1</v>
      </c>
      <c r="BM75" s="6">
        <v>1</v>
      </c>
      <c r="BN75" s="6">
        <v>1</v>
      </c>
      <c r="BO75" s="6"/>
      <c r="BP75" s="6"/>
      <c r="BQ75" s="12" t="str">
        <f>IF(BR75&lt;&gt;"",IF(BR75="Poly","",1),"")</f>
        <v/>
      </c>
      <c r="BR75" s="16" t="s">
        <v>126</v>
      </c>
      <c r="BS75" s="13">
        <v>7.2999999999999995E-2</v>
      </c>
      <c r="BT75" s="12">
        <v>37403</v>
      </c>
      <c r="BU75" s="13">
        <v>-30.227900000000002</v>
      </c>
      <c r="BV75" s="6">
        <f>IF(BU75&lt;&gt;"",BU75+273.15,"")</f>
        <v>242.92209999999997</v>
      </c>
      <c r="BW75" s="6">
        <v>26.719200000000001</v>
      </c>
      <c r="BX75" s="6">
        <v>-35.787999999999997</v>
      </c>
      <c r="BY75" s="12">
        <v>22029.206099999999</v>
      </c>
      <c r="BZ75" s="16" t="s">
        <v>138</v>
      </c>
      <c r="CA75" s="11">
        <v>159.0256</v>
      </c>
      <c r="CB75" s="17">
        <v>118.244</v>
      </c>
      <c r="CC75" s="11">
        <v>0.48547345429669381</v>
      </c>
      <c r="CD75" s="12" t="s">
        <v>39</v>
      </c>
      <c r="CE75" s="11">
        <v>126.61269320144632</v>
      </c>
      <c r="CF75" s="11">
        <v>43.366440173680488</v>
      </c>
      <c r="CG75" s="11">
        <v>3.593</v>
      </c>
      <c r="CH75" s="11">
        <v>7.3390000000000004</v>
      </c>
      <c r="CI75" s="11">
        <v>19.927</v>
      </c>
      <c r="CJ75" s="11">
        <v>3.7280000000000002</v>
      </c>
      <c r="CK75" s="11">
        <v>6.8920000000000003</v>
      </c>
      <c r="CL75" s="11">
        <v>3.633</v>
      </c>
      <c r="CM75" s="11">
        <v>6.0039999999999996</v>
      </c>
      <c r="CN75" s="11">
        <v>0</v>
      </c>
      <c r="CO75" s="11">
        <v>14.75</v>
      </c>
      <c r="CP75" s="11">
        <v>0.55000000000000004</v>
      </c>
      <c r="CQ75" s="11">
        <v>0</v>
      </c>
      <c r="CR75" s="11">
        <v>0</v>
      </c>
      <c r="CS75" s="11">
        <v>6.4</v>
      </c>
      <c r="CT75" s="11">
        <v>0.62</v>
      </c>
      <c r="CU75" s="12">
        <v>0</v>
      </c>
      <c r="CV75" s="11" t="str">
        <f>IF(B75&lt;&gt;"",CONCATENATE(IF(LEFT(B75,2)="AS","Calibration #","Burn #"),IF(LEFT(B75,2)="AS",MID(B75,3,1),TEXT(B75,0))," (",TEXT(B75,0),") - ",IF(AL75&lt;&gt;"AS",CONCATENATE(TEXT(BD75,0),"g "),""),IF(BC75=1,"Dried ",IF(BB75=1,"Fresh ","")),IF(AT75=1,IF(AS75=1,"Polluted then washed ","Polluted "),IF(AS75=1,"Washed ","")),AN75,IF(AZ75=1," inland",IF(BA75=1," coastal",""))," ",AO75,"",IF(AV75=1,IF(AX75=1," leaves + branches"," leaves"),IF(AW75=1,IF(AX75=1," needles + branches"," needles"),IF(AX75=1," branches",""))),IF(AY75=1," small sticks",IF(AY75=2," medium sticks",IF(AY75=3," large sticks",""))),IF(AP75&lt;&gt;"",CONCATENATE(" + ",AP75),""),IF(AQ75=1,", AS coated,",IF(AR75=1,", KCl coated,",IF(AU75=1,", clean,",""))),IF(BI75=1,", heading, ",IF(BJ75=1,", backing, "," ")),IF(BG75=1,CONCATENATE("flaming ",IF(BH75=1,CONCATENATE("+ smouldering ["),"only [")),IF(BH75=1,CONCATENATE("smouldering only ["),"[")),CONCATENATE(TEXT(AB75,0),":",IF(AC75&lt;10,CONCATENATE("0",TEXT(AC75,0)),TEXT(AC75,0)),IF(AD75=0,"",IF(AD75&lt;10,CONCATENATE(":0",TEXT(AD75,0)),CONCATENATE(":",TEXT(AD75,0)))))," - ",CONCATENATE(TEXT(AF75,0),":",IF(AG75&lt;10,CONCATENATE("0",TEXT(AG75,0)),TEXT(AG75,0)),IF(AH75=0,"",IF(AH75&lt;10,CONCATENATE(":0",TEXT(AH75,0)),CONCATENATE(":",TEXT(AH75,0))))),"] (",IF(BU75&lt;-52.5,"-55",IF(BU75&lt;-47.5,"-50",IF(BU75&lt;-42.5,"-45",IF(BU75&lt;-37.5,"-40",IF(BU75&lt;-32.5,"-35",IF(BU75&lt;-27.5,"-30",IF(BU75&lt;-22.5,"-25","warm")))))))," °C, ",IF(BR75="Poly",CONCATENATE("polydisperse)"),CONCATENATE(TEXT(BR75*1000,0)," nm)"))),"")</f>
        <v>Burn #24 (24) - 152g FL Titi flaming + smouldering [19:05 - 19:39] (-30 °C, polydisperse)</v>
      </c>
      <c r="CW75" s="11" t="s">
        <v>170</v>
      </c>
    </row>
    <row r="77" spans="1:101">
      <c r="M77" s="88" t="s">
        <v>459</v>
      </c>
      <c r="N77" s="97">
        <f>AVERAGE(N3:N75)</f>
        <v>-5.8019486110127367</v>
      </c>
      <c r="O77" s="90">
        <f>AVERAGE(O3:O75)</f>
        <v>3.9365205479452054E-6</v>
      </c>
      <c r="P77" s="88">
        <f>LOG10(O77)</f>
        <v>-5.4048874772752002</v>
      </c>
    </row>
    <row r="78" spans="1:101">
      <c r="M78" s="88" t="s">
        <v>460</v>
      </c>
      <c r="N78" s="97">
        <f>STDEV(N3:N75)</f>
        <v>0.60258614646362629</v>
      </c>
      <c r="O78" s="90">
        <f>O77+STDEV(O3:O75)</f>
        <v>9.5639499914773969E-6</v>
      </c>
      <c r="P78" s="88">
        <f>LOG10(O78)</f>
        <v>-5.0193627034138739</v>
      </c>
    </row>
    <row r="79" spans="1:101">
      <c r="M79" s="88" t="s">
        <v>461</v>
      </c>
      <c r="N79" s="97">
        <f>MIN(N3:N75)</f>
        <v>-6.7695510786217259</v>
      </c>
      <c r="O79" s="90">
        <f>MIN(O3:O75)</f>
        <v>1.6999999999999999E-7</v>
      </c>
      <c r="P79" s="88">
        <f t="shared" ref="P79:P80" si="32">LOG10(O79)</f>
        <v>-6.7695510786217259</v>
      </c>
    </row>
    <row r="80" spans="1:101">
      <c r="M80" s="88" t="s">
        <v>462</v>
      </c>
      <c r="N80" s="97">
        <f>MAX(N3:N75)</f>
        <v>-4.5528419686577806</v>
      </c>
      <c r="O80" s="90">
        <f>MAX(O3:O75)</f>
        <v>2.8E-5</v>
      </c>
      <c r="P80" s="88">
        <f t="shared" si="32"/>
        <v>-4.5528419686577806</v>
      </c>
    </row>
  </sheetData>
  <mergeCells count="16">
    <mergeCell ref="W1:AA1"/>
    <mergeCell ref="AJ1:AK1"/>
    <mergeCell ref="A1:B1"/>
    <mergeCell ref="CV1:CW1"/>
    <mergeCell ref="BK1:BQ1"/>
    <mergeCell ref="BS1:BT1"/>
    <mergeCell ref="BU1:BY1"/>
    <mergeCell ref="CA1:CB1"/>
    <mergeCell ref="CC1:CD1"/>
    <mergeCell ref="CE1:CU1"/>
    <mergeCell ref="AL1:AP1"/>
    <mergeCell ref="AQ1:BC1"/>
    <mergeCell ref="BD1:BF1"/>
    <mergeCell ref="BG1:BJ1"/>
    <mergeCell ref="AB1:AE1"/>
    <mergeCell ref="AF1:A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D83"/>
  <sheetViews>
    <sheetView workbookViewId="0">
      <selection activeCell="A2" sqref="A2"/>
    </sheetView>
  </sheetViews>
  <sheetFormatPr defaultRowHeight="15"/>
  <cols>
    <col min="1" max="1" width="3.140625" style="2" customWidth="1"/>
    <col min="2" max="2" width="15.28515625" style="2" customWidth="1"/>
    <col min="3" max="3" width="14.5703125" style="2" customWidth="1"/>
    <col min="4" max="4" width="102.42578125" style="2" customWidth="1"/>
    <col min="5" max="16384" width="9.140625" style="2"/>
  </cols>
  <sheetData>
    <row r="1" spans="1:4" ht="15" customHeight="1">
      <c r="A1" s="86" t="s">
        <v>412</v>
      </c>
      <c r="B1" s="86"/>
      <c r="C1" s="86"/>
      <c r="D1" s="86"/>
    </row>
    <row r="2" spans="1:4" ht="15" customHeight="1"/>
    <row r="3" spans="1:4" ht="30">
      <c r="B3" s="5" t="s">
        <v>37</v>
      </c>
      <c r="D3" s="2" t="s">
        <v>38</v>
      </c>
    </row>
    <row r="5" spans="1:4">
      <c r="A5" s="5" t="s">
        <v>31</v>
      </c>
      <c r="B5" s="5" t="s">
        <v>32</v>
      </c>
      <c r="C5" s="5" t="s">
        <v>33</v>
      </c>
    </row>
    <row r="6" spans="1:4" s="25" customFormat="1">
      <c r="A6" s="25">
        <v>1</v>
      </c>
      <c r="B6" s="2" t="s">
        <v>1</v>
      </c>
      <c r="C6" s="2" t="s">
        <v>395</v>
      </c>
      <c r="D6" s="2" t="s">
        <v>403</v>
      </c>
    </row>
    <row r="7" spans="1:4">
      <c r="A7" s="2">
        <f>1+A6</f>
        <v>2</v>
      </c>
      <c r="B7" s="2" t="s">
        <v>1</v>
      </c>
      <c r="C7" s="2" t="s">
        <v>3</v>
      </c>
      <c r="D7" s="2" t="s">
        <v>34</v>
      </c>
    </row>
    <row r="8" spans="1:4" ht="75">
      <c r="A8" s="2">
        <f>1+A7</f>
        <v>3</v>
      </c>
      <c r="B8" s="2" t="s">
        <v>1</v>
      </c>
      <c r="C8" s="2" t="s">
        <v>2</v>
      </c>
      <c r="D8" s="2" t="s">
        <v>133</v>
      </c>
    </row>
    <row r="9" spans="1:4">
      <c r="A9" s="2">
        <f t="shared" ref="A9:A83" si="0">1+A8</f>
        <v>4</v>
      </c>
      <c r="B9" s="2" t="s">
        <v>28</v>
      </c>
      <c r="C9" s="2" t="s">
        <v>30</v>
      </c>
      <c r="D9" s="2" t="s">
        <v>36</v>
      </c>
    </row>
    <row r="10" spans="1:4">
      <c r="A10" s="2">
        <f t="shared" si="0"/>
        <v>5</v>
      </c>
      <c r="B10" s="2" t="s">
        <v>28</v>
      </c>
      <c r="C10" s="2" t="s">
        <v>29</v>
      </c>
      <c r="D10" s="2" t="s">
        <v>35</v>
      </c>
    </row>
    <row r="11" spans="1:4" ht="30">
      <c r="A11" s="2">
        <f t="shared" si="0"/>
        <v>6</v>
      </c>
      <c r="B11" s="2" t="s">
        <v>247</v>
      </c>
      <c r="C11" s="2" t="s">
        <v>10</v>
      </c>
      <c r="D11" s="2" t="s">
        <v>249</v>
      </c>
    </row>
    <row r="12" spans="1:4" ht="30">
      <c r="A12" s="2">
        <f t="shared" si="0"/>
        <v>7</v>
      </c>
      <c r="B12" s="2" t="s">
        <v>27</v>
      </c>
      <c r="C12" s="2" t="s">
        <v>10</v>
      </c>
      <c r="D12" s="2" t="s">
        <v>248</v>
      </c>
    </row>
    <row r="13" spans="1:4">
      <c r="A13" s="2">
        <f t="shared" si="0"/>
        <v>8</v>
      </c>
      <c r="B13" s="2" t="s">
        <v>15</v>
      </c>
      <c r="C13" s="2" t="s">
        <v>16</v>
      </c>
      <c r="D13" s="2" t="s">
        <v>250</v>
      </c>
    </row>
    <row r="14" spans="1:4">
      <c r="A14" s="2">
        <f t="shared" si="0"/>
        <v>9</v>
      </c>
      <c r="B14" s="2" t="s">
        <v>15</v>
      </c>
      <c r="C14" s="2" t="s">
        <v>17</v>
      </c>
      <c r="D14" s="2" t="s">
        <v>251</v>
      </c>
    </row>
    <row r="15" spans="1:4" ht="30">
      <c r="A15" s="2">
        <f t="shared" si="0"/>
        <v>10</v>
      </c>
      <c r="B15" s="2" t="s">
        <v>11</v>
      </c>
      <c r="C15" s="2" t="s">
        <v>41</v>
      </c>
      <c r="D15" s="2" t="s">
        <v>252</v>
      </c>
    </row>
    <row r="16" spans="1:4" ht="30">
      <c r="A16" s="2">
        <f t="shared" si="0"/>
        <v>11</v>
      </c>
      <c r="B16" s="2" t="s">
        <v>11</v>
      </c>
      <c r="C16" s="2" t="s">
        <v>128</v>
      </c>
      <c r="D16" s="2" t="s">
        <v>253</v>
      </c>
    </row>
    <row r="17" spans="1:4">
      <c r="A17" s="2">
        <f t="shared" si="0"/>
        <v>12</v>
      </c>
      <c r="B17" s="2" t="s">
        <v>11</v>
      </c>
      <c r="C17" s="2" t="s">
        <v>310</v>
      </c>
      <c r="D17" s="2" t="s">
        <v>321</v>
      </c>
    </row>
    <row r="18" spans="1:4">
      <c r="A18" s="2">
        <f t="shared" si="0"/>
        <v>13</v>
      </c>
      <c r="B18" s="2" t="s">
        <v>11</v>
      </c>
      <c r="C18" s="2" t="s">
        <v>12</v>
      </c>
      <c r="D18" s="2" t="s">
        <v>254</v>
      </c>
    </row>
    <row r="19" spans="1:4">
      <c r="A19" s="2">
        <f t="shared" si="0"/>
        <v>14</v>
      </c>
      <c r="B19" s="2" t="s">
        <v>11</v>
      </c>
      <c r="C19" s="2" t="s">
        <v>13</v>
      </c>
      <c r="D19" s="2" t="s">
        <v>255</v>
      </c>
    </row>
    <row r="20" spans="1:4">
      <c r="A20" s="2">
        <f t="shared" si="0"/>
        <v>15</v>
      </c>
      <c r="B20" s="2" t="s">
        <v>244</v>
      </c>
      <c r="C20" s="2" t="s">
        <v>245</v>
      </c>
      <c r="D20" s="2" t="s">
        <v>257</v>
      </c>
    </row>
    <row r="21" spans="1:4">
      <c r="A21" s="2">
        <f t="shared" si="0"/>
        <v>16</v>
      </c>
      <c r="B21" s="2" t="s">
        <v>244</v>
      </c>
      <c r="C21" s="2" t="s">
        <v>256</v>
      </c>
      <c r="D21" s="2" t="s">
        <v>258</v>
      </c>
    </row>
    <row r="22" spans="1:4">
      <c r="A22" s="2">
        <f t="shared" si="0"/>
        <v>17</v>
      </c>
      <c r="B22" s="2" t="s">
        <v>244</v>
      </c>
      <c r="C22" s="2" t="s">
        <v>132</v>
      </c>
      <c r="D22" s="2" t="s">
        <v>259</v>
      </c>
    </row>
    <row r="23" spans="1:4">
      <c r="A23" s="2">
        <f t="shared" si="0"/>
        <v>18</v>
      </c>
      <c r="B23" s="2" t="s">
        <v>244</v>
      </c>
      <c r="C23" s="2" t="s">
        <v>328</v>
      </c>
      <c r="D23" s="2" t="s">
        <v>338</v>
      </c>
    </row>
    <row r="24" spans="1:4">
      <c r="A24" s="2">
        <f t="shared" si="0"/>
        <v>19</v>
      </c>
      <c r="B24" s="2" t="s">
        <v>244</v>
      </c>
      <c r="C24" s="2" t="s">
        <v>329</v>
      </c>
      <c r="D24" s="2" t="s">
        <v>337</v>
      </c>
    </row>
    <row r="25" spans="1:4">
      <c r="A25" s="2">
        <f t="shared" si="0"/>
        <v>20</v>
      </c>
      <c r="B25" s="2" t="s">
        <v>244</v>
      </c>
      <c r="C25" s="2" t="s">
        <v>324</v>
      </c>
      <c r="D25" s="2" t="s">
        <v>336</v>
      </c>
    </row>
    <row r="26" spans="1:4">
      <c r="A26" s="2">
        <f t="shared" si="0"/>
        <v>21</v>
      </c>
      <c r="B26" s="2" t="s">
        <v>244</v>
      </c>
      <c r="C26" s="2" t="s">
        <v>325</v>
      </c>
      <c r="D26" s="2" t="s">
        <v>335</v>
      </c>
    </row>
    <row r="27" spans="1:4">
      <c r="A27" s="2">
        <f t="shared" si="0"/>
        <v>22</v>
      </c>
      <c r="B27" s="2" t="s">
        <v>244</v>
      </c>
      <c r="C27" s="2" t="s">
        <v>326</v>
      </c>
      <c r="D27" s="2" t="s">
        <v>334</v>
      </c>
    </row>
    <row r="28" spans="1:4" ht="45">
      <c r="A28" s="2">
        <f t="shared" si="0"/>
        <v>23</v>
      </c>
      <c r="B28" s="2" t="s">
        <v>244</v>
      </c>
      <c r="C28" s="2" t="s">
        <v>327</v>
      </c>
      <c r="D28" s="2" t="s">
        <v>339</v>
      </c>
    </row>
    <row r="29" spans="1:4">
      <c r="A29" s="2">
        <f t="shared" si="0"/>
        <v>24</v>
      </c>
      <c r="B29" s="2" t="s">
        <v>244</v>
      </c>
      <c r="C29" s="2" t="s">
        <v>242</v>
      </c>
      <c r="D29" s="2" t="s">
        <v>260</v>
      </c>
    </row>
    <row r="30" spans="1:4">
      <c r="A30" s="2">
        <f t="shared" si="0"/>
        <v>25</v>
      </c>
      <c r="B30" s="2" t="s">
        <v>244</v>
      </c>
      <c r="C30" s="2" t="s">
        <v>243</v>
      </c>
      <c r="D30" s="2" t="s">
        <v>261</v>
      </c>
    </row>
    <row r="31" spans="1:4">
      <c r="A31" s="2">
        <f t="shared" si="0"/>
        <v>26</v>
      </c>
      <c r="B31" s="2" t="s">
        <v>244</v>
      </c>
      <c r="C31" s="2" t="s">
        <v>241</v>
      </c>
      <c r="D31" s="2" t="s">
        <v>263</v>
      </c>
    </row>
    <row r="32" spans="1:4">
      <c r="A32" s="2">
        <f t="shared" si="0"/>
        <v>27</v>
      </c>
      <c r="B32" s="2" t="s">
        <v>244</v>
      </c>
      <c r="C32" s="2" t="s">
        <v>240</v>
      </c>
      <c r="D32" s="2" t="s">
        <v>262</v>
      </c>
    </row>
    <row r="33" spans="1:4">
      <c r="A33" s="2">
        <f t="shared" si="0"/>
        <v>28</v>
      </c>
      <c r="B33" s="2" t="s">
        <v>246</v>
      </c>
      <c r="C33" s="2" t="s">
        <v>276</v>
      </c>
      <c r="D33" s="2" t="s">
        <v>264</v>
      </c>
    </row>
    <row r="34" spans="1:4">
      <c r="A34" s="2">
        <f t="shared" si="0"/>
        <v>29</v>
      </c>
      <c r="B34" s="2" t="s">
        <v>246</v>
      </c>
      <c r="C34" s="2" t="s">
        <v>277</v>
      </c>
      <c r="D34" s="2" t="s">
        <v>265</v>
      </c>
    </row>
    <row r="35" spans="1:4">
      <c r="A35" s="2">
        <f t="shared" si="0"/>
        <v>30</v>
      </c>
      <c r="B35" s="2" t="s">
        <v>246</v>
      </c>
      <c r="C35" s="2" t="s">
        <v>278</v>
      </c>
      <c r="D35" s="2" t="s">
        <v>266</v>
      </c>
    </row>
    <row r="36" spans="1:4">
      <c r="A36" s="2">
        <f t="shared" si="0"/>
        <v>31</v>
      </c>
      <c r="B36" s="2" t="s">
        <v>14</v>
      </c>
      <c r="C36" s="2" t="s">
        <v>18</v>
      </c>
      <c r="D36" s="2" t="s">
        <v>268</v>
      </c>
    </row>
    <row r="37" spans="1:4">
      <c r="A37" s="2">
        <f t="shared" si="0"/>
        <v>32</v>
      </c>
      <c r="B37" s="2" t="s">
        <v>14</v>
      </c>
      <c r="C37" s="2" t="s">
        <v>19</v>
      </c>
      <c r="D37" s="2" t="s">
        <v>267</v>
      </c>
    </row>
    <row r="38" spans="1:4" ht="30">
      <c r="A38" s="2">
        <f t="shared" si="0"/>
        <v>33</v>
      </c>
      <c r="B38" s="2" t="s">
        <v>20</v>
      </c>
      <c r="C38" s="2" t="s">
        <v>21</v>
      </c>
      <c r="D38" s="2" t="s">
        <v>269</v>
      </c>
    </row>
    <row r="39" spans="1:4" ht="45">
      <c r="A39" s="2">
        <f t="shared" si="0"/>
        <v>34</v>
      </c>
      <c r="B39" s="2" t="s">
        <v>20</v>
      </c>
      <c r="C39" s="2" t="s">
        <v>22</v>
      </c>
      <c r="D39" s="2" t="s">
        <v>270</v>
      </c>
    </row>
    <row r="40" spans="1:4" ht="30">
      <c r="A40" s="2">
        <f t="shared" si="0"/>
        <v>35</v>
      </c>
      <c r="B40" s="2" t="s">
        <v>20</v>
      </c>
      <c r="C40" s="2" t="s">
        <v>151</v>
      </c>
      <c r="D40" s="2" t="s">
        <v>271</v>
      </c>
    </row>
    <row r="41" spans="1:4" ht="30">
      <c r="A41" s="2">
        <f t="shared" si="0"/>
        <v>36</v>
      </c>
      <c r="B41" s="2" t="s">
        <v>20</v>
      </c>
      <c r="C41" s="2" t="s">
        <v>23</v>
      </c>
      <c r="D41" s="2" t="s">
        <v>272</v>
      </c>
    </row>
    <row r="42" spans="1:4" ht="45">
      <c r="A42" s="2">
        <f t="shared" si="0"/>
        <v>37</v>
      </c>
      <c r="B42" s="2" t="s">
        <v>20</v>
      </c>
      <c r="C42" s="2" t="s">
        <v>24</v>
      </c>
      <c r="D42" s="2" t="s">
        <v>274</v>
      </c>
    </row>
    <row r="43" spans="1:4" ht="30">
      <c r="A43" s="2">
        <f t="shared" si="0"/>
        <v>38</v>
      </c>
      <c r="B43" s="2" t="s">
        <v>20</v>
      </c>
      <c r="C43" s="2" t="s">
        <v>25</v>
      </c>
      <c r="D43" s="2" t="s">
        <v>273</v>
      </c>
    </row>
    <row r="44" spans="1:4" ht="45">
      <c r="A44" s="2">
        <f t="shared" si="0"/>
        <v>39</v>
      </c>
      <c r="B44" s="2" t="s">
        <v>20</v>
      </c>
      <c r="C44" s="2" t="s">
        <v>152</v>
      </c>
      <c r="D44" s="2" t="s">
        <v>275</v>
      </c>
    </row>
    <row r="45" spans="1:4" ht="30">
      <c r="A45" s="2">
        <f t="shared" si="0"/>
        <v>40</v>
      </c>
      <c r="B45" s="2" t="s">
        <v>136</v>
      </c>
      <c r="C45" s="22" t="s">
        <v>161</v>
      </c>
      <c r="D45" s="2" t="s">
        <v>279</v>
      </c>
    </row>
    <row r="46" spans="1:4" ht="45">
      <c r="A46" s="2">
        <f t="shared" si="0"/>
        <v>41</v>
      </c>
      <c r="B46" s="2" t="s">
        <v>127</v>
      </c>
      <c r="C46" s="2" t="s">
        <v>160</v>
      </c>
      <c r="D46" s="2" t="s">
        <v>283</v>
      </c>
    </row>
    <row r="47" spans="1:4" ht="47.25">
      <c r="A47" s="2">
        <f t="shared" si="0"/>
        <v>42</v>
      </c>
      <c r="B47" s="2" t="s">
        <v>127</v>
      </c>
      <c r="C47" s="2" t="s">
        <v>159</v>
      </c>
      <c r="D47" s="2" t="s">
        <v>284</v>
      </c>
    </row>
    <row r="48" spans="1:4" ht="45">
      <c r="A48" s="2">
        <f t="shared" ref="A48:A49" si="1">1+A45</f>
        <v>41</v>
      </c>
      <c r="B48" s="2" t="s">
        <v>40</v>
      </c>
      <c r="C48" s="2" t="s">
        <v>293</v>
      </c>
      <c r="D48" s="2" t="s">
        <v>294</v>
      </c>
    </row>
    <row r="49" spans="1:4" ht="45">
      <c r="A49" s="2">
        <f t="shared" si="1"/>
        <v>42</v>
      </c>
      <c r="B49" s="2" t="s">
        <v>40</v>
      </c>
      <c r="C49" s="2" t="s">
        <v>157</v>
      </c>
      <c r="D49" s="2" t="s">
        <v>295</v>
      </c>
    </row>
    <row r="50" spans="1:4" ht="33">
      <c r="A50" s="2">
        <f>1+A47</f>
        <v>43</v>
      </c>
      <c r="B50" s="2" t="s">
        <v>40</v>
      </c>
      <c r="C50" s="23" t="s">
        <v>280</v>
      </c>
      <c r="D50" s="2" t="s">
        <v>134</v>
      </c>
    </row>
    <row r="51" spans="1:4" ht="38.25">
      <c r="A51" s="2">
        <f t="shared" si="0"/>
        <v>44</v>
      </c>
      <c r="B51" s="2" t="s">
        <v>40</v>
      </c>
      <c r="C51" s="23" t="s">
        <v>281</v>
      </c>
      <c r="D51" s="2" t="s">
        <v>135</v>
      </c>
    </row>
    <row r="52" spans="1:4" ht="45">
      <c r="A52" s="2">
        <f t="shared" si="0"/>
        <v>45</v>
      </c>
      <c r="B52" s="2" t="s">
        <v>40</v>
      </c>
      <c r="C52" s="23" t="s">
        <v>282</v>
      </c>
      <c r="D52" s="2" t="s">
        <v>285</v>
      </c>
    </row>
    <row r="53" spans="1:4" ht="45">
      <c r="A53" s="2">
        <f t="shared" si="0"/>
        <v>46</v>
      </c>
      <c r="B53" s="2" t="s">
        <v>137</v>
      </c>
      <c r="C53" s="2" t="s">
        <v>149</v>
      </c>
      <c r="D53" s="2" t="s">
        <v>150</v>
      </c>
    </row>
    <row r="54" spans="1:4" ht="33">
      <c r="A54" s="2">
        <f t="shared" si="0"/>
        <v>47</v>
      </c>
      <c r="B54" s="2" t="s">
        <v>153</v>
      </c>
      <c r="C54" s="2" t="s">
        <v>286</v>
      </c>
      <c r="D54" s="2" t="s">
        <v>298</v>
      </c>
    </row>
    <row r="55" spans="1:4" ht="33">
      <c r="A55" s="2">
        <f t="shared" si="0"/>
        <v>48</v>
      </c>
      <c r="B55" s="2" t="s">
        <v>153</v>
      </c>
      <c r="C55" s="2" t="s">
        <v>287</v>
      </c>
      <c r="D55" s="2" t="s">
        <v>297</v>
      </c>
    </row>
    <row r="56" spans="1:4" ht="48">
      <c r="A56" s="2">
        <f t="shared" si="0"/>
        <v>49</v>
      </c>
      <c r="B56" s="2" t="s">
        <v>153</v>
      </c>
      <c r="C56" s="2" t="s">
        <v>288</v>
      </c>
      <c r="D56" s="2" t="s">
        <v>296</v>
      </c>
    </row>
    <row r="57" spans="1:4" ht="33">
      <c r="A57" s="2">
        <f t="shared" si="0"/>
        <v>50</v>
      </c>
      <c r="B57" s="2" t="s">
        <v>153</v>
      </c>
      <c r="C57" s="2" t="s">
        <v>289</v>
      </c>
      <c r="D57" s="2" t="s">
        <v>299</v>
      </c>
    </row>
    <row r="58" spans="1:4" ht="33">
      <c r="A58" s="2">
        <f t="shared" si="0"/>
        <v>51</v>
      </c>
      <c r="B58" s="2" t="s">
        <v>153</v>
      </c>
      <c r="C58" s="2" t="s">
        <v>162</v>
      </c>
      <c r="D58" s="2" t="s">
        <v>300</v>
      </c>
    </row>
    <row r="59" spans="1:4" ht="63">
      <c r="A59" s="2">
        <f t="shared" si="0"/>
        <v>52</v>
      </c>
      <c r="B59" s="2" t="s">
        <v>153</v>
      </c>
      <c r="C59" s="2" t="s">
        <v>290</v>
      </c>
      <c r="D59" s="2" t="s">
        <v>301</v>
      </c>
    </row>
    <row r="60" spans="1:4" ht="60">
      <c r="A60" s="2">
        <f t="shared" si="0"/>
        <v>53</v>
      </c>
      <c r="B60" s="2" t="s">
        <v>153</v>
      </c>
      <c r="C60" s="2" t="s">
        <v>302</v>
      </c>
      <c r="D60" s="2" t="s">
        <v>303</v>
      </c>
    </row>
    <row r="61" spans="1:4">
      <c r="A61" s="2">
        <f t="shared" si="0"/>
        <v>54</v>
      </c>
      <c r="B61" s="2" t="s">
        <v>153</v>
      </c>
      <c r="C61" s="2" t="s">
        <v>167</v>
      </c>
      <c r="D61" s="2" t="s">
        <v>304</v>
      </c>
    </row>
    <row r="62" spans="1:4" ht="30">
      <c r="A62" s="2">
        <f t="shared" si="0"/>
        <v>55</v>
      </c>
      <c r="B62" s="2" t="s">
        <v>340</v>
      </c>
      <c r="C62" s="24" t="s">
        <v>341</v>
      </c>
      <c r="D62" s="2" t="s">
        <v>379</v>
      </c>
    </row>
    <row r="63" spans="1:4" ht="30">
      <c r="A63" s="2">
        <f t="shared" si="0"/>
        <v>56</v>
      </c>
      <c r="B63" s="2" t="s">
        <v>340</v>
      </c>
      <c r="C63" s="24" t="s">
        <v>342</v>
      </c>
      <c r="D63" s="2" t="s">
        <v>360</v>
      </c>
    </row>
    <row r="64" spans="1:4" ht="45">
      <c r="A64" s="2">
        <f t="shared" si="0"/>
        <v>57</v>
      </c>
      <c r="B64" s="2" t="s">
        <v>359</v>
      </c>
      <c r="C64" s="24"/>
      <c r="D64" s="2" t="s">
        <v>380</v>
      </c>
    </row>
    <row r="65" spans="1:4" ht="30">
      <c r="A65" s="2">
        <f t="shared" si="0"/>
        <v>58</v>
      </c>
      <c r="B65" s="2" t="s">
        <v>359</v>
      </c>
      <c r="C65" s="24" t="s">
        <v>343</v>
      </c>
      <c r="D65" s="2" t="s">
        <v>361</v>
      </c>
    </row>
    <row r="66" spans="1:4" ht="30">
      <c r="A66" s="2">
        <f t="shared" si="0"/>
        <v>59</v>
      </c>
      <c r="B66" s="2" t="s">
        <v>359</v>
      </c>
      <c r="C66" s="24" t="s">
        <v>344</v>
      </c>
      <c r="D66" s="2" t="s">
        <v>363</v>
      </c>
    </row>
    <row r="67" spans="1:4" ht="45">
      <c r="A67" s="2">
        <f t="shared" si="0"/>
        <v>60</v>
      </c>
      <c r="B67" s="2" t="s">
        <v>359</v>
      </c>
      <c r="C67" s="24" t="s">
        <v>362</v>
      </c>
      <c r="D67" s="2" t="s">
        <v>364</v>
      </c>
    </row>
    <row r="68" spans="1:4" ht="45">
      <c r="A68" s="2">
        <f t="shared" si="0"/>
        <v>61</v>
      </c>
      <c r="B68" s="2" t="s">
        <v>359</v>
      </c>
      <c r="C68" s="24" t="s">
        <v>356</v>
      </c>
      <c r="D68" s="2" t="s">
        <v>365</v>
      </c>
    </row>
    <row r="69" spans="1:4" ht="45">
      <c r="A69" s="2">
        <f t="shared" si="0"/>
        <v>62</v>
      </c>
      <c r="B69" s="2" t="s">
        <v>359</v>
      </c>
      <c r="C69" s="24" t="s">
        <v>351</v>
      </c>
      <c r="D69" s="2" t="s">
        <v>366</v>
      </c>
    </row>
    <row r="70" spans="1:4" ht="45">
      <c r="A70" s="2">
        <f t="shared" si="0"/>
        <v>63</v>
      </c>
      <c r="B70" s="2" t="s">
        <v>359</v>
      </c>
      <c r="C70" s="24" t="s">
        <v>352</v>
      </c>
      <c r="D70" s="2" t="s">
        <v>367</v>
      </c>
    </row>
    <row r="71" spans="1:4" ht="45">
      <c r="A71" s="2">
        <f t="shared" si="0"/>
        <v>64</v>
      </c>
      <c r="B71" s="2" t="s">
        <v>359</v>
      </c>
      <c r="C71" s="24" t="s">
        <v>353</v>
      </c>
      <c r="D71" s="2" t="s">
        <v>368</v>
      </c>
    </row>
    <row r="72" spans="1:4" ht="45">
      <c r="A72" s="2">
        <f t="shared" si="0"/>
        <v>65</v>
      </c>
      <c r="B72" s="2" t="s">
        <v>359</v>
      </c>
      <c r="C72" s="24" t="s">
        <v>355</v>
      </c>
      <c r="D72" s="2" t="s">
        <v>369</v>
      </c>
    </row>
    <row r="73" spans="1:4" ht="45">
      <c r="A73" s="2">
        <f t="shared" si="0"/>
        <v>66</v>
      </c>
      <c r="B73" s="2" t="s">
        <v>359</v>
      </c>
      <c r="C73" s="24" t="s">
        <v>354</v>
      </c>
      <c r="D73" s="2" t="s">
        <v>370</v>
      </c>
    </row>
    <row r="74" spans="1:4" ht="45">
      <c r="A74" s="2">
        <f t="shared" si="0"/>
        <v>67</v>
      </c>
      <c r="B74" s="2" t="s">
        <v>359</v>
      </c>
      <c r="C74" s="24" t="s">
        <v>357</v>
      </c>
      <c r="D74" s="2" t="s">
        <v>371</v>
      </c>
    </row>
    <row r="75" spans="1:4" ht="45">
      <c r="A75" s="2">
        <f t="shared" si="0"/>
        <v>68</v>
      </c>
      <c r="B75" s="2" t="s">
        <v>359</v>
      </c>
      <c r="C75" s="24" t="s">
        <v>358</v>
      </c>
      <c r="D75" s="2" t="s">
        <v>372</v>
      </c>
    </row>
    <row r="76" spans="1:4" ht="45">
      <c r="A76" s="2">
        <f t="shared" si="0"/>
        <v>69</v>
      </c>
      <c r="B76" s="2" t="s">
        <v>359</v>
      </c>
      <c r="C76" s="24" t="s">
        <v>345</v>
      </c>
      <c r="D76" s="2" t="s">
        <v>373</v>
      </c>
    </row>
    <row r="77" spans="1:4" ht="45">
      <c r="A77" s="2">
        <f t="shared" si="0"/>
        <v>70</v>
      </c>
      <c r="B77" s="2" t="s">
        <v>359</v>
      </c>
      <c r="C77" s="24" t="s">
        <v>346</v>
      </c>
      <c r="D77" s="2" t="s">
        <v>374</v>
      </c>
    </row>
    <row r="78" spans="1:4" ht="45">
      <c r="A78" s="2">
        <f t="shared" si="0"/>
        <v>71</v>
      </c>
      <c r="B78" s="2" t="s">
        <v>359</v>
      </c>
      <c r="C78" s="24" t="s">
        <v>347</v>
      </c>
      <c r="D78" s="2" t="s">
        <v>375</v>
      </c>
    </row>
    <row r="79" spans="1:4" ht="45">
      <c r="A79" s="2">
        <f t="shared" si="0"/>
        <v>72</v>
      </c>
      <c r="B79" s="2" t="s">
        <v>359</v>
      </c>
      <c r="C79" s="24" t="s">
        <v>348</v>
      </c>
      <c r="D79" s="2" t="s">
        <v>376</v>
      </c>
    </row>
    <row r="80" spans="1:4" ht="45">
      <c r="A80" s="2">
        <f t="shared" si="0"/>
        <v>73</v>
      </c>
      <c r="B80" s="2" t="s">
        <v>359</v>
      </c>
      <c r="C80" s="24" t="s">
        <v>349</v>
      </c>
      <c r="D80" s="2" t="s">
        <v>377</v>
      </c>
    </row>
    <row r="81" spans="1:4" ht="45">
      <c r="A81" s="2">
        <f t="shared" si="0"/>
        <v>74</v>
      </c>
      <c r="B81" s="2" t="s">
        <v>359</v>
      </c>
      <c r="C81" s="24" t="s">
        <v>350</v>
      </c>
      <c r="D81" s="2" t="s">
        <v>378</v>
      </c>
    </row>
    <row r="82" spans="1:4">
      <c r="A82" s="2">
        <f t="shared" si="0"/>
        <v>75</v>
      </c>
      <c r="B82" s="2" t="s">
        <v>305</v>
      </c>
      <c r="C82" s="2" t="s">
        <v>307</v>
      </c>
      <c r="D82" s="2" t="s">
        <v>308</v>
      </c>
    </row>
    <row r="83" spans="1:4" ht="30">
      <c r="A83" s="2">
        <f t="shared" si="0"/>
        <v>76</v>
      </c>
      <c r="B83" s="2" t="s">
        <v>305</v>
      </c>
      <c r="C83" s="2" t="s">
        <v>306</v>
      </c>
      <c r="D83" s="2" t="s">
        <v>309</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election activeCell="E16" sqref="E16"/>
    </sheetView>
  </sheetViews>
  <sheetFormatPr defaultRowHeight="15"/>
  <sheetData>
    <row r="1" spans="1:2">
      <c r="A1" t="s">
        <v>164</v>
      </c>
    </row>
    <row r="3" spans="1:2">
      <c r="A3" t="s">
        <v>163</v>
      </c>
      <c r="B3" t="s">
        <v>162</v>
      </c>
    </row>
    <row r="4" spans="1:2">
      <c r="A4">
        <v>50</v>
      </c>
      <c r="B4">
        <v>0</v>
      </c>
    </row>
    <row r="5" spans="1:2">
      <c r="A5">
        <v>60</v>
      </c>
      <c r="B5">
        <v>0.32</v>
      </c>
    </row>
    <row r="6" spans="1:2">
      <c r="A6">
        <v>75</v>
      </c>
      <c r="B6">
        <v>1</v>
      </c>
    </row>
    <row r="7" spans="1:2">
      <c r="A7">
        <v>85</v>
      </c>
      <c r="B7">
        <v>1.96</v>
      </c>
    </row>
    <row r="8" spans="1:2">
      <c r="A8">
        <v>90</v>
      </c>
      <c r="B8">
        <v>3.08</v>
      </c>
    </row>
    <row r="9" spans="1:2">
      <c r="A9">
        <v>95</v>
      </c>
      <c r="B9">
        <v>6.31</v>
      </c>
    </row>
    <row r="10" spans="1:2">
      <c r="A10">
        <v>97.5</v>
      </c>
      <c r="B10">
        <v>12.71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224"/>
  <sheetViews>
    <sheetView workbookViewId="0">
      <pane ySplit="21" topLeftCell="A32" activePane="bottomLeft" state="frozenSplit"/>
      <selection pane="bottomLeft" activeCell="G18" sqref="G18"/>
    </sheetView>
  </sheetViews>
  <sheetFormatPr defaultRowHeight="15"/>
  <cols>
    <col min="1" max="1" width="3.42578125" customWidth="1"/>
    <col min="2" max="2" width="16.140625" customWidth="1"/>
    <col min="3" max="3" width="3.42578125" customWidth="1"/>
    <col min="4" max="4" width="16.140625" customWidth="1"/>
    <col min="5" max="5" width="3.42578125" customWidth="1"/>
    <col min="6" max="6" width="16.140625" customWidth="1"/>
    <col min="7" max="7" width="3.42578125" customWidth="1"/>
    <col min="8" max="8" width="16.140625" customWidth="1"/>
    <col min="9" max="9" width="3.42578125" customWidth="1"/>
    <col min="10" max="10" width="16.140625" customWidth="1"/>
    <col min="11" max="11" width="3.42578125" customWidth="1"/>
    <col min="12" max="12" width="16.140625" customWidth="1"/>
    <col min="13" max="13" width="3.42578125" customWidth="1"/>
    <col min="14" max="14" width="16.140625" customWidth="1"/>
    <col min="15" max="15" width="3.42578125" customWidth="1"/>
  </cols>
  <sheetData>
    <row r="1" spans="1:14" s="31" customFormat="1">
      <c r="A1" s="33" t="s">
        <v>31</v>
      </c>
      <c r="B1" s="34" t="s">
        <v>381</v>
      </c>
      <c r="C1" s="34" t="s">
        <v>31</v>
      </c>
      <c r="D1" s="34" t="s">
        <v>381</v>
      </c>
      <c r="E1" s="34" t="s">
        <v>31</v>
      </c>
      <c r="F1" s="34" t="s">
        <v>381</v>
      </c>
      <c r="G1" s="34" t="s">
        <v>31</v>
      </c>
      <c r="H1" s="34" t="s">
        <v>381</v>
      </c>
      <c r="I1" s="34" t="s">
        <v>31</v>
      </c>
      <c r="J1" s="34" t="s">
        <v>381</v>
      </c>
      <c r="K1" s="34" t="s">
        <v>31</v>
      </c>
      <c r="L1" s="35" t="s">
        <v>381</v>
      </c>
      <c r="N1" s="32" t="str">
        <f>CONCATENATE(J21," (All Data)")</f>
        <v>Humidify (All Data)</v>
      </c>
    </row>
    <row r="2" spans="1:14" s="31" customFormat="1">
      <c r="A2" s="36">
        <v>1</v>
      </c>
      <c r="B2" s="37" t="s">
        <v>395</v>
      </c>
      <c r="C2" s="37">
        <v>16</v>
      </c>
      <c r="D2" s="37" t="s">
        <v>8</v>
      </c>
      <c r="E2" s="60">
        <v>31</v>
      </c>
      <c r="F2" s="60" t="s">
        <v>324</v>
      </c>
      <c r="G2" s="62">
        <v>46</v>
      </c>
      <c r="H2" s="62" t="s">
        <v>21</v>
      </c>
      <c r="I2" s="37">
        <v>61</v>
      </c>
      <c r="J2" s="37" t="s">
        <v>149</v>
      </c>
      <c r="K2" s="53">
        <v>76</v>
      </c>
      <c r="L2" s="54" t="s">
        <v>351</v>
      </c>
      <c r="N2" s="32" t="str">
        <f>CONCATENATE(J21," (IN Data Only)")</f>
        <v>Humidify (IN Data Only)</v>
      </c>
    </row>
    <row r="3" spans="1:14" s="31" customFormat="1">
      <c r="A3" s="36">
        <v>2</v>
      </c>
      <c r="B3" s="37" t="s">
        <v>3</v>
      </c>
      <c r="C3" s="37">
        <v>17</v>
      </c>
      <c r="D3" s="37" t="s">
        <v>9</v>
      </c>
      <c r="E3" s="60">
        <v>32</v>
      </c>
      <c r="F3" s="60" t="s">
        <v>325</v>
      </c>
      <c r="G3" s="62">
        <v>47</v>
      </c>
      <c r="H3" s="62" t="s">
        <v>22</v>
      </c>
      <c r="I3" s="69">
        <v>62</v>
      </c>
      <c r="J3" s="69" t="s">
        <v>385</v>
      </c>
      <c r="K3" s="53">
        <v>77</v>
      </c>
      <c r="L3" s="54" t="s">
        <v>352</v>
      </c>
      <c r="N3" s="31" t="s">
        <v>406</v>
      </c>
    </row>
    <row r="4" spans="1:14" s="31" customFormat="1">
      <c r="A4" s="36">
        <v>3</v>
      </c>
      <c r="B4" s="37" t="s">
        <v>2</v>
      </c>
      <c r="C4" s="37">
        <v>18</v>
      </c>
      <c r="D4" s="37" t="s">
        <v>10</v>
      </c>
      <c r="E4" s="60">
        <v>33</v>
      </c>
      <c r="F4" s="60" t="s">
        <v>326</v>
      </c>
      <c r="G4" s="62">
        <v>48</v>
      </c>
      <c r="H4" s="62" t="s">
        <v>151</v>
      </c>
      <c r="I4" s="69">
        <v>63</v>
      </c>
      <c r="J4" s="69" t="s">
        <v>386</v>
      </c>
      <c r="K4" s="53">
        <v>78</v>
      </c>
      <c r="L4" s="54" t="s">
        <v>353</v>
      </c>
      <c r="N4" s="31" t="s">
        <v>407</v>
      </c>
    </row>
    <row r="5" spans="1:14" s="31" customFormat="1">
      <c r="A5" s="36">
        <v>4</v>
      </c>
      <c r="B5" s="37" t="s">
        <v>30</v>
      </c>
      <c r="C5" s="37">
        <v>19</v>
      </c>
      <c r="D5" s="37" t="s">
        <v>16</v>
      </c>
      <c r="E5" s="60">
        <v>34</v>
      </c>
      <c r="F5" s="60" t="s">
        <v>327</v>
      </c>
      <c r="G5" s="62">
        <v>49</v>
      </c>
      <c r="H5" s="62" t="s">
        <v>23</v>
      </c>
      <c r="I5" s="37">
        <v>64</v>
      </c>
      <c r="J5" s="37" t="s">
        <v>387</v>
      </c>
      <c r="K5" s="53">
        <v>79</v>
      </c>
      <c r="L5" s="54" t="s">
        <v>391</v>
      </c>
      <c r="N5" s="31" t="s">
        <v>410</v>
      </c>
    </row>
    <row r="6" spans="1:14" s="31" customFormat="1">
      <c r="A6" s="36">
        <v>5</v>
      </c>
      <c r="B6" s="37" t="s">
        <v>29</v>
      </c>
      <c r="C6" s="37">
        <v>20</v>
      </c>
      <c r="D6" s="37" t="s">
        <v>17</v>
      </c>
      <c r="E6" s="60">
        <v>35</v>
      </c>
      <c r="F6" s="60" t="s">
        <v>242</v>
      </c>
      <c r="G6" s="62">
        <v>50</v>
      </c>
      <c r="H6" s="62" t="s">
        <v>24</v>
      </c>
      <c r="I6" s="37">
        <v>65</v>
      </c>
      <c r="J6" s="37" t="s">
        <v>388</v>
      </c>
      <c r="K6" s="53">
        <v>80</v>
      </c>
      <c r="L6" s="54" t="s">
        <v>392</v>
      </c>
      <c r="N6" s="31" t="s">
        <v>408</v>
      </c>
    </row>
    <row r="7" spans="1:14" s="31" customFormat="1">
      <c r="A7" s="36">
        <v>6</v>
      </c>
      <c r="B7" s="37" t="s">
        <v>6</v>
      </c>
      <c r="C7" s="37">
        <v>21</v>
      </c>
      <c r="D7" s="37" t="s">
        <v>41</v>
      </c>
      <c r="E7" s="60">
        <v>36</v>
      </c>
      <c r="F7" s="60" t="s">
        <v>243</v>
      </c>
      <c r="G7" s="62">
        <v>51</v>
      </c>
      <c r="H7" s="62" t="s">
        <v>25</v>
      </c>
      <c r="I7" s="37">
        <v>66</v>
      </c>
      <c r="J7" s="37" t="s">
        <v>162</v>
      </c>
      <c r="K7" s="53">
        <v>81</v>
      </c>
      <c r="L7" s="54" t="s">
        <v>393</v>
      </c>
      <c r="N7" s="31" t="s">
        <v>409</v>
      </c>
    </row>
    <row r="8" spans="1:14" s="31" customFormat="1">
      <c r="A8" s="36">
        <v>7</v>
      </c>
      <c r="B8" s="37" t="s">
        <v>4</v>
      </c>
      <c r="C8" s="37">
        <v>22</v>
      </c>
      <c r="D8" s="37" t="s">
        <v>128</v>
      </c>
      <c r="E8" s="60">
        <v>37</v>
      </c>
      <c r="F8" s="60" t="s">
        <v>241</v>
      </c>
      <c r="G8" s="64">
        <v>52</v>
      </c>
      <c r="H8" s="64" t="s">
        <v>152</v>
      </c>
      <c r="I8" s="37">
        <v>67</v>
      </c>
      <c r="J8" s="37" t="s">
        <v>389</v>
      </c>
      <c r="K8" s="53">
        <v>82</v>
      </c>
      <c r="L8" s="54" t="s">
        <v>394</v>
      </c>
    </row>
    <row r="9" spans="1:14" s="31" customFormat="1">
      <c r="A9" s="36">
        <v>8</v>
      </c>
      <c r="B9" s="37" t="s">
        <v>5</v>
      </c>
      <c r="C9" s="37">
        <v>23</v>
      </c>
      <c r="D9" s="37" t="s">
        <v>310</v>
      </c>
      <c r="E9" s="60">
        <v>38</v>
      </c>
      <c r="F9" s="60" t="s">
        <v>240</v>
      </c>
      <c r="G9" s="64">
        <v>53</v>
      </c>
      <c r="H9" s="64" t="s">
        <v>382</v>
      </c>
      <c r="I9" s="37">
        <v>68</v>
      </c>
      <c r="J9" s="37" t="s">
        <v>165</v>
      </c>
      <c r="K9" s="53">
        <v>83</v>
      </c>
      <c r="L9" s="54" t="s">
        <v>345</v>
      </c>
      <c r="N9" s="57" t="s">
        <v>432</v>
      </c>
    </row>
    <row r="10" spans="1:14" s="31" customFormat="1">
      <c r="A10" s="36">
        <v>9</v>
      </c>
      <c r="B10" s="37" t="s">
        <v>5</v>
      </c>
      <c r="C10" s="37">
        <v>24</v>
      </c>
      <c r="D10" s="37" t="s">
        <v>12</v>
      </c>
      <c r="E10" s="60">
        <v>39</v>
      </c>
      <c r="F10" s="60" t="s">
        <v>276</v>
      </c>
      <c r="G10" s="64">
        <v>54</v>
      </c>
      <c r="H10" s="64" t="s">
        <v>160</v>
      </c>
      <c r="I10" s="37">
        <v>69</v>
      </c>
      <c r="J10" s="37" t="s">
        <v>167</v>
      </c>
      <c r="K10" s="53">
        <v>84</v>
      </c>
      <c r="L10" s="54" t="s">
        <v>346</v>
      </c>
      <c r="N10" s="56" t="s">
        <v>433</v>
      </c>
    </row>
    <row r="11" spans="1:14" s="31" customFormat="1">
      <c r="A11" s="36">
        <v>10</v>
      </c>
      <c r="B11" s="37" t="s">
        <v>10</v>
      </c>
      <c r="C11" s="37">
        <v>25</v>
      </c>
      <c r="D11" s="37" t="s">
        <v>13</v>
      </c>
      <c r="E11" s="60">
        <v>40</v>
      </c>
      <c r="F11" s="60" t="s">
        <v>277</v>
      </c>
      <c r="G11" s="64">
        <v>55</v>
      </c>
      <c r="H11" s="64" t="s">
        <v>383</v>
      </c>
      <c r="I11" s="64">
        <v>70</v>
      </c>
      <c r="J11" s="64" t="s">
        <v>341</v>
      </c>
      <c r="K11" s="53">
        <v>85</v>
      </c>
      <c r="L11" s="54" t="s">
        <v>347</v>
      </c>
      <c r="N11" s="59" t="s">
        <v>434</v>
      </c>
    </row>
    <row r="12" spans="1:14" s="31" customFormat="1">
      <c r="A12" s="36">
        <v>11</v>
      </c>
      <c r="B12" s="37" t="s">
        <v>7</v>
      </c>
      <c r="C12" s="60">
        <v>26</v>
      </c>
      <c r="D12" s="60" t="s">
        <v>245</v>
      </c>
      <c r="E12" s="60">
        <v>41</v>
      </c>
      <c r="F12" s="60" t="s">
        <v>278</v>
      </c>
      <c r="G12" s="67">
        <v>56</v>
      </c>
      <c r="H12" s="67" t="s">
        <v>293</v>
      </c>
      <c r="I12" s="51">
        <v>71</v>
      </c>
      <c r="J12" s="51" t="s">
        <v>342</v>
      </c>
      <c r="K12" s="53">
        <v>86</v>
      </c>
      <c r="L12" s="54" t="s">
        <v>348</v>
      </c>
      <c r="N12" s="58" t="s">
        <v>435</v>
      </c>
    </row>
    <row r="13" spans="1:14" s="31" customFormat="1">
      <c r="A13" s="36">
        <v>12</v>
      </c>
      <c r="B13" s="37" t="s">
        <v>8</v>
      </c>
      <c r="C13" s="60">
        <v>27</v>
      </c>
      <c r="D13" s="60" t="s">
        <v>256</v>
      </c>
      <c r="E13" s="51">
        <v>42</v>
      </c>
      <c r="F13" s="51" t="s">
        <v>18</v>
      </c>
      <c r="G13" s="67">
        <v>57</v>
      </c>
      <c r="H13" s="67" t="s">
        <v>157</v>
      </c>
      <c r="I13" s="53">
        <v>72</v>
      </c>
      <c r="J13" s="53" t="s">
        <v>343</v>
      </c>
      <c r="K13" s="53">
        <v>87</v>
      </c>
      <c r="L13" s="54" t="s">
        <v>349</v>
      </c>
      <c r="N13" s="66" t="s">
        <v>436</v>
      </c>
    </row>
    <row r="14" spans="1:14" s="31" customFormat="1">
      <c r="A14" s="36">
        <v>13</v>
      </c>
      <c r="B14" s="37" t="s">
        <v>9</v>
      </c>
      <c r="C14" s="60">
        <v>28</v>
      </c>
      <c r="D14" s="60" t="s">
        <v>132</v>
      </c>
      <c r="E14" s="51">
        <v>43</v>
      </c>
      <c r="F14" s="51" t="s">
        <v>19</v>
      </c>
      <c r="G14" s="67">
        <v>58</v>
      </c>
      <c r="H14" s="67" t="s">
        <v>156</v>
      </c>
      <c r="I14" s="53">
        <v>73</v>
      </c>
      <c r="J14" s="53" t="s">
        <v>344</v>
      </c>
      <c r="K14" s="53">
        <v>88</v>
      </c>
      <c r="L14" s="54" t="s">
        <v>350</v>
      </c>
      <c r="N14" s="63" t="s">
        <v>437</v>
      </c>
    </row>
    <row r="15" spans="1:14" s="31" customFormat="1">
      <c r="A15" s="36">
        <v>14</v>
      </c>
      <c r="B15" s="37" t="s">
        <v>10</v>
      </c>
      <c r="C15" s="60">
        <v>29</v>
      </c>
      <c r="D15" s="60" t="s">
        <v>328</v>
      </c>
      <c r="E15" s="51">
        <v>44</v>
      </c>
      <c r="F15" s="51" t="s">
        <v>322</v>
      </c>
      <c r="G15" s="67">
        <v>59</v>
      </c>
      <c r="H15" s="67" t="s">
        <v>155</v>
      </c>
      <c r="I15" s="53">
        <v>74</v>
      </c>
      <c r="J15" s="53" t="s">
        <v>362</v>
      </c>
      <c r="K15" s="37">
        <v>89</v>
      </c>
      <c r="L15" s="38" t="s">
        <v>307</v>
      </c>
      <c r="N15" s="65" t="s">
        <v>438</v>
      </c>
    </row>
    <row r="16" spans="1:14" s="31" customFormat="1" ht="15.75" thickBot="1">
      <c r="A16" s="39">
        <v>15</v>
      </c>
      <c r="B16" s="40" t="s">
        <v>7</v>
      </c>
      <c r="C16" s="61">
        <v>30</v>
      </c>
      <c r="D16" s="61" t="s">
        <v>329</v>
      </c>
      <c r="E16" s="52">
        <v>45</v>
      </c>
      <c r="F16" s="52" t="s">
        <v>323</v>
      </c>
      <c r="G16" s="68">
        <v>60</v>
      </c>
      <c r="H16" s="68" t="s">
        <v>384</v>
      </c>
      <c r="I16" s="55">
        <v>75</v>
      </c>
      <c r="J16" s="55" t="s">
        <v>390</v>
      </c>
      <c r="K16" s="40">
        <v>90</v>
      </c>
      <c r="L16" s="41" t="s">
        <v>306</v>
      </c>
    </row>
    <row r="17" spans="2:14" ht="15.75" thickBot="1"/>
    <row r="18" spans="2:14" ht="15.75" thickBot="1">
      <c r="B18" s="27" t="s">
        <v>401</v>
      </c>
      <c r="C18" s="44">
        <v>56</v>
      </c>
      <c r="D18" s="28" t="s">
        <v>405</v>
      </c>
      <c r="E18" s="42">
        <v>1</v>
      </c>
      <c r="G18" s="26"/>
      <c r="J18" s="46"/>
      <c r="K18" s="50"/>
      <c r="L18" s="47"/>
      <c r="M18" s="48" t="s">
        <v>404</v>
      </c>
      <c r="N18" s="49" t="b">
        <v>0</v>
      </c>
    </row>
    <row r="19" spans="2:14" ht="15.75" thickBot="1">
      <c r="B19" s="29" t="s">
        <v>400</v>
      </c>
      <c r="C19" s="45">
        <v>4</v>
      </c>
      <c r="D19" s="30" t="s">
        <v>402</v>
      </c>
      <c r="E19" s="43">
        <v>63</v>
      </c>
      <c r="G19" s="26"/>
    </row>
    <row r="20" spans="2:14">
      <c r="H20" t="s">
        <v>396</v>
      </c>
      <c r="J20" t="s">
        <v>397</v>
      </c>
      <c r="L20" t="s">
        <v>398</v>
      </c>
      <c r="N20" t="s">
        <v>399</v>
      </c>
    </row>
    <row r="21" spans="2:14">
      <c r="B21" t="s">
        <v>395</v>
      </c>
      <c r="D21" t="s">
        <v>3</v>
      </c>
      <c r="F21" t="s">
        <v>2</v>
      </c>
      <c r="H21" t="str">
        <f>VLOOKUP("MassiveID",Data!$A$2:$CW$2,DataAnalysis!$E$18)</f>
        <v>MassiveID</v>
      </c>
      <c r="J21" t="str">
        <f>VLOOKUP("MassiveID",Data!$A$2:$CW$2,DataAnalysis!$E$19)</f>
        <v>Humidify</v>
      </c>
      <c r="L21" t="str">
        <f>VLOOKUP("MassiveID",Data!$A$2:$CW$2,DataAnalysis!$C$18)</f>
        <v>Fuel [g]</v>
      </c>
      <c r="N21" t="str">
        <f>VLOOKUP("MassiveID",Data!$A$2:$CW$2,DataAnalysis!$C$19)</f>
        <v>ID</v>
      </c>
    </row>
    <row r="22" spans="2:14" ht="15" customHeight="1">
      <c r="B22" t="e">
        <f>IF($N$18,IF(Data!#REF!&lt;&gt;"",Data!#REF!,""),IF(ISERR(SEARCH("AS",Data!#REF!)),IF(Data!#REF!&lt;&gt;"",Data!#REF!,""),""))</f>
        <v>#REF!</v>
      </c>
      <c r="D22" t="e">
        <f>IF($N$18,IF(Data!#REF!&lt;&gt;"",Data!#REF!,""),IF(ISERR(SEARCH("AS",Data!#REF!)),IF(Data!#REF!&lt;&gt;"",Data!#REF!,""),""))</f>
        <v>#REF!</v>
      </c>
      <c r="F22" t="e">
        <f>IF($N$18,IF(Data!#REF!&lt;&gt;"",Data!#REF!,""),IF(ISERR(SEARCH("AS",Data!#REF!)),IF(Data!#REF!&lt;&gt;"",Data!#REF!,""),""))</f>
        <v>#REF!</v>
      </c>
      <c r="H22" t="e">
        <f>IF(B22&lt;&gt;"",IF(VLOOKUP($B22,Data!$A$3:$CW$55,$E$18)&lt;&gt;"",VLOOKUP($B22,Data!$A$3:$CW$55,$E$18),""),"")</f>
        <v>#REF!</v>
      </c>
      <c r="J22" t="e">
        <f>IF(B22&lt;&gt;"",IF(VLOOKUP($B22,Data!$A$3:$CW$55,$E$19)&lt;&gt;"",VLOOKUP($B22,Data!$A$3:$CW$55,$E$19),""),"")</f>
        <v>#REF!</v>
      </c>
      <c r="L22" t="e">
        <f>IF(B22&lt;&gt;"",IF(VLOOKUP($B22,Data!$A$3:$CW$55,$C$18)&lt;&gt;"",VLOOKUP($B22,Data!$A$3:$CW$55,$C$18),""),"")</f>
        <v>#REF!</v>
      </c>
      <c r="N22" t="e">
        <f>IF(B22&lt;&gt;"",IF(VLOOKUP($B22,Data!$A$3:$CW$55,$C$19)&lt;&gt;"",VLOOKUP($B22,Data!$A$3:$CW$55,$C$19),""),"")</f>
        <v>#REF!</v>
      </c>
    </row>
    <row r="23" spans="2:14" ht="15" customHeight="1">
      <c r="B23" t="e">
        <f>IF($N$18,IF(Data!#REF!&lt;&gt;"",Data!#REF!,""),IF(ISERR(SEARCH("AS",Data!#REF!)),IF(Data!#REF!&lt;&gt;"",Data!#REF!,""),""))</f>
        <v>#REF!</v>
      </c>
      <c r="D23" t="e">
        <f>IF($N$18,IF(Data!#REF!&lt;&gt;"",Data!#REF!,""),IF(ISERR(SEARCH("AS",Data!#REF!)),IF(Data!#REF!&lt;&gt;"",Data!#REF!,""),""))</f>
        <v>#REF!</v>
      </c>
      <c r="F23" t="e">
        <f>IF($N$18,IF(Data!#REF!&lt;&gt;"",Data!#REF!,""),IF(ISERR(SEARCH("AS",Data!#REF!)),IF(Data!#REF!&lt;&gt;"",Data!#REF!,""),""))</f>
        <v>#REF!</v>
      </c>
      <c r="H23" t="e">
        <f>IF(B23&lt;&gt;"",IF(VLOOKUP($B23,Data!$A$3:$CW$55,$E$18)&lt;&gt;"",VLOOKUP($B23,Data!$A$3:$CW$55,$E$18),""),"")</f>
        <v>#REF!</v>
      </c>
      <c r="J23" t="e">
        <f>IF(B23&lt;&gt;"",IF(VLOOKUP($B23,Data!$A$3:$CW$55,$E$19)&lt;&gt;"",VLOOKUP($B23,Data!$A$3:$CW$55,$E$19),""),"")</f>
        <v>#REF!</v>
      </c>
      <c r="L23" t="e">
        <f>IF(B23&lt;&gt;"",IF(VLOOKUP($B23,Data!$A$3:$CW$55,$C$18)&lt;&gt;"",VLOOKUP($B23,Data!$A$3:$CW$55,$C$18),""),"")</f>
        <v>#REF!</v>
      </c>
      <c r="N23" t="e">
        <f>IF(B23&lt;&gt;"",IF(VLOOKUP($B23,Data!$A$3:$CW$55,$C$19)&lt;&gt;"",VLOOKUP($B23,Data!$A$3:$CW$55,$C$19),""),"")</f>
        <v>#REF!</v>
      </c>
    </row>
    <row r="24" spans="2:14" ht="15" customHeight="1">
      <c r="B24" t="e">
        <f>IF($N$18,IF(Data!#REF!&lt;&gt;"",Data!#REF!,""),IF(ISERR(SEARCH("AS",Data!#REF!)),IF(Data!#REF!&lt;&gt;"",Data!#REF!,""),""))</f>
        <v>#REF!</v>
      </c>
      <c r="D24" t="e">
        <f>IF($N$18,IF(Data!#REF!&lt;&gt;"",Data!#REF!,""),IF(ISERR(SEARCH("AS",Data!#REF!)),IF(Data!#REF!&lt;&gt;"",Data!#REF!,""),""))</f>
        <v>#REF!</v>
      </c>
      <c r="F24" t="e">
        <f>IF($N$18,IF(Data!#REF!&lt;&gt;"",Data!#REF!,""),IF(ISERR(SEARCH("AS",Data!#REF!)),IF(Data!#REF!&lt;&gt;"",Data!#REF!,""),""))</f>
        <v>#REF!</v>
      </c>
      <c r="H24" t="e">
        <f>IF(B24&lt;&gt;"",IF(VLOOKUP($B24,Data!$A$3:$CW$55,$E$18)&lt;&gt;"",VLOOKUP($B24,Data!$A$3:$CW$55,$E$18),""),"")</f>
        <v>#REF!</v>
      </c>
      <c r="J24" t="e">
        <f>IF(B24&lt;&gt;"",IF(VLOOKUP($B24,Data!$A$3:$CW$55,$E$19)&lt;&gt;"",VLOOKUP($B24,Data!$A$3:$CW$55,$E$19),""),"")</f>
        <v>#REF!</v>
      </c>
      <c r="L24" t="e">
        <f>IF(B24&lt;&gt;"",IF(VLOOKUP($B24,Data!$A$3:$CW$55,$C$18)&lt;&gt;"",VLOOKUP($B24,Data!$A$3:$CW$55,$C$18),""),"")</f>
        <v>#REF!</v>
      </c>
      <c r="N24" t="e">
        <f>IF(B24&lt;&gt;"",IF(VLOOKUP($B24,Data!$A$3:$CW$55,$C$19)&lt;&gt;"",VLOOKUP($B24,Data!$A$3:$CW$55,$C$19),""),"")</f>
        <v>#REF!</v>
      </c>
    </row>
    <row r="25" spans="2:14" ht="15" customHeight="1">
      <c r="B25" t="e">
        <f>IF($N$18,IF(Data!#REF!&lt;&gt;"",Data!#REF!,""),IF(ISERR(SEARCH("AS",Data!#REF!)),IF(Data!#REF!&lt;&gt;"",Data!#REF!,""),""))</f>
        <v>#REF!</v>
      </c>
      <c r="D25" t="e">
        <f>IF($N$18,IF(Data!#REF!&lt;&gt;"",Data!#REF!,""),IF(ISERR(SEARCH("AS",Data!#REF!)),IF(Data!#REF!&lt;&gt;"",Data!#REF!,""),""))</f>
        <v>#REF!</v>
      </c>
      <c r="F25" t="e">
        <f>IF($N$18,IF(Data!#REF!&lt;&gt;"",Data!#REF!,""),IF(ISERR(SEARCH("AS",Data!#REF!)),IF(Data!#REF!&lt;&gt;"",Data!#REF!,""),""))</f>
        <v>#REF!</v>
      </c>
      <c r="H25" t="e">
        <f>IF(B25&lt;&gt;"",IF(VLOOKUP($B25,Data!$A$3:$CW$55,$E$18)&lt;&gt;"",VLOOKUP($B25,Data!$A$3:$CW$55,$E$18),""),"")</f>
        <v>#REF!</v>
      </c>
      <c r="J25" t="e">
        <f>IF(B25&lt;&gt;"",IF(VLOOKUP($B25,Data!$A$3:$CW$55,$E$19)&lt;&gt;"",VLOOKUP($B25,Data!$A$3:$CW$55,$E$19),""),"")</f>
        <v>#REF!</v>
      </c>
      <c r="L25" t="e">
        <f>IF(B25&lt;&gt;"",IF(VLOOKUP($B25,Data!$A$3:$CW$55,$C$18)&lt;&gt;"",VLOOKUP($B25,Data!$A$3:$CW$55,$C$18),""),"")</f>
        <v>#REF!</v>
      </c>
      <c r="N25" t="e">
        <f>IF(B25&lt;&gt;"",IF(VLOOKUP($B25,Data!$A$3:$CW$55,$C$19)&lt;&gt;"",VLOOKUP($B25,Data!$A$3:$CW$55,$C$19),""),"")</f>
        <v>#REF!</v>
      </c>
    </row>
    <row r="26" spans="2:14" ht="15" customHeight="1">
      <c r="B26" t="e">
        <f>IF($N$18,IF(Data!#REF!&lt;&gt;"",Data!#REF!,""),IF(ISERR(SEARCH("AS",Data!#REF!)),IF(Data!#REF!&lt;&gt;"",Data!#REF!,""),""))</f>
        <v>#REF!</v>
      </c>
      <c r="D26" t="e">
        <f>IF($N$18,IF(Data!#REF!&lt;&gt;"",Data!#REF!,""),IF(ISERR(SEARCH("AS",Data!#REF!)),IF(Data!#REF!&lt;&gt;"",Data!#REF!,""),""))</f>
        <v>#REF!</v>
      </c>
      <c r="F26" t="e">
        <f>IF($N$18,IF(Data!#REF!&lt;&gt;"",Data!#REF!,""),IF(ISERR(SEARCH("AS",Data!#REF!)),IF(Data!#REF!&lt;&gt;"",Data!#REF!,""),""))</f>
        <v>#REF!</v>
      </c>
      <c r="H26" t="e">
        <f>IF(B26&lt;&gt;"",IF(VLOOKUP($B26,Data!$A$3:$CW$55,$E$18)&lt;&gt;"",VLOOKUP($B26,Data!$A$3:$CW$55,$E$18),""),"")</f>
        <v>#REF!</v>
      </c>
      <c r="J26" t="e">
        <f>IF(B26&lt;&gt;"",IF(VLOOKUP($B26,Data!$A$3:$CW$55,$E$19)&lt;&gt;"",VLOOKUP($B26,Data!$A$3:$CW$55,$E$19),""),"")</f>
        <v>#REF!</v>
      </c>
      <c r="L26" t="e">
        <f>IF(B26&lt;&gt;"",IF(VLOOKUP($B26,Data!$A$3:$CW$55,$C$18)&lt;&gt;"",VLOOKUP($B26,Data!$A$3:$CW$55,$C$18),""),"")</f>
        <v>#REF!</v>
      </c>
      <c r="N26" t="e">
        <f>IF(B26&lt;&gt;"",IF(VLOOKUP($B26,Data!$A$3:$CW$55,$C$19)&lt;&gt;"",VLOOKUP($B26,Data!$A$3:$CW$55,$C$19),""),"")</f>
        <v>#REF!</v>
      </c>
    </row>
    <row r="27" spans="2:14" ht="15" customHeight="1">
      <c r="B27" t="e">
        <f>IF($N$18,IF(Data!#REF!&lt;&gt;"",Data!#REF!,""),IF(ISERR(SEARCH("AS",Data!#REF!)),IF(Data!#REF!&lt;&gt;"",Data!#REF!,""),""))</f>
        <v>#REF!</v>
      </c>
      <c r="D27" t="e">
        <f>IF($N$18,IF(Data!#REF!&lt;&gt;"",Data!#REF!,""),IF(ISERR(SEARCH("AS",Data!#REF!)),IF(Data!#REF!&lt;&gt;"",Data!#REF!,""),""))</f>
        <v>#REF!</v>
      </c>
      <c r="F27" t="e">
        <f>IF($N$18,IF(Data!#REF!&lt;&gt;"",Data!#REF!,""),IF(ISERR(SEARCH("AS",Data!#REF!)),IF(Data!#REF!&lt;&gt;"",Data!#REF!,""),""))</f>
        <v>#REF!</v>
      </c>
      <c r="H27" t="e">
        <f>IF(B27&lt;&gt;"",IF(VLOOKUP($B27,Data!$A$3:$CW$55,$E$18)&lt;&gt;"",VLOOKUP($B27,Data!$A$3:$CW$55,$E$18),""),"")</f>
        <v>#REF!</v>
      </c>
      <c r="J27" t="e">
        <f>IF(B27&lt;&gt;"",IF(VLOOKUP($B27,Data!$A$3:$CW$55,$E$19)&lt;&gt;"",VLOOKUP($B27,Data!$A$3:$CW$55,$E$19),""),"")</f>
        <v>#REF!</v>
      </c>
      <c r="L27" t="e">
        <f>IF(B27&lt;&gt;"",IF(VLOOKUP($B27,Data!$A$3:$CW$55,$C$18)&lt;&gt;"",VLOOKUP($B27,Data!$A$3:$CW$55,$C$18),""),"")</f>
        <v>#REF!</v>
      </c>
      <c r="N27" t="e">
        <f>IF(B27&lt;&gt;"",IF(VLOOKUP($B27,Data!$A$3:$CW$55,$C$19)&lt;&gt;"",VLOOKUP($B27,Data!$A$3:$CW$55,$C$19),""),"")</f>
        <v>#REF!</v>
      </c>
    </row>
    <row r="28" spans="2:14" ht="15" customHeight="1">
      <c r="B28" t="e">
        <f>IF($N$18,IF(Data!#REF!&lt;&gt;"",Data!#REF!,""),IF(ISERR(SEARCH("AS",Data!#REF!)),IF(Data!#REF!&lt;&gt;"",Data!#REF!,""),""))</f>
        <v>#REF!</v>
      </c>
      <c r="D28" t="e">
        <f>IF($N$18,IF(Data!#REF!&lt;&gt;"",Data!#REF!,""),IF(ISERR(SEARCH("AS",Data!#REF!)),IF(Data!#REF!&lt;&gt;"",Data!#REF!,""),""))</f>
        <v>#REF!</v>
      </c>
      <c r="F28" t="e">
        <f>IF($N$18,IF(Data!#REF!&lt;&gt;"",Data!#REF!,""),IF(ISERR(SEARCH("AS",Data!#REF!)),IF(Data!#REF!&lt;&gt;"",Data!#REF!,""),""))</f>
        <v>#REF!</v>
      </c>
      <c r="H28" t="e">
        <f>IF(B28&lt;&gt;"",IF(VLOOKUP($B28,Data!$A$3:$CW$55,$E$18)&lt;&gt;"",VLOOKUP($B28,Data!$A$3:$CW$55,$E$18),""),"")</f>
        <v>#REF!</v>
      </c>
      <c r="J28" t="e">
        <f>IF(B28&lt;&gt;"",IF(VLOOKUP($B28,Data!$A$3:$CW$55,$E$19)&lt;&gt;"",VLOOKUP($B28,Data!$A$3:$CW$55,$E$19),""),"")</f>
        <v>#REF!</v>
      </c>
      <c r="L28" t="e">
        <f>IF(B28&lt;&gt;"",IF(VLOOKUP($B28,Data!$A$3:$CW$55,$C$18)&lt;&gt;"",VLOOKUP($B28,Data!$A$3:$CW$55,$C$18),""),"")</f>
        <v>#REF!</v>
      </c>
      <c r="N28" t="e">
        <f>IF(B28&lt;&gt;"",IF(VLOOKUP($B28,Data!$A$3:$CW$55,$C$19)&lt;&gt;"",VLOOKUP($B28,Data!$A$3:$CW$55,$C$19),""),"")</f>
        <v>#REF!</v>
      </c>
    </row>
    <row r="29" spans="2:14" ht="15" customHeight="1">
      <c r="B29" t="e">
        <f>IF($N$18,IF(Data!#REF!&lt;&gt;"",Data!#REF!,""),IF(ISERR(SEARCH("AS",Data!#REF!)),IF(Data!#REF!&lt;&gt;"",Data!#REF!,""),""))</f>
        <v>#REF!</v>
      </c>
      <c r="D29" t="e">
        <f>IF($N$18,IF(Data!#REF!&lt;&gt;"",Data!#REF!,""),IF(ISERR(SEARCH("AS",Data!#REF!)),IF(Data!#REF!&lt;&gt;"",Data!#REF!,""),""))</f>
        <v>#REF!</v>
      </c>
      <c r="F29" t="e">
        <f>IF($N$18,IF(Data!#REF!&lt;&gt;"",Data!#REF!,""),IF(ISERR(SEARCH("AS",Data!#REF!)),IF(Data!#REF!&lt;&gt;"",Data!#REF!,""),""))</f>
        <v>#REF!</v>
      </c>
      <c r="H29" t="e">
        <f>IF(B29&lt;&gt;"",IF(VLOOKUP($B29,Data!$A$3:$CW$55,$E$18)&lt;&gt;"",VLOOKUP($B29,Data!$A$3:$CW$55,$E$18),""),"")</f>
        <v>#REF!</v>
      </c>
      <c r="J29" t="e">
        <f>IF(B29&lt;&gt;"",IF(VLOOKUP($B29,Data!$A$3:$CW$55,$E$19)&lt;&gt;"",VLOOKUP($B29,Data!$A$3:$CW$55,$E$19),""),"")</f>
        <v>#REF!</v>
      </c>
      <c r="L29" t="e">
        <f>IF(B29&lt;&gt;"",IF(VLOOKUP($B29,Data!$A$3:$CW$55,$C$18)&lt;&gt;"",VLOOKUP($B29,Data!$A$3:$CW$55,$C$18),""),"")</f>
        <v>#REF!</v>
      </c>
      <c r="N29" t="e">
        <f>IF(B29&lt;&gt;"",IF(VLOOKUP($B29,Data!$A$3:$CW$55,$C$19)&lt;&gt;"",VLOOKUP($B29,Data!$A$3:$CW$55,$C$19),""),"")</f>
        <v>#REF!</v>
      </c>
    </row>
    <row r="30" spans="2:14" ht="15" customHeight="1">
      <c r="B30" t="e">
        <f>IF($N$18,IF(Data!#REF!&lt;&gt;"",Data!#REF!,""),IF(ISERR(SEARCH("AS",Data!#REF!)),IF(Data!#REF!&lt;&gt;"",Data!#REF!,""),""))</f>
        <v>#REF!</v>
      </c>
      <c r="D30" t="e">
        <f>IF($N$18,IF(Data!#REF!&lt;&gt;"",Data!#REF!,""),IF(ISERR(SEARCH("AS",Data!#REF!)),IF(Data!#REF!&lt;&gt;"",Data!#REF!,""),""))</f>
        <v>#REF!</v>
      </c>
      <c r="F30" t="e">
        <f>IF($N$18,IF(Data!#REF!&lt;&gt;"",Data!#REF!,""),IF(ISERR(SEARCH("AS",Data!#REF!)),IF(Data!#REF!&lt;&gt;"",Data!#REF!,""),""))</f>
        <v>#REF!</v>
      </c>
      <c r="H30" t="e">
        <f>IF(B30&lt;&gt;"",IF(VLOOKUP($B30,Data!$A$3:$CW$55,$E$18)&lt;&gt;"",VLOOKUP($B30,Data!$A$3:$CW$55,$E$18),""),"")</f>
        <v>#REF!</v>
      </c>
      <c r="J30" t="e">
        <f>IF(B30&lt;&gt;"",IF(VLOOKUP($B30,Data!$A$3:$CW$55,$E$19)&lt;&gt;"",VLOOKUP($B30,Data!$A$3:$CW$55,$E$19),""),"")</f>
        <v>#REF!</v>
      </c>
      <c r="L30" t="e">
        <f>IF(B30&lt;&gt;"",IF(VLOOKUP($B30,Data!$A$3:$CW$55,$C$18)&lt;&gt;"",VLOOKUP($B30,Data!$A$3:$CW$55,$C$18),""),"")</f>
        <v>#REF!</v>
      </c>
      <c r="N30" t="e">
        <f>IF(B30&lt;&gt;"",IF(VLOOKUP($B30,Data!$A$3:$CW$55,$C$19)&lt;&gt;"",VLOOKUP($B30,Data!$A$3:$CW$55,$C$19),""),"")</f>
        <v>#REF!</v>
      </c>
    </row>
    <row r="31" spans="2:14" ht="15" customHeight="1">
      <c r="B31" t="e">
        <f>IF($N$18,IF(Data!#REF!&lt;&gt;"",Data!#REF!,""),IF(ISERR(SEARCH("AS",Data!#REF!)),IF(Data!#REF!&lt;&gt;"",Data!#REF!,""),""))</f>
        <v>#REF!</v>
      </c>
      <c r="D31" t="e">
        <f>IF($N$18,IF(Data!#REF!&lt;&gt;"",Data!#REF!,""),IF(ISERR(SEARCH("AS",Data!#REF!)),IF(Data!#REF!&lt;&gt;"",Data!#REF!,""),""))</f>
        <v>#REF!</v>
      </c>
      <c r="F31" t="e">
        <f>IF($N$18,IF(Data!#REF!&lt;&gt;"",Data!#REF!,""),IF(ISERR(SEARCH("AS",Data!#REF!)),IF(Data!#REF!&lt;&gt;"",Data!#REF!,""),""))</f>
        <v>#REF!</v>
      </c>
      <c r="H31" t="e">
        <f>IF(B31&lt;&gt;"",IF(VLOOKUP($B31,Data!$A$3:$CW$55,$E$18)&lt;&gt;"",VLOOKUP($B31,Data!$A$3:$CW$55,$E$18),""),"")</f>
        <v>#REF!</v>
      </c>
      <c r="J31" t="e">
        <f>IF(B31&lt;&gt;"",IF(VLOOKUP($B31,Data!$A$3:$CW$55,$E$19)&lt;&gt;"",VLOOKUP($B31,Data!$A$3:$CW$55,$E$19),""),"")</f>
        <v>#REF!</v>
      </c>
      <c r="L31" t="e">
        <f>IF(B31&lt;&gt;"",IF(VLOOKUP($B31,Data!$A$3:$CW$55,$C$18)&lt;&gt;"",VLOOKUP($B31,Data!$A$3:$CW$55,$C$18),""),"")</f>
        <v>#REF!</v>
      </c>
      <c r="N31" t="e">
        <f>IF(B31&lt;&gt;"",IF(VLOOKUP($B31,Data!$A$3:$CW$55,$C$19)&lt;&gt;"",VLOOKUP($B31,Data!$A$3:$CW$55,$C$19),""),"")</f>
        <v>#REF!</v>
      </c>
    </row>
    <row r="32" spans="2:14">
      <c r="B32" t="e">
        <f>IF($N$18,IF(Data!#REF!&lt;&gt;"",Data!#REF!,""),IF(ISERR(SEARCH("AS",Data!#REF!)),IF(Data!#REF!&lt;&gt;"",Data!#REF!,""),""))</f>
        <v>#REF!</v>
      </c>
      <c r="D32" t="e">
        <f>IF($N$18,IF(Data!#REF!&lt;&gt;"",Data!#REF!,""),IF(ISERR(SEARCH("AS",Data!#REF!)),IF(Data!#REF!&lt;&gt;"",Data!#REF!,""),""))</f>
        <v>#REF!</v>
      </c>
      <c r="F32" t="e">
        <f>IF($N$18,IF(Data!#REF!&lt;&gt;"",Data!#REF!,""),IF(ISERR(SEARCH("AS",Data!#REF!)),IF(Data!#REF!&lt;&gt;"",Data!#REF!,""),""))</f>
        <v>#REF!</v>
      </c>
      <c r="H32" t="e">
        <f>IF(B32&lt;&gt;"",IF(VLOOKUP($B32,Data!$A$3:$CW$55,$E$18)&lt;&gt;"",VLOOKUP($B32,Data!$A$3:$CW$55,$E$18),""),"")</f>
        <v>#REF!</v>
      </c>
      <c r="J32" t="e">
        <f>IF(B32&lt;&gt;"",IF(VLOOKUP($B32,Data!$A$3:$CW$55,$E$19)&lt;&gt;"",VLOOKUP($B32,Data!$A$3:$CW$55,$E$19),""),"")</f>
        <v>#REF!</v>
      </c>
      <c r="L32" t="e">
        <f>IF(B32&lt;&gt;"",IF(VLOOKUP($B32,Data!$A$3:$CW$55,$C$18)&lt;&gt;"",VLOOKUP($B32,Data!$A$3:$CW$55,$C$18),""),"")</f>
        <v>#REF!</v>
      </c>
      <c r="N32" t="e">
        <f>IF(B32&lt;&gt;"",IF(VLOOKUP($B32,Data!$A$3:$CW$55,$C$19)&lt;&gt;"",VLOOKUP($B32,Data!$A$3:$CW$55,$C$19),""),"")</f>
        <v>#REF!</v>
      </c>
    </row>
    <row r="33" spans="2:14">
      <c r="B33" t="e">
        <f>IF($N$18,IF(Data!#REF!&lt;&gt;"",Data!#REF!,""),IF(ISERR(SEARCH("AS",Data!#REF!)),IF(Data!#REF!&lt;&gt;"",Data!#REF!,""),""))</f>
        <v>#REF!</v>
      </c>
      <c r="D33" t="e">
        <f>IF($N$18,IF(Data!#REF!&lt;&gt;"",Data!#REF!,""),IF(ISERR(SEARCH("AS",Data!#REF!)),IF(Data!#REF!&lt;&gt;"",Data!#REF!,""),""))</f>
        <v>#REF!</v>
      </c>
      <c r="F33" t="e">
        <f>IF($N$18,IF(Data!#REF!&lt;&gt;"",Data!#REF!,""),IF(ISERR(SEARCH("AS",Data!#REF!)),IF(Data!#REF!&lt;&gt;"",Data!#REF!,""),""))</f>
        <v>#REF!</v>
      </c>
      <c r="H33" t="e">
        <f>IF(B33&lt;&gt;"",IF(VLOOKUP($B33,Data!$A$3:$CW$55,$E$18)&lt;&gt;"",VLOOKUP($B33,Data!$A$3:$CW$55,$E$18),""),"")</f>
        <v>#REF!</v>
      </c>
      <c r="J33" t="e">
        <f>IF(B33&lt;&gt;"",IF(VLOOKUP($B33,Data!$A$3:$CW$55,$E$19)&lt;&gt;"",VLOOKUP($B33,Data!$A$3:$CW$55,$E$19),""),"")</f>
        <v>#REF!</v>
      </c>
      <c r="L33" t="e">
        <f>IF(B33&lt;&gt;"",IF(VLOOKUP($B33,Data!$A$3:$CW$55,$C$18)&lt;&gt;"",VLOOKUP($B33,Data!$A$3:$CW$55,$C$18),""),"")</f>
        <v>#REF!</v>
      </c>
      <c r="N33" t="e">
        <f>IF(B33&lt;&gt;"",IF(VLOOKUP($B33,Data!$A$3:$CW$55,$C$19)&lt;&gt;"",VLOOKUP($B33,Data!$A$3:$CW$55,$C$19),""),"")</f>
        <v>#REF!</v>
      </c>
    </row>
    <row r="34" spans="2:14" ht="15" customHeight="1">
      <c r="B34" t="e">
        <f>IF($N$18,IF(Data!#REF!&lt;&gt;"",Data!#REF!,""),IF(ISERR(SEARCH("AS",Data!#REF!)),IF(Data!#REF!&lt;&gt;"",Data!#REF!,""),""))</f>
        <v>#REF!</v>
      </c>
      <c r="D34" t="e">
        <f>IF($N$18,IF(Data!#REF!&lt;&gt;"",Data!#REF!,""),IF(ISERR(SEARCH("AS",Data!#REF!)),IF(Data!#REF!&lt;&gt;"",Data!#REF!,""),""))</f>
        <v>#REF!</v>
      </c>
      <c r="F34" t="e">
        <f>IF($N$18,IF(Data!#REF!&lt;&gt;"",Data!#REF!,""),IF(ISERR(SEARCH("AS",Data!#REF!)),IF(Data!#REF!&lt;&gt;"",Data!#REF!,""),""))</f>
        <v>#REF!</v>
      </c>
      <c r="H34" t="e">
        <f>IF(B34&lt;&gt;"",IF(VLOOKUP($B34,Data!$A$3:$CW$55,$E$18)&lt;&gt;"",VLOOKUP($B34,Data!$A$3:$CW$55,$E$18),""),"")</f>
        <v>#REF!</v>
      </c>
      <c r="J34" t="e">
        <f>IF(B34&lt;&gt;"",IF(VLOOKUP($B34,Data!$A$3:$CW$55,$E$19)&lt;&gt;"",VLOOKUP($B34,Data!$A$3:$CW$55,$E$19),""),"")</f>
        <v>#REF!</v>
      </c>
      <c r="L34" t="e">
        <f>IF(B34&lt;&gt;"",IF(VLOOKUP($B34,Data!$A$3:$CW$55,$C$18)&lt;&gt;"",VLOOKUP($B34,Data!$A$3:$CW$55,$C$18),""),"")</f>
        <v>#REF!</v>
      </c>
      <c r="N34" t="e">
        <f>IF(B34&lt;&gt;"",IF(VLOOKUP($B34,Data!$A$3:$CW$55,$C$19)&lt;&gt;"",VLOOKUP($B34,Data!$A$3:$CW$55,$C$19),""),"")</f>
        <v>#REF!</v>
      </c>
    </row>
    <row r="35" spans="2:14" s="18" customFormat="1">
      <c r="B35" s="18" t="e">
        <f>IF($N$18,IF(Data!#REF!&lt;&gt;"",Data!#REF!,""),IF(ISERR(SEARCH("AS",Data!#REF!)),IF(Data!#REF!&lt;&gt;"",Data!#REF!,""),""))</f>
        <v>#REF!</v>
      </c>
      <c r="D35" s="18" t="e">
        <f>IF($N$18,IF(Data!#REF!&lt;&gt;"",Data!#REF!,""),IF(ISERR(SEARCH("AS",Data!#REF!)),IF(Data!#REF!&lt;&gt;"",Data!#REF!,""),""))</f>
        <v>#REF!</v>
      </c>
      <c r="F35" s="18" t="e">
        <f>IF($N$18,IF(Data!#REF!&lt;&gt;"",Data!#REF!,""),IF(ISERR(SEARCH("AS",Data!#REF!)),IF(Data!#REF!&lt;&gt;"",Data!#REF!,""),""))</f>
        <v>#REF!</v>
      </c>
      <c r="H35" s="18" t="e">
        <f>IF(B35&lt;&gt;"",IF(VLOOKUP($B35,Data!$A$3:$CW$55,$E$18)&lt;&gt;"",VLOOKUP($B35,Data!$A$3:$CW$55,$E$18),""),"")</f>
        <v>#REF!</v>
      </c>
      <c r="J35" s="18" t="e">
        <f>IF(B35&lt;&gt;"",IF(VLOOKUP($B35,Data!$A$3:$CW$55,$E$19)&lt;&gt;"",VLOOKUP($B35,Data!$A$3:$CW$55,$E$19),""),"")</f>
        <v>#REF!</v>
      </c>
      <c r="L35" s="18" t="e">
        <f>IF(B35&lt;&gt;"",IF(VLOOKUP($B35,Data!$A$3:$CW$55,$C$18)&lt;&gt;"",VLOOKUP($B35,Data!$A$3:$CW$55,$C$18),""),"")</f>
        <v>#REF!</v>
      </c>
      <c r="N35" s="18" t="e">
        <f>IF(B35&lt;&gt;"",IF(VLOOKUP($B35,Data!$A$3:$CW$55,$C$19)&lt;&gt;"",VLOOKUP($B35,Data!$A$3:$CW$55,$C$19),""),"")</f>
        <v>#REF!</v>
      </c>
    </row>
    <row r="36" spans="2:14">
      <c r="B36" t="e">
        <f>IF($N$18,IF(Data!#REF!&lt;&gt;"",Data!#REF!,""),IF(ISERR(SEARCH("AS",Data!#REF!)),IF(Data!#REF!&lt;&gt;"",Data!#REF!,""),""))</f>
        <v>#REF!</v>
      </c>
      <c r="D36" t="e">
        <f>IF($N$18,IF(Data!#REF!&lt;&gt;"",Data!#REF!,""),IF(ISERR(SEARCH("AS",Data!#REF!)),IF(Data!#REF!&lt;&gt;"",Data!#REF!,""),""))</f>
        <v>#REF!</v>
      </c>
      <c r="F36" t="e">
        <f>IF($N$18,IF(Data!#REF!&lt;&gt;"",Data!#REF!,""),IF(ISERR(SEARCH("AS",Data!#REF!)),IF(Data!#REF!&lt;&gt;"",Data!#REF!,""),""))</f>
        <v>#REF!</v>
      </c>
      <c r="H36" t="e">
        <f>IF(B36&lt;&gt;"",IF(VLOOKUP($B36,Data!$A$3:$CW$55,$E$18)&lt;&gt;"",VLOOKUP($B36,Data!$A$3:$CW$55,$E$18),""),"")</f>
        <v>#REF!</v>
      </c>
      <c r="J36" t="e">
        <f>IF(B36&lt;&gt;"",IF(VLOOKUP($B36,Data!$A$3:$CW$55,$E$19)&lt;&gt;"",VLOOKUP($B36,Data!$A$3:$CW$55,$E$19),""),"")</f>
        <v>#REF!</v>
      </c>
      <c r="L36" t="e">
        <f>IF(B36&lt;&gt;"",IF(VLOOKUP($B36,Data!$A$3:$CW$55,$C$18)&lt;&gt;"",VLOOKUP($B36,Data!$A$3:$CW$55,$C$18),""),"")</f>
        <v>#REF!</v>
      </c>
      <c r="N36" t="e">
        <f>IF(B36&lt;&gt;"",IF(VLOOKUP($B36,Data!$A$3:$CW$55,$C$19)&lt;&gt;"",VLOOKUP($B36,Data!$A$3:$CW$55,$C$19),""),"")</f>
        <v>#REF!</v>
      </c>
    </row>
    <row r="37" spans="2:14">
      <c r="B37" t="e">
        <f>IF($N$18,IF(Data!#REF!&lt;&gt;"",Data!#REF!,""),IF(ISERR(SEARCH("AS",Data!#REF!)),IF(Data!#REF!&lt;&gt;"",Data!#REF!,""),""))</f>
        <v>#REF!</v>
      </c>
      <c r="D37" t="e">
        <f>IF($N$18,IF(Data!#REF!&lt;&gt;"",Data!#REF!,""),IF(ISERR(SEARCH("AS",Data!#REF!)),IF(Data!#REF!&lt;&gt;"",Data!#REF!,""),""))</f>
        <v>#REF!</v>
      </c>
      <c r="F37" t="e">
        <f>IF($N$18,IF(Data!#REF!&lt;&gt;"",Data!#REF!,""),IF(ISERR(SEARCH("AS",Data!#REF!)),IF(Data!#REF!&lt;&gt;"",Data!#REF!,""),""))</f>
        <v>#REF!</v>
      </c>
      <c r="H37" t="e">
        <f>IF(B37&lt;&gt;"",IF(VLOOKUP($B37,Data!$A$3:$CW$55,$E$18)&lt;&gt;"",VLOOKUP($B37,Data!$A$3:$CW$55,$E$18),""),"")</f>
        <v>#REF!</v>
      </c>
      <c r="J37" t="e">
        <f>IF(B37&lt;&gt;"",IF(VLOOKUP($B37,Data!$A$3:$CW$55,$E$19)&lt;&gt;"",VLOOKUP($B37,Data!$A$3:$CW$55,$E$19),""),"")</f>
        <v>#REF!</v>
      </c>
      <c r="L37" t="e">
        <f>IF(B37&lt;&gt;"",IF(VLOOKUP($B37,Data!$A$3:$CW$55,$C$18)&lt;&gt;"",VLOOKUP($B37,Data!$A$3:$CW$55,$C$18),""),"")</f>
        <v>#REF!</v>
      </c>
      <c r="N37" t="e">
        <f>IF(B37&lt;&gt;"",IF(VLOOKUP($B37,Data!$A$3:$CW$55,$C$19)&lt;&gt;"",VLOOKUP($B37,Data!$A$3:$CW$55,$C$19),""),"")</f>
        <v>#REF!</v>
      </c>
    </row>
    <row r="38" spans="2:14">
      <c r="B38" t="e">
        <f>IF($N$18,IF(Data!#REF!&lt;&gt;"",Data!#REF!,""),IF(ISERR(SEARCH("AS",Data!#REF!)),IF(Data!#REF!&lt;&gt;"",Data!#REF!,""),""))</f>
        <v>#REF!</v>
      </c>
      <c r="D38" t="e">
        <f>IF($N$18,IF(Data!#REF!&lt;&gt;"",Data!#REF!,""),IF(ISERR(SEARCH("AS",Data!#REF!)),IF(Data!#REF!&lt;&gt;"",Data!#REF!,""),""))</f>
        <v>#REF!</v>
      </c>
      <c r="F38" t="e">
        <f>IF($N$18,IF(Data!#REF!&lt;&gt;"",Data!#REF!,""),IF(ISERR(SEARCH("AS",Data!#REF!)),IF(Data!#REF!&lt;&gt;"",Data!#REF!,""),""))</f>
        <v>#REF!</v>
      </c>
      <c r="H38" t="e">
        <f>IF(B38&lt;&gt;"",IF(VLOOKUP($B38,Data!$A$3:$CW$55,$E$18)&lt;&gt;"",VLOOKUP($B38,Data!$A$3:$CW$55,$E$18),""),"")</f>
        <v>#REF!</v>
      </c>
      <c r="J38" t="e">
        <f>IF(B38&lt;&gt;"",IF(VLOOKUP($B38,Data!$A$3:$CW$55,$E$19)&lt;&gt;"",VLOOKUP($B38,Data!$A$3:$CW$55,$E$19),""),"")</f>
        <v>#REF!</v>
      </c>
      <c r="L38" t="e">
        <f>IF(B38&lt;&gt;"",IF(VLOOKUP($B38,Data!$A$3:$CW$55,$C$18)&lt;&gt;"",VLOOKUP($B38,Data!$A$3:$CW$55,$C$18),""),"")</f>
        <v>#REF!</v>
      </c>
      <c r="N38" t="e">
        <f>IF(B38&lt;&gt;"",IF(VLOOKUP($B38,Data!$A$3:$CW$55,$C$19)&lt;&gt;"",VLOOKUP($B38,Data!$A$3:$CW$55,$C$19),""),"")</f>
        <v>#REF!</v>
      </c>
    </row>
    <row r="39" spans="2:14" s="18" customFormat="1">
      <c r="B39" s="18">
        <f>IF($N$18,IF(Data!A13&lt;&gt;"",Data!A13,""),IF(ISERR(SEARCH("AS",Data!#REF!)),IF(Data!A13&lt;&gt;"",Data!A13,""),""))</f>
        <v>18</v>
      </c>
      <c r="D39" s="18">
        <f>IF($N$18,IF(Data!B13&lt;&gt;"",Data!B13,""),IF(ISERR(SEARCH("AS",Data!#REF!)),IF(Data!B13&lt;&gt;"",Data!B13,""),""))</f>
        <v>17</v>
      </c>
      <c r="F39" s="18" t="e">
        <f>IF($N$18,IF(Data!#REF!&lt;&gt;"",Data!#REF!,""),IF(ISERR(SEARCH("AS",Data!#REF!)),IF(Data!#REF!&lt;&gt;"",Data!#REF!,""),""))</f>
        <v>#REF!</v>
      </c>
      <c r="H39" s="18" t="e">
        <f>IF(B39&lt;&gt;"",IF(VLOOKUP($B39,Data!$A$3:$CW$55,$E$18)&lt;&gt;"",VLOOKUP($B39,Data!$A$3:$CW$55,$E$18),""),"")</f>
        <v>#N/A</v>
      </c>
      <c r="J39" s="18" t="e">
        <f>IF(B39&lt;&gt;"",IF(VLOOKUP($B39,Data!$A$3:$CW$55,$E$19)&lt;&gt;"",VLOOKUP($B39,Data!$A$3:$CW$55,$E$19),""),"")</f>
        <v>#N/A</v>
      </c>
      <c r="L39" s="18" t="e">
        <f>IF(B39&lt;&gt;"",IF(VLOOKUP($B39,Data!$A$3:$CW$55,$C$18)&lt;&gt;"",VLOOKUP($B39,Data!$A$3:$CW$55,$C$18),""),"")</f>
        <v>#N/A</v>
      </c>
      <c r="N39" s="18" t="e">
        <f>IF(B39&lt;&gt;"",IF(VLOOKUP($B39,Data!$A$3:$CW$55,$C$19)&lt;&gt;"",VLOOKUP($B39,Data!$A$3:$CW$55,$C$19),""),"")</f>
        <v>#N/A</v>
      </c>
    </row>
    <row r="40" spans="2:14" ht="15" customHeight="1">
      <c r="B40" t="e">
        <f>IF($N$18,IF(Data!#REF!&lt;&gt;"",Data!#REF!,""),IF(ISERR(SEARCH("AS",Data!#REF!)),IF(Data!#REF!&lt;&gt;"",Data!#REF!,""),""))</f>
        <v>#REF!</v>
      </c>
      <c r="D40" t="e">
        <f>IF($N$18,IF(Data!#REF!&lt;&gt;"",Data!#REF!,""),IF(ISERR(SEARCH("AS",Data!#REF!)),IF(Data!#REF!&lt;&gt;"",Data!#REF!,""),""))</f>
        <v>#REF!</v>
      </c>
      <c r="F40" t="e">
        <f>IF($N$18,IF(Data!#REF!&lt;&gt;"",Data!#REF!,""),IF(ISERR(SEARCH("AS",Data!#REF!)),IF(Data!#REF!&lt;&gt;"",Data!#REF!,""),""))</f>
        <v>#REF!</v>
      </c>
      <c r="H40" t="e">
        <f>IF(B40&lt;&gt;"",IF(VLOOKUP($B40,Data!$A$3:$CW$55,$E$18)&lt;&gt;"",VLOOKUP($B40,Data!$A$3:$CW$55,$E$18),""),"")</f>
        <v>#REF!</v>
      </c>
      <c r="J40" t="e">
        <f>IF(B40&lt;&gt;"",IF(VLOOKUP($B40,Data!$A$3:$CW$55,$E$19)&lt;&gt;"",VLOOKUP($B40,Data!$A$3:$CW$55,$E$19),""),"")</f>
        <v>#REF!</v>
      </c>
      <c r="L40" t="e">
        <f>IF(B40&lt;&gt;"",IF(VLOOKUP($B40,Data!$A$3:$CW$55,$C$18)&lt;&gt;"",VLOOKUP($B40,Data!$A$3:$CW$55,$C$18),""),"")</f>
        <v>#REF!</v>
      </c>
      <c r="N40" t="e">
        <f>IF(B40&lt;&gt;"",IF(VLOOKUP($B40,Data!$A$3:$CW$55,$C$19)&lt;&gt;"",VLOOKUP($B40,Data!$A$3:$CW$55,$C$19),""),"")</f>
        <v>#REF!</v>
      </c>
    </row>
    <row r="41" spans="2:14">
      <c r="B41" t="e">
        <f>IF($N$18,IF(Data!#REF!&lt;&gt;"",Data!#REF!,""),IF(ISERR(SEARCH("AS",Data!#REF!)),IF(Data!#REF!&lt;&gt;"",Data!#REF!,""),""))</f>
        <v>#REF!</v>
      </c>
      <c r="D41" t="e">
        <f>IF($N$18,IF(Data!#REF!&lt;&gt;"",Data!#REF!,""),IF(ISERR(SEARCH("AS",Data!#REF!)),IF(Data!#REF!&lt;&gt;"",Data!#REF!,""),""))</f>
        <v>#REF!</v>
      </c>
      <c r="F41" t="e">
        <f>IF($N$18,IF(Data!#REF!&lt;&gt;"",Data!#REF!,""),IF(ISERR(SEARCH("AS",Data!#REF!)),IF(Data!#REF!&lt;&gt;"",Data!#REF!,""),""))</f>
        <v>#REF!</v>
      </c>
      <c r="H41" t="e">
        <f>IF(B41&lt;&gt;"",IF(VLOOKUP($B41,Data!$A$3:$CW$55,$E$18)&lt;&gt;"",VLOOKUP($B41,Data!$A$3:$CW$55,$E$18),""),"")</f>
        <v>#REF!</v>
      </c>
      <c r="J41" t="e">
        <f>IF(B41&lt;&gt;"",IF(VLOOKUP($B41,Data!$A$3:$CW$55,$E$19)&lt;&gt;"",VLOOKUP($B41,Data!$A$3:$CW$55,$E$19),""),"")</f>
        <v>#REF!</v>
      </c>
      <c r="L41" t="e">
        <f>IF(B41&lt;&gt;"",IF(VLOOKUP($B41,Data!$A$3:$CW$55,$C$18)&lt;&gt;"",VLOOKUP($B41,Data!$A$3:$CW$55,$C$18),""),"")</f>
        <v>#REF!</v>
      </c>
      <c r="N41" t="e">
        <f>IF(B41&lt;&gt;"",IF(VLOOKUP($B41,Data!$A$3:$CW$55,$C$19)&lt;&gt;"",VLOOKUP($B41,Data!$A$3:$CW$55,$C$19),""),"")</f>
        <v>#REF!</v>
      </c>
    </row>
    <row r="42" spans="2:14" ht="15" customHeight="1">
      <c r="B42" t="e">
        <f>IF($N$18,IF(Data!#REF!&lt;&gt;"",Data!#REF!,""),IF(ISERR(SEARCH("AS",Data!#REF!)),IF(Data!#REF!&lt;&gt;"",Data!#REF!,""),""))</f>
        <v>#REF!</v>
      </c>
      <c r="D42" t="e">
        <f>IF($N$18,IF(Data!#REF!&lt;&gt;"",Data!#REF!,""),IF(ISERR(SEARCH("AS",Data!#REF!)),IF(Data!#REF!&lt;&gt;"",Data!#REF!,""),""))</f>
        <v>#REF!</v>
      </c>
      <c r="F42" t="e">
        <f>IF($N$18,IF(Data!#REF!&lt;&gt;"",Data!#REF!,""),IF(ISERR(SEARCH("AS",Data!#REF!)),IF(Data!#REF!&lt;&gt;"",Data!#REF!,""),""))</f>
        <v>#REF!</v>
      </c>
      <c r="H42" t="e">
        <f>IF(B42&lt;&gt;"",IF(VLOOKUP($B42,Data!$A$3:$CW$55,$E$18)&lt;&gt;"",VLOOKUP($B42,Data!$A$3:$CW$55,$E$18),""),"")</f>
        <v>#REF!</v>
      </c>
      <c r="J42" t="e">
        <f>IF(B42&lt;&gt;"",IF(VLOOKUP($B42,Data!$A$3:$CW$55,$E$19)&lt;&gt;"",VLOOKUP($B42,Data!$A$3:$CW$55,$E$19),""),"")</f>
        <v>#REF!</v>
      </c>
      <c r="L42" t="e">
        <f>IF(B42&lt;&gt;"",IF(VLOOKUP($B42,Data!$A$3:$CW$55,$C$18)&lt;&gt;"",VLOOKUP($B42,Data!$A$3:$CW$55,$C$18),""),"")</f>
        <v>#REF!</v>
      </c>
      <c r="N42" t="e">
        <f>IF(B42&lt;&gt;"",IF(VLOOKUP($B42,Data!$A$3:$CW$55,$C$19)&lt;&gt;"",VLOOKUP($B42,Data!$A$3:$CW$55,$C$19),""),"")</f>
        <v>#REF!</v>
      </c>
    </row>
    <row r="43" spans="2:14" ht="15" customHeight="1">
      <c r="B43" t="e">
        <f>IF($N$18,IF(Data!#REF!&lt;&gt;"",Data!#REF!,""),IF(ISERR(SEARCH("AS",Data!#REF!)),IF(Data!#REF!&lt;&gt;"",Data!#REF!,""),""))</f>
        <v>#REF!</v>
      </c>
      <c r="D43" t="e">
        <f>IF($N$18,IF(Data!#REF!&lt;&gt;"",Data!#REF!,""),IF(ISERR(SEARCH("AS",Data!#REF!)),IF(Data!#REF!&lt;&gt;"",Data!#REF!,""),""))</f>
        <v>#REF!</v>
      </c>
      <c r="F43" t="e">
        <f>IF($N$18,IF(Data!#REF!&lt;&gt;"",Data!#REF!,""),IF(ISERR(SEARCH("AS",Data!#REF!)),IF(Data!#REF!&lt;&gt;"",Data!#REF!,""),""))</f>
        <v>#REF!</v>
      </c>
      <c r="H43" t="e">
        <f>IF(B43&lt;&gt;"",IF(VLOOKUP($B43,Data!$A$3:$CW$55,$E$18)&lt;&gt;"",VLOOKUP($B43,Data!$A$3:$CW$55,$E$18),""),"")</f>
        <v>#REF!</v>
      </c>
      <c r="J43" t="e">
        <f>IF(B43&lt;&gt;"",IF(VLOOKUP($B43,Data!$A$3:$CW$55,$E$19)&lt;&gt;"",VLOOKUP($B43,Data!$A$3:$CW$55,$E$19),""),"")</f>
        <v>#REF!</v>
      </c>
      <c r="L43" t="e">
        <f>IF(B43&lt;&gt;"",IF(VLOOKUP($B43,Data!$A$3:$CW$55,$C$18)&lt;&gt;"",VLOOKUP($B43,Data!$A$3:$CW$55,$C$18),""),"")</f>
        <v>#REF!</v>
      </c>
      <c r="N43" t="e">
        <f>IF(B43&lt;&gt;"",IF(VLOOKUP($B43,Data!$A$3:$CW$55,$C$19)&lt;&gt;"",VLOOKUP($B43,Data!$A$3:$CW$55,$C$19),""),"")</f>
        <v>#REF!</v>
      </c>
    </row>
    <row r="44" spans="2:14" ht="15" customHeight="1">
      <c r="B44" t="e">
        <f>IF($N$18,IF(Data!#REF!&lt;&gt;"",Data!#REF!,""),IF(ISERR(SEARCH("AS",Data!#REF!)),IF(Data!#REF!&lt;&gt;"",Data!#REF!,""),""))</f>
        <v>#REF!</v>
      </c>
      <c r="D44" t="e">
        <f>IF($N$18,IF(Data!#REF!&lt;&gt;"",Data!#REF!,""),IF(ISERR(SEARCH("AS",Data!#REF!)),IF(Data!#REF!&lt;&gt;"",Data!#REF!,""),""))</f>
        <v>#REF!</v>
      </c>
      <c r="F44" t="e">
        <f>IF($N$18,IF(Data!#REF!&lt;&gt;"",Data!#REF!,""),IF(ISERR(SEARCH("AS",Data!#REF!)),IF(Data!#REF!&lt;&gt;"",Data!#REF!,""),""))</f>
        <v>#REF!</v>
      </c>
      <c r="H44" t="e">
        <f>IF(B44&lt;&gt;"",IF(VLOOKUP($B44,Data!$A$3:$CW$55,$E$18)&lt;&gt;"",VLOOKUP($B44,Data!$A$3:$CW$55,$E$18),""),"")</f>
        <v>#REF!</v>
      </c>
      <c r="J44" t="e">
        <f>IF(B44&lt;&gt;"",IF(VLOOKUP($B44,Data!$A$3:$CW$55,$E$19)&lt;&gt;"",VLOOKUP($B44,Data!$A$3:$CW$55,$E$19),""),"")</f>
        <v>#REF!</v>
      </c>
      <c r="L44" t="e">
        <f>IF(B44&lt;&gt;"",IF(VLOOKUP($B44,Data!$A$3:$CW$55,$C$18)&lt;&gt;"",VLOOKUP($B44,Data!$A$3:$CW$55,$C$18),""),"")</f>
        <v>#REF!</v>
      </c>
      <c r="N44" t="e">
        <f>IF(B44&lt;&gt;"",IF(VLOOKUP($B44,Data!$A$3:$CW$55,$C$19)&lt;&gt;"",VLOOKUP($B44,Data!$A$3:$CW$55,$C$19),""),"")</f>
        <v>#REF!</v>
      </c>
    </row>
    <row r="45" spans="2:14">
      <c r="B45">
        <f>IF($N$18,IF(Data!A74&lt;&gt;"",Data!A74,""),IF(ISERR(SEARCH("AS",Data!#REF!)),IF(Data!A74&lt;&gt;"",Data!A74,""),""))</f>
        <v>24</v>
      </c>
      <c r="D45">
        <f>IF($N$18,IF(Data!B74&lt;&gt;"",Data!B74,""),IF(ISERR(SEARCH("AS",Data!#REF!)),IF(Data!B74&lt;&gt;"",Data!B74,""),""))</f>
        <v>23</v>
      </c>
      <c r="F45" t="e">
        <f>IF($N$18,IF(Data!#REF!&lt;&gt;"",Data!#REF!,""),IF(ISERR(SEARCH("AS",Data!#REF!)),IF(Data!#REF!&lt;&gt;"",Data!#REF!,""),""))</f>
        <v>#REF!</v>
      </c>
      <c r="H45" t="e">
        <f>IF(B45&lt;&gt;"",IF(VLOOKUP($B45,Data!$A$3:$CW$55,$E$18)&lt;&gt;"",VLOOKUP($B45,Data!$A$3:$CW$55,$E$18),""),"")</f>
        <v>#N/A</v>
      </c>
      <c r="J45" t="e">
        <f>IF(B45&lt;&gt;"",IF(VLOOKUP($B45,Data!$A$3:$CW$55,$E$19)&lt;&gt;"",VLOOKUP($B45,Data!$A$3:$CW$55,$E$19),""),"")</f>
        <v>#N/A</v>
      </c>
      <c r="L45" t="e">
        <f>IF(B45&lt;&gt;"",IF(VLOOKUP($B45,Data!$A$3:$CW$55,$C$18)&lt;&gt;"",VLOOKUP($B45,Data!$A$3:$CW$55,$C$18),""),"")</f>
        <v>#N/A</v>
      </c>
      <c r="N45" t="e">
        <f>IF(B45&lt;&gt;"",IF(VLOOKUP($B45,Data!$A$3:$CW$55,$C$19)&lt;&gt;"",VLOOKUP($B45,Data!$A$3:$CW$55,$C$19),""),"")</f>
        <v>#N/A</v>
      </c>
    </row>
    <row r="46" spans="2:14">
      <c r="B46">
        <f>IF($N$18,IF(Data!A75&lt;&gt;"",Data!A75,""),IF(ISERR(SEARCH("AS",Data!#REF!)),IF(Data!A75&lt;&gt;"",Data!A75,""),""))</f>
        <v>25</v>
      </c>
      <c r="D46">
        <f>IF($N$18,IF(Data!B75&lt;&gt;"",Data!B75,""),IF(ISERR(SEARCH("AS",Data!#REF!)),IF(Data!B75&lt;&gt;"",Data!B75,""),""))</f>
        <v>24</v>
      </c>
      <c r="F46" t="e">
        <f>IF($N$18,IF(Data!#REF!&lt;&gt;"",Data!#REF!,""),IF(ISERR(SEARCH("AS",Data!#REF!)),IF(Data!#REF!&lt;&gt;"",Data!#REF!,""),""))</f>
        <v>#REF!</v>
      </c>
      <c r="H46" t="e">
        <f>IF(B46&lt;&gt;"",IF(VLOOKUP($B46,Data!$A$3:$CW$55,$E$18)&lt;&gt;"",VLOOKUP($B46,Data!$A$3:$CW$55,$E$18),""),"")</f>
        <v>#N/A</v>
      </c>
      <c r="J46" t="e">
        <f>IF(B46&lt;&gt;"",IF(VLOOKUP($B46,Data!$A$3:$CW$55,$E$19)&lt;&gt;"",VLOOKUP($B46,Data!$A$3:$CW$55,$E$19),""),"")</f>
        <v>#N/A</v>
      </c>
      <c r="L46" t="e">
        <f>IF(B46&lt;&gt;"",IF(VLOOKUP($B46,Data!$A$3:$CW$55,$C$18)&lt;&gt;"",VLOOKUP($B46,Data!$A$3:$CW$55,$C$18),""),"")</f>
        <v>#N/A</v>
      </c>
      <c r="N46" t="e">
        <f>IF(B46&lt;&gt;"",IF(VLOOKUP($B46,Data!$A$3:$CW$55,$C$19)&lt;&gt;"",VLOOKUP($B46,Data!$A$3:$CW$55,$C$19),""),"")</f>
        <v>#N/A</v>
      </c>
    </row>
    <row r="47" spans="2:14">
      <c r="B47" t="e">
        <f>IF($N$18,IF(Data!#REF!&lt;&gt;"",Data!#REF!,""),IF(ISERR(SEARCH("AS",Data!#REF!)),IF(Data!#REF!&lt;&gt;"",Data!#REF!,""),""))</f>
        <v>#REF!</v>
      </c>
      <c r="D47" t="e">
        <f>IF($N$18,IF(Data!#REF!&lt;&gt;"",Data!#REF!,""),IF(ISERR(SEARCH("AS",Data!#REF!)),IF(Data!#REF!&lt;&gt;"",Data!#REF!,""),""))</f>
        <v>#REF!</v>
      </c>
      <c r="F47" t="e">
        <f>IF($N$18,IF(Data!#REF!&lt;&gt;"",Data!#REF!,""),IF(ISERR(SEARCH("AS",Data!#REF!)),IF(Data!#REF!&lt;&gt;"",Data!#REF!,""),""))</f>
        <v>#REF!</v>
      </c>
      <c r="H47" t="e">
        <f>IF(B47&lt;&gt;"",IF(VLOOKUP($B47,Data!$A$3:$CW$55,$E$18)&lt;&gt;"",VLOOKUP($B47,Data!$A$3:$CW$55,$E$18),""),"")</f>
        <v>#REF!</v>
      </c>
      <c r="J47" t="e">
        <f>IF(B47&lt;&gt;"",IF(VLOOKUP($B47,Data!$A$3:$CW$55,$E$19)&lt;&gt;"",VLOOKUP($B47,Data!$A$3:$CW$55,$E$19),""),"")</f>
        <v>#REF!</v>
      </c>
      <c r="L47" t="e">
        <f>IF(B47&lt;&gt;"",IF(VLOOKUP($B47,Data!$A$3:$CW$55,$C$18)&lt;&gt;"",VLOOKUP($B47,Data!$A$3:$CW$55,$C$18),""),"")</f>
        <v>#REF!</v>
      </c>
      <c r="N47" t="e">
        <f>IF(B47&lt;&gt;"",IF(VLOOKUP($B47,Data!$A$3:$CW$55,$C$19)&lt;&gt;"",VLOOKUP($B47,Data!$A$3:$CW$55,$C$19),""),"")</f>
        <v>#REF!</v>
      </c>
    </row>
    <row r="48" spans="2:14" ht="15" customHeight="1">
      <c r="B48" t="e">
        <f>IF($N$18,IF(Data!#REF!&lt;&gt;"",Data!#REF!,""),IF(ISERR(SEARCH("AS",Data!#REF!)),IF(Data!#REF!&lt;&gt;"",Data!#REF!,""),""))</f>
        <v>#REF!</v>
      </c>
      <c r="D48" t="e">
        <f>IF($N$18,IF(Data!#REF!&lt;&gt;"",Data!#REF!,""),IF(ISERR(SEARCH("AS",Data!#REF!)),IF(Data!#REF!&lt;&gt;"",Data!#REF!,""),""))</f>
        <v>#REF!</v>
      </c>
      <c r="F48" t="e">
        <f>IF($N$18,IF(Data!#REF!&lt;&gt;"",Data!#REF!,""),IF(ISERR(SEARCH("AS",Data!#REF!)),IF(Data!#REF!&lt;&gt;"",Data!#REF!,""),""))</f>
        <v>#REF!</v>
      </c>
      <c r="H48" t="e">
        <f>IF(B48&lt;&gt;"",IF(VLOOKUP($B48,Data!$A$3:$CW$55,$E$18)&lt;&gt;"",VLOOKUP($B48,Data!$A$3:$CW$55,$E$18),""),"")</f>
        <v>#REF!</v>
      </c>
      <c r="J48" t="e">
        <f>IF(B48&lt;&gt;"",IF(VLOOKUP($B48,Data!$A$3:$CW$55,$E$19)&lt;&gt;"",VLOOKUP($B48,Data!$A$3:$CW$55,$E$19),""),"")</f>
        <v>#REF!</v>
      </c>
      <c r="L48" t="e">
        <f>IF(B48&lt;&gt;"",IF(VLOOKUP($B48,Data!$A$3:$CW$55,$C$18)&lt;&gt;"",VLOOKUP($B48,Data!$A$3:$CW$55,$C$18),""),"")</f>
        <v>#REF!</v>
      </c>
      <c r="N48" t="e">
        <f>IF(B48&lt;&gt;"",IF(VLOOKUP($B48,Data!$A$3:$CW$55,$C$19)&lt;&gt;"",VLOOKUP($B48,Data!$A$3:$CW$55,$C$19),""),"")</f>
        <v>#REF!</v>
      </c>
    </row>
    <row r="49" spans="2:14">
      <c r="B49" t="e">
        <f>IF($N$18,IF(Data!#REF!&lt;&gt;"",Data!#REF!,""),IF(ISERR(SEARCH("AS",Data!#REF!)),IF(Data!#REF!&lt;&gt;"",Data!#REF!,""),""))</f>
        <v>#REF!</v>
      </c>
      <c r="D49" t="e">
        <f>IF($N$18,IF(Data!#REF!&lt;&gt;"",Data!#REF!,""),IF(ISERR(SEARCH("AS",Data!#REF!)),IF(Data!#REF!&lt;&gt;"",Data!#REF!,""),""))</f>
        <v>#REF!</v>
      </c>
      <c r="F49" t="e">
        <f>IF($N$18,IF(Data!#REF!&lt;&gt;"",Data!#REF!,""),IF(ISERR(SEARCH("AS",Data!#REF!)),IF(Data!#REF!&lt;&gt;"",Data!#REF!,""),""))</f>
        <v>#REF!</v>
      </c>
      <c r="H49" t="e">
        <f>IF(B49&lt;&gt;"",IF(VLOOKUP($B49,Data!$A$3:$CW$55,$E$18)&lt;&gt;"",VLOOKUP($B49,Data!$A$3:$CW$55,$E$18),""),"")</f>
        <v>#REF!</v>
      </c>
      <c r="J49" t="e">
        <f>IF(B49&lt;&gt;"",IF(VLOOKUP($B49,Data!$A$3:$CW$55,$E$19)&lt;&gt;"",VLOOKUP($B49,Data!$A$3:$CW$55,$E$19),""),"")</f>
        <v>#REF!</v>
      </c>
      <c r="L49" t="e">
        <f>IF(B49&lt;&gt;"",IF(VLOOKUP($B49,Data!$A$3:$CW$55,$C$18)&lt;&gt;"",VLOOKUP($B49,Data!$A$3:$CW$55,$C$18),""),"")</f>
        <v>#REF!</v>
      </c>
      <c r="N49" t="e">
        <f>IF(B49&lt;&gt;"",IF(VLOOKUP($B49,Data!$A$3:$CW$55,$C$19)&lt;&gt;"",VLOOKUP($B49,Data!$A$3:$CW$55,$C$19),""),"")</f>
        <v>#REF!</v>
      </c>
    </row>
    <row r="50" spans="2:14">
      <c r="B50" t="e">
        <f>IF($N$18,IF(Data!#REF!&lt;&gt;"",Data!#REF!,""),IF(ISERR(SEARCH("AS",Data!#REF!)),IF(Data!#REF!&lt;&gt;"",Data!#REF!,""),""))</f>
        <v>#REF!</v>
      </c>
      <c r="D50" t="e">
        <f>IF($N$18,IF(Data!#REF!&lt;&gt;"",Data!#REF!,""),IF(ISERR(SEARCH("AS",Data!#REF!)),IF(Data!#REF!&lt;&gt;"",Data!#REF!,""),""))</f>
        <v>#REF!</v>
      </c>
      <c r="F50" t="e">
        <f>IF($N$18,IF(Data!#REF!&lt;&gt;"",Data!#REF!,""),IF(ISERR(SEARCH("AS",Data!#REF!)),IF(Data!#REF!&lt;&gt;"",Data!#REF!,""),""))</f>
        <v>#REF!</v>
      </c>
      <c r="H50" t="e">
        <f>IF(B50&lt;&gt;"",IF(VLOOKUP($B50,Data!$A$3:$CW$55,$E$18)&lt;&gt;"",VLOOKUP($B50,Data!$A$3:$CW$55,$E$18),""),"")</f>
        <v>#REF!</v>
      </c>
      <c r="J50" t="e">
        <f>IF(B50&lt;&gt;"",IF(VLOOKUP($B50,Data!$A$3:$CW$55,$E$19)&lt;&gt;"",VLOOKUP($B50,Data!$A$3:$CW$55,$E$19),""),"")</f>
        <v>#REF!</v>
      </c>
      <c r="L50" t="e">
        <f>IF(B50&lt;&gt;"",IF(VLOOKUP($B50,Data!$A$3:$CW$55,$C$18)&lt;&gt;"",VLOOKUP($B50,Data!$A$3:$CW$55,$C$18),""),"")</f>
        <v>#REF!</v>
      </c>
      <c r="N50" t="e">
        <f>IF(B50&lt;&gt;"",IF(VLOOKUP($B50,Data!$A$3:$CW$55,$C$19)&lt;&gt;"",VLOOKUP($B50,Data!$A$3:$CW$55,$C$19),""),"")</f>
        <v>#REF!</v>
      </c>
    </row>
    <row r="51" spans="2:14">
      <c r="B51" t="e">
        <f>IF($N$18,IF(Data!#REF!&lt;&gt;"",Data!#REF!,""),IF(ISERR(SEARCH("AS",Data!#REF!)),IF(Data!#REF!&lt;&gt;"",Data!#REF!,""),""))</f>
        <v>#REF!</v>
      </c>
      <c r="D51" t="e">
        <f>IF($N$18,IF(Data!#REF!&lt;&gt;"",Data!#REF!,""),IF(ISERR(SEARCH("AS",Data!#REF!)),IF(Data!#REF!&lt;&gt;"",Data!#REF!,""),""))</f>
        <v>#REF!</v>
      </c>
      <c r="F51" t="e">
        <f>IF($N$18,IF(Data!#REF!&lt;&gt;"",Data!#REF!,""),IF(ISERR(SEARCH("AS",Data!#REF!)),IF(Data!#REF!&lt;&gt;"",Data!#REF!,""),""))</f>
        <v>#REF!</v>
      </c>
      <c r="H51" t="e">
        <f>IF(B51&lt;&gt;"",IF(VLOOKUP($B51,Data!$A$3:$CW$55,$E$18)&lt;&gt;"",VLOOKUP($B51,Data!$A$3:$CW$55,$E$18),""),"")</f>
        <v>#REF!</v>
      </c>
      <c r="J51" t="e">
        <f>IF(B51&lt;&gt;"",IF(VLOOKUP($B51,Data!$A$3:$CW$55,$E$19)&lt;&gt;"",VLOOKUP($B51,Data!$A$3:$CW$55,$E$19),""),"")</f>
        <v>#REF!</v>
      </c>
      <c r="L51" t="e">
        <f>IF(B51&lt;&gt;"",IF(VLOOKUP($B51,Data!$A$3:$CW$55,$C$18)&lt;&gt;"",VLOOKUP($B51,Data!$A$3:$CW$55,$C$18),""),"")</f>
        <v>#REF!</v>
      </c>
      <c r="N51" t="e">
        <f>IF(B51&lt;&gt;"",IF(VLOOKUP($B51,Data!$A$3:$CW$55,$C$19)&lt;&gt;"",VLOOKUP($B51,Data!$A$3:$CW$55,$C$19),""),"")</f>
        <v>#REF!</v>
      </c>
    </row>
    <row r="52" spans="2:14">
      <c r="B52" t="e">
        <f>IF($N$18,IF(Data!#REF!&lt;&gt;"",Data!#REF!,""),IF(ISERR(SEARCH("AS",Data!#REF!)),IF(Data!#REF!&lt;&gt;"",Data!#REF!,""),""))</f>
        <v>#REF!</v>
      </c>
      <c r="D52" t="e">
        <f>IF($N$18,IF(Data!#REF!&lt;&gt;"",Data!#REF!,""),IF(ISERR(SEARCH("AS",Data!#REF!)),IF(Data!#REF!&lt;&gt;"",Data!#REF!,""),""))</f>
        <v>#REF!</v>
      </c>
      <c r="F52" t="e">
        <f>IF($N$18,IF(Data!#REF!&lt;&gt;"",Data!#REF!,""),IF(ISERR(SEARCH("AS",Data!#REF!)),IF(Data!#REF!&lt;&gt;"",Data!#REF!,""),""))</f>
        <v>#REF!</v>
      </c>
      <c r="H52" t="e">
        <f>IF(B52&lt;&gt;"",IF(VLOOKUP($B52,Data!$A$3:$CW$55,$E$18)&lt;&gt;"",VLOOKUP($B52,Data!$A$3:$CW$55,$E$18),""),"")</f>
        <v>#REF!</v>
      </c>
      <c r="J52" t="e">
        <f>IF(B52&lt;&gt;"",IF(VLOOKUP($B52,Data!$A$3:$CW$55,$E$19)&lt;&gt;"",VLOOKUP($B52,Data!$A$3:$CW$55,$E$19),""),"")</f>
        <v>#REF!</v>
      </c>
      <c r="L52" t="e">
        <f>IF(B52&lt;&gt;"",IF(VLOOKUP($B52,Data!$A$3:$CW$55,$C$18)&lt;&gt;"",VLOOKUP($B52,Data!$A$3:$CW$55,$C$18),""),"")</f>
        <v>#REF!</v>
      </c>
      <c r="N52" t="e">
        <f>IF(B52&lt;&gt;"",IF(VLOOKUP($B52,Data!$A$3:$CW$55,$C$19)&lt;&gt;"",VLOOKUP($B52,Data!$A$3:$CW$55,$C$19),""),"")</f>
        <v>#REF!</v>
      </c>
    </row>
    <row r="53" spans="2:14">
      <c r="B53" t="e">
        <f>IF($N$18,IF(Data!#REF!&lt;&gt;"",Data!#REF!,""),IF(ISERR(SEARCH("AS",Data!#REF!)),IF(Data!#REF!&lt;&gt;"",Data!#REF!,""),""))</f>
        <v>#REF!</v>
      </c>
      <c r="D53" t="e">
        <f>IF($N$18,IF(Data!#REF!&lt;&gt;"",Data!#REF!,""),IF(ISERR(SEARCH("AS",Data!#REF!)),IF(Data!#REF!&lt;&gt;"",Data!#REF!,""),""))</f>
        <v>#REF!</v>
      </c>
      <c r="F53" t="e">
        <f>IF($N$18,IF(Data!#REF!&lt;&gt;"",Data!#REF!,""),IF(ISERR(SEARCH("AS",Data!#REF!)),IF(Data!#REF!&lt;&gt;"",Data!#REF!,""),""))</f>
        <v>#REF!</v>
      </c>
      <c r="H53" t="e">
        <f>IF(B53&lt;&gt;"",IF(VLOOKUP($B53,Data!$A$3:$CW$55,$E$18)&lt;&gt;"",VLOOKUP($B53,Data!$A$3:$CW$55,$E$18),""),"")</f>
        <v>#REF!</v>
      </c>
      <c r="J53" t="e">
        <f>IF(B53&lt;&gt;"",IF(VLOOKUP($B53,Data!$A$3:$CW$55,$E$19)&lt;&gt;"",VLOOKUP($B53,Data!$A$3:$CW$55,$E$19),""),"")</f>
        <v>#REF!</v>
      </c>
      <c r="L53" t="e">
        <f>IF(B53&lt;&gt;"",IF(VLOOKUP($B53,Data!$A$3:$CW$55,$C$18)&lt;&gt;"",VLOOKUP($B53,Data!$A$3:$CW$55,$C$18),""),"")</f>
        <v>#REF!</v>
      </c>
      <c r="N53" t="e">
        <f>IF(B53&lt;&gt;"",IF(VLOOKUP($B53,Data!$A$3:$CW$55,$C$19)&lt;&gt;"",VLOOKUP($B53,Data!$A$3:$CW$55,$C$19),""),"")</f>
        <v>#REF!</v>
      </c>
    </row>
    <row r="54" spans="2:14">
      <c r="B54" t="e">
        <f>IF($N$18,IF(Data!#REF!&lt;&gt;"",Data!#REF!,""),IF(ISERR(SEARCH("AS",Data!#REF!)),IF(Data!#REF!&lt;&gt;"",Data!#REF!,""),""))</f>
        <v>#REF!</v>
      </c>
      <c r="D54" t="e">
        <f>IF($N$18,IF(Data!#REF!&lt;&gt;"",Data!#REF!,""),IF(ISERR(SEARCH("AS",Data!#REF!)),IF(Data!#REF!&lt;&gt;"",Data!#REF!,""),""))</f>
        <v>#REF!</v>
      </c>
      <c r="F54" t="e">
        <f>IF($N$18,IF(Data!#REF!&lt;&gt;"",Data!#REF!,""),IF(ISERR(SEARCH("AS",Data!#REF!)),IF(Data!#REF!&lt;&gt;"",Data!#REF!,""),""))</f>
        <v>#REF!</v>
      </c>
      <c r="H54" t="e">
        <f>IF(B54&lt;&gt;"",IF(VLOOKUP($B54,Data!$A$3:$CW$55,$E$18)&lt;&gt;"",VLOOKUP($B54,Data!$A$3:$CW$55,$E$18),""),"")</f>
        <v>#REF!</v>
      </c>
      <c r="J54" t="e">
        <f>IF(B54&lt;&gt;"",IF(VLOOKUP($B54,Data!$A$3:$CW$55,$E$19)&lt;&gt;"",VLOOKUP($B54,Data!$A$3:$CW$55,$E$19),""),"")</f>
        <v>#REF!</v>
      </c>
      <c r="L54" t="e">
        <f>IF(B54&lt;&gt;"",IF(VLOOKUP($B54,Data!$A$3:$CW$55,$C$18)&lt;&gt;"",VLOOKUP($B54,Data!$A$3:$CW$55,$C$18),""),"")</f>
        <v>#REF!</v>
      </c>
      <c r="N54" t="e">
        <f>IF(B54&lt;&gt;"",IF(VLOOKUP($B54,Data!$A$3:$CW$55,$C$19)&lt;&gt;"",VLOOKUP($B54,Data!$A$3:$CW$55,$C$19),""),"")</f>
        <v>#REF!</v>
      </c>
    </row>
    <row r="55" spans="2:14">
      <c r="B55">
        <f>IF($N$18,IF(Data!A57&lt;&gt;"",Data!A57,""),IF(ISERR(SEARCH("AS",Data!#REF!)),IF(Data!A57&lt;&gt;"",Data!A57,""),""))</f>
        <v>34</v>
      </c>
      <c r="D55">
        <f>IF($N$18,IF(Data!B57&lt;&gt;"",Data!B57,""),IF(ISERR(SEARCH("AS",Data!#REF!)),IF(Data!B57&lt;&gt;"",Data!B57,""),""))</f>
        <v>33</v>
      </c>
      <c r="F55" t="e">
        <f>IF($N$18,IF(Data!#REF!&lt;&gt;"",Data!#REF!,""),IF(ISERR(SEARCH("AS",Data!#REF!)),IF(Data!#REF!&lt;&gt;"",Data!#REF!,""),""))</f>
        <v>#REF!</v>
      </c>
      <c r="H55" t="e">
        <f>IF(B55&lt;&gt;"",IF(VLOOKUP($B55,Data!$A$3:$CW$55,$E$18)&lt;&gt;"",VLOOKUP($B55,Data!$A$3:$CW$55,$E$18),""),"")</f>
        <v>#N/A</v>
      </c>
      <c r="J55" t="e">
        <f>IF(B55&lt;&gt;"",IF(VLOOKUP($B55,Data!$A$3:$CW$55,$E$19)&lt;&gt;"",VLOOKUP($B55,Data!$A$3:$CW$55,$E$19),""),"")</f>
        <v>#N/A</v>
      </c>
      <c r="L55" t="e">
        <f>IF(B55&lt;&gt;"",IF(VLOOKUP($B55,Data!$A$3:$CW$55,$C$18)&lt;&gt;"",VLOOKUP($B55,Data!$A$3:$CW$55,$C$18),""),"")</f>
        <v>#N/A</v>
      </c>
      <c r="N55" t="e">
        <f>IF(B55&lt;&gt;"",IF(VLOOKUP($B55,Data!$A$3:$CW$55,$C$19)&lt;&gt;"",VLOOKUP($B55,Data!$A$3:$CW$55,$C$19),""),"")</f>
        <v>#N/A</v>
      </c>
    </row>
    <row r="56" spans="2:14">
      <c r="B56">
        <f>IF($N$18,IF(Data!A58&lt;&gt;"",Data!A58,""),IF(ISERR(SEARCH("AS",Data!#REF!)),IF(Data!A58&lt;&gt;"",Data!A58,""),""))</f>
        <v>35</v>
      </c>
      <c r="D56">
        <f>IF($N$18,IF(Data!B58&lt;&gt;"",Data!B58,""),IF(ISERR(SEARCH("AS",Data!#REF!)),IF(Data!B58&lt;&gt;"",Data!B58,""),""))</f>
        <v>34</v>
      </c>
      <c r="F56" t="e">
        <f>IF($N$18,IF(Data!#REF!&lt;&gt;"",Data!#REF!,""),IF(ISERR(SEARCH("AS",Data!#REF!)),IF(Data!#REF!&lt;&gt;"",Data!#REF!,""),""))</f>
        <v>#REF!</v>
      </c>
      <c r="H56" t="e">
        <f>IF(B56&lt;&gt;"",IF(VLOOKUP($B56,Data!$A$3:$CW$55,$E$18)&lt;&gt;"",VLOOKUP($B56,Data!$A$3:$CW$55,$E$18),""),"")</f>
        <v>#N/A</v>
      </c>
      <c r="J56" t="e">
        <f>IF(B56&lt;&gt;"",IF(VLOOKUP($B56,Data!$A$3:$CW$55,$E$19)&lt;&gt;"",VLOOKUP($B56,Data!$A$3:$CW$55,$E$19),""),"")</f>
        <v>#N/A</v>
      </c>
      <c r="L56" t="e">
        <f>IF(B56&lt;&gt;"",IF(VLOOKUP($B56,Data!$A$3:$CW$55,$C$18)&lt;&gt;"",VLOOKUP($B56,Data!$A$3:$CW$55,$C$18),""),"")</f>
        <v>#N/A</v>
      </c>
      <c r="N56" t="e">
        <f>IF(B56&lt;&gt;"",IF(VLOOKUP($B56,Data!$A$3:$CW$55,$C$19)&lt;&gt;"",VLOOKUP($B56,Data!$A$3:$CW$55,$C$19),""),"")</f>
        <v>#N/A</v>
      </c>
    </row>
    <row r="57" spans="2:14">
      <c r="B57">
        <f>IF($N$18,IF(Data!A64&lt;&gt;"",Data!A64,""),IF(ISERR(SEARCH("AS",Data!#REF!)),IF(Data!A64&lt;&gt;"",Data!A64,""),""))</f>
        <v>36</v>
      </c>
      <c r="D57">
        <f>IF($N$18,IF(Data!B64&lt;&gt;"",Data!B64,""),IF(ISERR(SEARCH("AS",Data!#REF!)),IF(Data!B64&lt;&gt;"",Data!B64,""),""))</f>
        <v>35</v>
      </c>
      <c r="F57" t="e">
        <f>IF($N$18,IF(Data!#REF!&lt;&gt;"",Data!#REF!,""),IF(ISERR(SEARCH("AS",Data!#REF!)),IF(Data!#REF!&lt;&gt;"",Data!#REF!,""),""))</f>
        <v>#REF!</v>
      </c>
      <c r="H57" t="e">
        <f>IF(B57&lt;&gt;"",IF(VLOOKUP($B57,Data!$A$3:$CW$55,$E$18)&lt;&gt;"",VLOOKUP($B57,Data!$A$3:$CW$55,$E$18),""),"")</f>
        <v>#N/A</v>
      </c>
      <c r="J57" t="e">
        <f>IF(B57&lt;&gt;"",IF(VLOOKUP($B57,Data!$A$3:$CW$55,$E$19)&lt;&gt;"",VLOOKUP($B57,Data!$A$3:$CW$55,$E$19),""),"")</f>
        <v>#N/A</v>
      </c>
      <c r="L57" t="e">
        <f>IF(B57&lt;&gt;"",IF(VLOOKUP($B57,Data!$A$3:$CW$55,$C$18)&lt;&gt;"",VLOOKUP($B57,Data!$A$3:$CW$55,$C$18),""),"")</f>
        <v>#N/A</v>
      </c>
      <c r="N57" t="e">
        <f>IF(B57&lt;&gt;"",IF(VLOOKUP($B57,Data!$A$3:$CW$55,$C$19)&lt;&gt;"",VLOOKUP($B57,Data!$A$3:$CW$55,$C$19),""),"")</f>
        <v>#N/A</v>
      </c>
    </row>
    <row r="58" spans="2:14">
      <c r="B58">
        <f>IF($N$18,IF(Data!A65&lt;&gt;"",Data!A65,""),IF(ISERR(SEARCH("AS",Data!#REF!)),IF(Data!A65&lt;&gt;"",Data!A65,""),""))</f>
        <v>37</v>
      </c>
      <c r="D58">
        <f>IF($N$18,IF(Data!B65&lt;&gt;"",Data!B65,""),IF(ISERR(SEARCH("AS",Data!#REF!)),IF(Data!B65&lt;&gt;"",Data!B65,""),""))</f>
        <v>36</v>
      </c>
      <c r="F58" t="e">
        <f>IF($N$18,IF(Data!#REF!&lt;&gt;"",Data!#REF!,""),IF(ISERR(SEARCH("AS",Data!#REF!)),IF(Data!#REF!&lt;&gt;"",Data!#REF!,""),""))</f>
        <v>#REF!</v>
      </c>
      <c r="H58" t="e">
        <f>IF(B58&lt;&gt;"",IF(VLOOKUP($B58,Data!$A$3:$CW$55,$E$18)&lt;&gt;"",VLOOKUP($B58,Data!$A$3:$CW$55,$E$18),""),"")</f>
        <v>#N/A</v>
      </c>
      <c r="J58" t="e">
        <f>IF(B58&lt;&gt;"",IF(VLOOKUP($B58,Data!$A$3:$CW$55,$E$19)&lt;&gt;"",VLOOKUP($B58,Data!$A$3:$CW$55,$E$19),""),"")</f>
        <v>#N/A</v>
      </c>
      <c r="L58" t="e">
        <f>IF(B58&lt;&gt;"",IF(VLOOKUP($B58,Data!$A$3:$CW$55,$C$18)&lt;&gt;"",VLOOKUP($B58,Data!$A$3:$CW$55,$C$18),""),"")</f>
        <v>#N/A</v>
      </c>
      <c r="N58" t="e">
        <f>IF(B58&lt;&gt;"",IF(VLOOKUP($B58,Data!$A$3:$CW$55,$C$19)&lt;&gt;"",VLOOKUP($B58,Data!$A$3:$CW$55,$C$19),""),"")</f>
        <v>#N/A</v>
      </c>
    </row>
    <row r="59" spans="2:14">
      <c r="B59">
        <f>IF($N$18,IF(Data!A40&lt;&gt;"",Data!A40,""),IF(ISERR(SEARCH("AS",Data!#REF!)),IF(Data!A40&lt;&gt;"",Data!A40,""),""))</f>
        <v>38</v>
      </c>
      <c r="D59">
        <f>IF($N$18,IF(Data!B40&lt;&gt;"",Data!B40,""),IF(ISERR(SEARCH("AS",Data!#REF!)),IF(Data!B40&lt;&gt;"",Data!B40,""),""))</f>
        <v>37</v>
      </c>
      <c r="F59" t="e">
        <f>IF($N$18,IF(Data!#REF!&lt;&gt;"",Data!#REF!,""),IF(ISERR(SEARCH("AS",Data!#REF!)),IF(Data!#REF!&lt;&gt;"",Data!#REF!,""),""))</f>
        <v>#REF!</v>
      </c>
      <c r="H59" t="e">
        <f>IF(B59&lt;&gt;"",IF(VLOOKUP($B59,Data!$A$3:$CW$55,$E$18)&lt;&gt;"",VLOOKUP($B59,Data!$A$3:$CW$55,$E$18),""),"")</f>
        <v>#N/A</v>
      </c>
      <c r="J59" t="e">
        <f>IF(B59&lt;&gt;"",IF(VLOOKUP($B59,Data!$A$3:$CW$55,$E$19)&lt;&gt;"",VLOOKUP($B59,Data!$A$3:$CW$55,$E$19),""),"")</f>
        <v>#N/A</v>
      </c>
      <c r="L59" t="e">
        <f>IF(B59&lt;&gt;"",IF(VLOOKUP($B59,Data!$A$3:$CW$55,$C$18)&lt;&gt;"",VLOOKUP($B59,Data!$A$3:$CW$55,$C$18),""),"")</f>
        <v>#N/A</v>
      </c>
      <c r="N59" t="e">
        <f>IF(B59&lt;&gt;"",IF(VLOOKUP($B59,Data!$A$3:$CW$55,$C$19)&lt;&gt;"",VLOOKUP($B59,Data!$A$3:$CW$55,$C$19),""),"")</f>
        <v>#N/A</v>
      </c>
    </row>
    <row r="60" spans="2:14">
      <c r="B60">
        <f>IF($N$18,IF(Data!A41&lt;&gt;"",Data!A41,""),IF(ISERR(SEARCH("AS",Data!#REF!)),IF(Data!A41&lt;&gt;"",Data!A41,""),""))</f>
        <v>39</v>
      </c>
      <c r="D60">
        <f>IF($N$18,IF(Data!B41&lt;&gt;"",Data!B41,""),IF(ISERR(SEARCH("AS",Data!#REF!)),IF(Data!B41&lt;&gt;"",Data!B41,""),""))</f>
        <v>38</v>
      </c>
      <c r="F60" t="e">
        <f>IF($N$18,IF(Data!#REF!&lt;&gt;"",Data!#REF!,""),IF(ISERR(SEARCH("AS",Data!#REF!)),IF(Data!#REF!&lt;&gt;"",Data!#REF!,""),""))</f>
        <v>#REF!</v>
      </c>
      <c r="H60" t="e">
        <f>IF(B60&lt;&gt;"",IF(VLOOKUP($B60,Data!$A$3:$CW$55,$E$18)&lt;&gt;"",VLOOKUP($B60,Data!$A$3:$CW$55,$E$18),""),"")</f>
        <v>#N/A</v>
      </c>
      <c r="J60" t="e">
        <f>IF(B60&lt;&gt;"",IF(VLOOKUP($B60,Data!$A$3:$CW$55,$E$19)&lt;&gt;"",VLOOKUP($B60,Data!$A$3:$CW$55,$E$19),""),"")</f>
        <v>#N/A</v>
      </c>
      <c r="L60" t="e">
        <f>IF(B60&lt;&gt;"",IF(VLOOKUP($B60,Data!$A$3:$CW$55,$C$18)&lt;&gt;"",VLOOKUP($B60,Data!$A$3:$CW$55,$C$18),""),"")</f>
        <v>#N/A</v>
      </c>
      <c r="N60" t="e">
        <f>IF(B60&lt;&gt;"",IF(VLOOKUP($B60,Data!$A$3:$CW$55,$C$19)&lt;&gt;"",VLOOKUP($B60,Data!$A$3:$CW$55,$C$19),""),"")</f>
        <v>#N/A</v>
      </c>
    </row>
    <row r="61" spans="2:14">
      <c r="B61">
        <f>IF($N$18,IF(Data!A42&lt;&gt;"",Data!A42,""),IF(ISERR(SEARCH("AS",Data!#REF!)),IF(Data!A42&lt;&gt;"",Data!A42,""),""))</f>
        <v>40</v>
      </c>
      <c r="D61">
        <f>IF($N$18,IF(Data!B42&lt;&gt;"",Data!B42,""),IF(ISERR(SEARCH("AS",Data!#REF!)),IF(Data!B42&lt;&gt;"",Data!B42,""),""))</f>
        <v>39</v>
      </c>
      <c r="F61" t="e">
        <f>IF($N$18,IF(Data!#REF!&lt;&gt;"",Data!#REF!,""),IF(ISERR(SEARCH("AS",Data!#REF!)),IF(Data!#REF!&lt;&gt;"",Data!#REF!,""),""))</f>
        <v>#REF!</v>
      </c>
      <c r="H61" t="e">
        <f>IF(B61&lt;&gt;"",IF(VLOOKUP($B61,Data!$A$3:$CW$55,$E$18)&lt;&gt;"",VLOOKUP($B61,Data!$A$3:$CW$55,$E$18),""),"")</f>
        <v>#N/A</v>
      </c>
      <c r="J61" t="e">
        <f>IF(B61&lt;&gt;"",IF(VLOOKUP($B61,Data!$A$3:$CW$55,$E$19)&lt;&gt;"",VLOOKUP($B61,Data!$A$3:$CW$55,$E$19),""),"")</f>
        <v>#N/A</v>
      </c>
      <c r="L61" t="e">
        <f>IF(B61&lt;&gt;"",IF(VLOOKUP($B61,Data!$A$3:$CW$55,$C$18)&lt;&gt;"",VLOOKUP($B61,Data!$A$3:$CW$55,$C$18),""),"")</f>
        <v>#N/A</v>
      </c>
      <c r="N61" t="e">
        <f>IF(B61&lt;&gt;"",IF(VLOOKUP($B61,Data!$A$3:$CW$55,$C$19)&lt;&gt;"",VLOOKUP($B61,Data!$A$3:$CW$55,$C$19),""),"")</f>
        <v>#N/A</v>
      </c>
    </row>
    <row r="62" spans="2:14">
      <c r="B62">
        <f>IF($N$18,IF(Data!A43&lt;&gt;"",Data!A43,""),IF(ISERR(SEARCH("AS",Data!#REF!)),IF(Data!A43&lt;&gt;"",Data!A43,""),""))</f>
        <v>41</v>
      </c>
      <c r="D62">
        <f>IF($N$18,IF(Data!B43&lt;&gt;"",Data!B43,""),IF(ISERR(SEARCH("AS",Data!#REF!)),IF(Data!B43&lt;&gt;"",Data!B43,""),""))</f>
        <v>40</v>
      </c>
      <c r="F62" t="e">
        <f>IF($N$18,IF(Data!#REF!&lt;&gt;"",Data!#REF!,""),IF(ISERR(SEARCH("AS",Data!#REF!)),IF(Data!#REF!&lt;&gt;"",Data!#REF!,""),""))</f>
        <v>#REF!</v>
      </c>
      <c r="H62" t="e">
        <f>IF(B62&lt;&gt;"",IF(VLOOKUP($B62,Data!$A$3:$CW$55,$E$18)&lt;&gt;"",VLOOKUP($B62,Data!$A$3:$CW$55,$E$18),""),"")</f>
        <v>#N/A</v>
      </c>
      <c r="J62" t="e">
        <f>IF(B62&lt;&gt;"",IF(VLOOKUP($B62,Data!$A$3:$CW$55,$E$19)&lt;&gt;"",VLOOKUP($B62,Data!$A$3:$CW$55,$E$19),""),"")</f>
        <v>#N/A</v>
      </c>
      <c r="L62" t="e">
        <f>IF(B62&lt;&gt;"",IF(VLOOKUP($B62,Data!$A$3:$CW$55,$C$18)&lt;&gt;"",VLOOKUP($B62,Data!$A$3:$CW$55,$C$18),""),"")</f>
        <v>#N/A</v>
      </c>
      <c r="N62" t="e">
        <f>IF(B62&lt;&gt;"",IF(VLOOKUP($B62,Data!$A$3:$CW$55,$C$19)&lt;&gt;"",VLOOKUP($B62,Data!$A$3:$CW$55,$C$19),""),"")</f>
        <v>#N/A</v>
      </c>
    </row>
    <row r="63" spans="2:14">
      <c r="B63">
        <f>IF($N$18,IF(Data!A44&lt;&gt;"",Data!A44,""),IF(ISERR(SEARCH("AS",Data!#REF!)),IF(Data!A44&lt;&gt;"",Data!A44,""),""))</f>
        <v>42</v>
      </c>
      <c r="D63">
        <f>IF($N$18,IF(Data!B44&lt;&gt;"",Data!B44,""),IF(ISERR(SEARCH("AS",Data!#REF!)),IF(Data!B44&lt;&gt;"",Data!B44,""),""))</f>
        <v>41</v>
      </c>
      <c r="F63" t="e">
        <f>IF($N$18,IF(Data!#REF!&lt;&gt;"",Data!#REF!,""),IF(ISERR(SEARCH("AS",Data!#REF!)),IF(Data!#REF!&lt;&gt;"",Data!#REF!,""),""))</f>
        <v>#REF!</v>
      </c>
      <c r="H63" t="e">
        <f>IF(B63&lt;&gt;"",IF(VLOOKUP($B63,Data!$A$3:$CW$55,$E$18)&lt;&gt;"",VLOOKUP($B63,Data!$A$3:$CW$55,$E$18),""),"")</f>
        <v>#N/A</v>
      </c>
      <c r="J63" t="e">
        <f>IF(B63&lt;&gt;"",IF(VLOOKUP($B63,Data!$A$3:$CW$55,$E$19)&lt;&gt;"",VLOOKUP($B63,Data!$A$3:$CW$55,$E$19),""),"")</f>
        <v>#N/A</v>
      </c>
      <c r="L63" t="e">
        <f>IF(B63&lt;&gt;"",IF(VLOOKUP($B63,Data!$A$3:$CW$55,$C$18)&lt;&gt;"",VLOOKUP($B63,Data!$A$3:$CW$55,$C$18),""),"")</f>
        <v>#N/A</v>
      </c>
      <c r="N63" t="e">
        <f>IF(B63&lt;&gt;"",IF(VLOOKUP($B63,Data!$A$3:$CW$55,$C$19)&lt;&gt;"",VLOOKUP($B63,Data!$A$3:$CW$55,$C$19),""),"")</f>
        <v>#N/A</v>
      </c>
    </row>
    <row r="64" spans="2:14">
      <c r="B64" t="e">
        <f>IF($N$18,IF(Data!#REF!&lt;&gt;"",Data!#REF!,""),IF(ISERR(SEARCH("AS",Data!#REF!)),IF(Data!#REF!&lt;&gt;"",Data!#REF!,""),""))</f>
        <v>#REF!</v>
      </c>
      <c r="D64" t="e">
        <f>IF($N$18,IF(Data!#REF!&lt;&gt;"",Data!#REF!,""),IF(ISERR(SEARCH("AS",Data!#REF!)),IF(Data!#REF!&lt;&gt;"",Data!#REF!,""),""))</f>
        <v>#REF!</v>
      </c>
      <c r="F64" t="e">
        <f>IF($N$18,IF(Data!#REF!&lt;&gt;"",Data!#REF!,""),IF(ISERR(SEARCH("AS",Data!#REF!)),IF(Data!#REF!&lt;&gt;"",Data!#REF!,""),""))</f>
        <v>#REF!</v>
      </c>
      <c r="H64" t="e">
        <f>IF(B64&lt;&gt;"",IF(VLOOKUP($B64,Data!$A$3:$CW$55,$E$18)&lt;&gt;"",VLOOKUP($B64,Data!$A$3:$CW$55,$E$18),""),"")</f>
        <v>#REF!</v>
      </c>
      <c r="J64" t="e">
        <f>IF(B64&lt;&gt;"",IF(VLOOKUP($B64,Data!$A$3:$CW$55,$E$19)&lt;&gt;"",VLOOKUP($B64,Data!$A$3:$CW$55,$E$19),""),"")</f>
        <v>#REF!</v>
      </c>
      <c r="L64" t="e">
        <f>IF(B64&lt;&gt;"",IF(VLOOKUP($B64,Data!$A$3:$CW$55,$C$18)&lt;&gt;"",VLOOKUP($B64,Data!$A$3:$CW$55,$C$18),""),"")</f>
        <v>#REF!</v>
      </c>
      <c r="N64" t="e">
        <f>IF(B64&lt;&gt;"",IF(VLOOKUP($B64,Data!$A$3:$CW$55,$C$19)&lt;&gt;"",VLOOKUP($B64,Data!$A$3:$CW$55,$C$19),""),"")</f>
        <v>#REF!</v>
      </c>
    </row>
    <row r="65" spans="2:14">
      <c r="B65">
        <f>IF($N$18,IF(Data!A60&lt;&gt;"",Data!A60,""),IF(ISERR(SEARCH("AS",Data!#REF!)),IF(Data!A60&lt;&gt;"",Data!A60,""),""))</f>
        <v>44</v>
      </c>
      <c r="D65">
        <f>IF($N$18,IF(Data!B60&lt;&gt;"",Data!B60,""),IF(ISERR(SEARCH("AS",Data!#REF!)),IF(Data!B60&lt;&gt;"",Data!B60,""),""))</f>
        <v>43</v>
      </c>
      <c r="F65" t="e">
        <f>IF($N$18,IF(Data!#REF!&lt;&gt;"",Data!#REF!,""),IF(ISERR(SEARCH("AS",Data!#REF!)),IF(Data!#REF!&lt;&gt;"",Data!#REF!,""),""))</f>
        <v>#REF!</v>
      </c>
      <c r="H65" t="e">
        <f>IF(B65&lt;&gt;"",IF(VLOOKUP($B65,Data!$A$3:$CW$55,$E$18)&lt;&gt;"",VLOOKUP($B65,Data!$A$3:$CW$55,$E$18),""),"")</f>
        <v>#N/A</v>
      </c>
      <c r="J65" t="e">
        <f>IF(B65&lt;&gt;"",IF(VLOOKUP($B65,Data!$A$3:$CW$55,$E$19)&lt;&gt;"",VLOOKUP($B65,Data!$A$3:$CW$55,$E$19),""),"")</f>
        <v>#N/A</v>
      </c>
      <c r="L65" t="e">
        <f>IF(B65&lt;&gt;"",IF(VLOOKUP($B65,Data!$A$3:$CW$55,$C$18)&lt;&gt;"",VLOOKUP($B65,Data!$A$3:$CW$55,$C$18),""),"")</f>
        <v>#N/A</v>
      </c>
      <c r="N65" t="e">
        <f>IF(B65&lt;&gt;"",IF(VLOOKUP($B65,Data!$A$3:$CW$55,$C$19)&lt;&gt;"",VLOOKUP($B65,Data!$A$3:$CW$55,$C$19),""),"")</f>
        <v>#N/A</v>
      </c>
    </row>
    <row r="66" spans="2:14">
      <c r="B66" t="e">
        <f>IF($N$18,IF(Data!#REF!&lt;&gt;"",Data!#REF!,""),IF(ISERR(SEARCH("AS",Data!#REF!)),IF(Data!#REF!&lt;&gt;"",Data!#REF!,""),""))</f>
        <v>#REF!</v>
      </c>
      <c r="D66" t="e">
        <f>IF($N$18,IF(Data!#REF!&lt;&gt;"",Data!#REF!,""),IF(ISERR(SEARCH("AS",Data!#REF!)),IF(Data!#REF!&lt;&gt;"",Data!#REF!,""),""))</f>
        <v>#REF!</v>
      </c>
      <c r="F66" t="e">
        <f>IF($N$18,IF(Data!#REF!&lt;&gt;"",Data!#REF!,""),IF(ISERR(SEARCH("AS",Data!#REF!)),IF(Data!#REF!&lt;&gt;"",Data!#REF!,""),""))</f>
        <v>#REF!</v>
      </c>
      <c r="H66" t="e">
        <f>IF(B66&lt;&gt;"",IF(VLOOKUP($B66,Data!$A$3:$CW$55,$E$18)&lt;&gt;"",VLOOKUP($B66,Data!$A$3:$CW$55,$E$18),""),"")</f>
        <v>#REF!</v>
      </c>
      <c r="J66" t="e">
        <f>IF(B66&lt;&gt;"",IF(VLOOKUP($B66,Data!$A$3:$CW$55,$E$19)&lt;&gt;"",VLOOKUP($B66,Data!$A$3:$CW$55,$E$19),""),"")</f>
        <v>#REF!</v>
      </c>
      <c r="L66" t="e">
        <f>IF(B66&lt;&gt;"",IF(VLOOKUP($B66,Data!$A$3:$CW$55,$C$18)&lt;&gt;"",VLOOKUP($B66,Data!$A$3:$CW$55,$C$18),""),"")</f>
        <v>#REF!</v>
      </c>
      <c r="N66" t="e">
        <f>IF(B66&lt;&gt;"",IF(VLOOKUP($B66,Data!$A$3:$CW$55,$C$19)&lt;&gt;"",VLOOKUP($B66,Data!$A$3:$CW$55,$C$19),""),"")</f>
        <v>#REF!</v>
      </c>
    </row>
    <row r="67" spans="2:14">
      <c r="B67" t="e">
        <f>IF($N$18,IF(Data!#REF!&lt;&gt;"",Data!#REF!,""),IF(ISERR(SEARCH("AS",Data!#REF!)),IF(Data!#REF!&lt;&gt;"",Data!#REF!,""),""))</f>
        <v>#REF!</v>
      </c>
      <c r="D67" t="e">
        <f>IF($N$18,IF(Data!#REF!&lt;&gt;"",Data!#REF!,""),IF(ISERR(SEARCH("AS",Data!#REF!)),IF(Data!#REF!&lt;&gt;"",Data!#REF!,""),""))</f>
        <v>#REF!</v>
      </c>
      <c r="F67" t="e">
        <f>IF($N$18,IF(Data!#REF!&lt;&gt;"",Data!#REF!,""),IF(ISERR(SEARCH("AS",Data!#REF!)),IF(Data!#REF!&lt;&gt;"",Data!#REF!,""),""))</f>
        <v>#REF!</v>
      </c>
      <c r="H67" t="e">
        <f>IF(B67&lt;&gt;"",IF(VLOOKUP($B67,Data!$A$3:$CW$55,$E$18)&lt;&gt;"",VLOOKUP($B67,Data!$A$3:$CW$55,$E$18),""),"")</f>
        <v>#REF!</v>
      </c>
      <c r="J67" t="e">
        <f>IF(B67&lt;&gt;"",IF(VLOOKUP($B67,Data!$A$3:$CW$55,$E$19)&lt;&gt;"",VLOOKUP($B67,Data!$A$3:$CW$55,$E$19),""),"")</f>
        <v>#REF!</v>
      </c>
      <c r="L67" t="e">
        <f>IF(B67&lt;&gt;"",IF(VLOOKUP($B67,Data!$A$3:$CW$55,$C$18)&lt;&gt;"",VLOOKUP($B67,Data!$A$3:$CW$55,$C$18),""),"")</f>
        <v>#REF!</v>
      </c>
      <c r="N67" t="e">
        <f>IF(B67&lt;&gt;"",IF(VLOOKUP($B67,Data!$A$3:$CW$55,$C$19)&lt;&gt;"",VLOOKUP($B67,Data!$A$3:$CW$55,$C$19),""),"")</f>
        <v>#REF!</v>
      </c>
    </row>
    <row r="68" spans="2:14">
      <c r="B68">
        <f>IF($N$18,IF(Data!A14&lt;&gt;"",Data!A14,""),IF(ISERR(SEARCH("AS",Data!#REF!)),IF(Data!A14&lt;&gt;"",Data!A14,""),""))</f>
        <v>47</v>
      </c>
      <c r="D68">
        <f>IF($N$18,IF(Data!B14&lt;&gt;"",Data!B14,""),IF(ISERR(SEARCH("AS",Data!#REF!)),IF(Data!B14&lt;&gt;"",Data!B14,""),""))</f>
        <v>46</v>
      </c>
      <c r="F68" t="e">
        <f>IF($N$18,IF(Data!#REF!&lt;&gt;"",Data!#REF!,""),IF(ISERR(SEARCH("AS",Data!#REF!)),IF(Data!#REF!&lt;&gt;"",Data!#REF!,""),""))</f>
        <v>#REF!</v>
      </c>
      <c r="H68" t="e">
        <f>IF(B68&lt;&gt;"",IF(VLOOKUP($B68,Data!$A$3:$CW$55,$E$18)&lt;&gt;"",VLOOKUP($B68,Data!$A$3:$CW$55,$E$18),""),"")</f>
        <v>#N/A</v>
      </c>
      <c r="J68" t="e">
        <f>IF(B68&lt;&gt;"",IF(VLOOKUP($B68,Data!$A$3:$CW$55,$E$19)&lt;&gt;"",VLOOKUP($B68,Data!$A$3:$CW$55,$E$19),""),"")</f>
        <v>#N/A</v>
      </c>
      <c r="L68" t="e">
        <f>IF(B68&lt;&gt;"",IF(VLOOKUP($B68,Data!$A$3:$CW$55,$C$18)&lt;&gt;"",VLOOKUP($B68,Data!$A$3:$CW$55,$C$18),""),"")</f>
        <v>#N/A</v>
      </c>
      <c r="N68" t="e">
        <f>IF(B68&lt;&gt;"",IF(VLOOKUP($B68,Data!$A$3:$CW$55,$C$19)&lt;&gt;"",VLOOKUP($B68,Data!$A$3:$CW$55,$C$19),""),"")</f>
        <v>#N/A</v>
      </c>
    </row>
    <row r="69" spans="2:14">
      <c r="B69">
        <f>IF($N$18,IF(Data!A15&lt;&gt;"",Data!A15,""),IF(ISERR(SEARCH("AS",Data!#REF!)),IF(Data!A15&lt;&gt;"",Data!A15,""),""))</f>
        <v>48</v>
      </c>
      <c r="D69">
        <f>IF($N$18,IF(Data!B15&lt;&gt;"",Data!B15,""),IF(ISERR(SEARCH("AS",Data!#REF!)),IF(Data!B15&lt;&gt;"",Data!B15,""),""))</f>
        <v>47</v>
      </c>
      <c r="F69" t="e">
        <f>IF($N$18,IF(Data!#REF!&lt;&gt;"",Data!#REF!,""),IF(ISERR(SEARCH("AS",Data!#REF!)),IF(Data!#REF!&lt;&gt;"",Data!#REF!,""),""))</f>
        <v>#REF!</v>
      </c>
      <c r="H69">
        <f>IF(B69&lt;&gt;"",IF(VLOOKUP($B69,Data!$A$3:$CW$55,$E$18)&lt;&gt;"",VLOOKUP($B69,Data!$A$3:$CW$55,$E$18),""),"")</f>
        <v>48</v>
      </c>
      <c r="J69">
        <f>IF(B69&lt;&gt;"",IF(VLOOKUP($B69,Data!$A$3:$CW$55,$E$19)&lt;&gt;"",VLOOKUP($B69,Data!$A$3:$CW$55,$E$19),""),"")</f>
        <v>1</v>
      </c>
      <c r="L69">
        <f>IF(B69&lt;&gt;"",IF(VLOOKUP($B69,Data!$A$3:$CW$55,$C$18)&lt;&gt;"",VLOOKUP($B69,Data!$A$3:$CW$55,$C$18),""),"")</f>
        <v>250</v>
      </c>
      <c r="N69">
        <f>IF(B69&lt;&gt;"",IF(VLOOKUP($B69,Data!$A$3:$CW$55,$C$19)&lt;&gt;"",VLOOKUP($B69,Data!$A$3:$CW$55,$C$19),""),"")</f>
        <v>47</v>
      </c>
    </row>
    <row r="70" spans="2:14">
      <c r="B70">
        <f>IF($N$18,IF(Data!A16&lt;&gt;"",Data!A16,""),IF(ISERR(SEARCH("AS",Data!#REF!)),IF(Data!A16&lt;&gt;"",Data!A16,""),""))</f>
        <v>49</v>
      </c>
      <c r="D70">
        <f>IF($N$18,IF(Data!B16&lt;&gt;"",Data!B16,""),IF(ISERR(SEARCH("AS",Data!#REF!)),IF(Data!B16&lt;&gt;"",Data!B16,""),""))</f>
        <v>48</v>
      </c>
      <c r="F70" t="e">
        <f>IF($N$18,IF(Data!#REF!&lt;&gt;"",Data!#REF!,""),IF(ISERR(SEARCH("AS",Data!#REF!)),IF(Data!#REF!&lt;&gt;"",Data!#REF!,""),""))</f>
        <v>#REF!</v>
      </c>
      <c r="H70">
        <f>IF(B70&lt;&gt;"",IF(VLOOKUP($B70,Data!$A$3:$CW$55,$E$18)&lt;&gt;"",VLOOKUP($B70,Data!$A$3:$CW$55,$E$18),""),"")</f>
        <v>49</v>
      </c>
      <c r="J70">
        <f>IF(B70&lt;&gt;"",IF(VLOOKUP($B70,Data!$A$3:$CW$55,$E$19)&lt;&gt;"",VLOOKUP($B70,Data!$A$3:$CW$55,$E$19),""),"")</f>
        <v>1</v>
      </c>
      <c r="L70">
        <f>IF(B70&lt;&gt;"",IF(VLOOKUP($B70,Data!$A$3:$CW$55,$C$18)&lt;&gt;"",VLOOKUP($B70,Data!$A$3:$CW$55,$C$18),""),"")</f>
        <v>252</v>
      </c>
      <c r="N70">
        <f>IF(B70&lt;&gt;"",IF(VLOOKUP($B70,Data!$A$3:$CW$55,$C$19)&lt;&gt;"",VLOOKUP($B70,Data!$A$3:$CW$55,$C$19),""),"")</f>
        <v>48</v>
      </c>
    </row>
    <row r="71" spans="2:14" ht="15" customHeight="1">
      <c r="B71" t="e">
        <f>IF($N$18,IF(Data!#REF!&lt;&gt;"",Data!#REF!,""),IF(ISERR(SEARCH("AS",Data!#REF!)),IF(Data!#REF!&lt;&gt;"",Data!#REF!,""),""))</f>
        <v>#REF!</v>
      </c>
      <c r="D71" t="e">
        <f>IF($N$18,IF(Data!#REF!&lt;&gt;"",Data!#REF!,""),IF(ISERR(SEARCH("AS",Data!#REF!)),IF(Data!#REF!&lt;&gt;"",Data!#REF!,""),""))</f>
        <v>#REF!</v>
      </c>
      <c r="F71" t="e">
        <f>IF($N$18,IF(Data!#REF!&lt;&gt;"",Data!#REF!,""),IF(ISERR(SEARCH("AS",Data!#REF!)),IF(Data!#REF!&lt;&gt;"",Data!#REF!,""),""))</f>
        <v>#REF!</v>
      </c>
      <c r="H71" t="e">
        <f>IF(B71&lt;&gt;"",IF(VLOOKUP($B71,Data!$A$3:$CW$55,$E$18)&lt;&gt;"",VLOOKUP($B71,Data!$A$3:$CW$55,$E$18),""),"")</f>
        <v>#REF!</v>
      </c>
      <c r="J71" t="e">
        <f>IF(B71&lt;&gt;"",IF(VLOOKUP($B71,Data!$A$3:$CW$55,$E$19)&lt;&gt;"",VLOOKUP($B71,Data!$A$3:$CW$55,$E$19),""),"")</f>
        <v>#REF!</v>
      </c>
      <c r="L71" t="e">
        <f>IF(B71&lt;&gt;"",IF(VLOOKUP($B71,Data!$A$3:$CW$55,$C$18)&lt;&gt;"",VLOOKUP($B71,Data!$A$3:$CW$55,$C$18),""),"")</f>
        <v>#REF!</v>
      </c>
      <c r="N71" t="e">
        <f>IF(B71&lt;&gt;"",IF(VLOOKUP($B71,Data!$A$3:$CW$55,$C$19)&lt;&gt;"",VLOOKUP($B71,Data!$A$3:$CW$55,$C$19),""),"")</f>
        <v>#REF!</v>
      </c>
    </row>
    <row r="72" spans="2:14">
      <c r="B72">
        <f>IF($N$18,IF(Data!A17&lt;&gt;"",Data!A17,""),IF(ISERR(SEARCH("AS",Data!#REF!)),IF(Data!A17&lt;&gt;"",Data!A17,""),""))</f>
        <v>51</v>
      </c>
      <c r="D72">
        <f>IF($N$18,IF(Data!B17&lt;&gt;"",Data!B17,""),IF(ISERR(SEARCH("AS",Data!#REF!)),IF(Data!B17&lt;&gt;"",Data!B17,""),""))</f>
        <v>50</v>
      </c>
      <c r="F72" t="e">
        <f>IF($N$18,IF(Data!#REF!&lt;&gt;"",Data!#REF!,""),IF(ISERR(SEARCH("AS",Data!#REF!)),IF(Data!#REF!&lt;&gt;"",Data!#REF!,""),""))</f>
        <v>#REF!</v>
      </c>
      <c r="H72">
        <f>IF(B72&lt;&gt;"",IF(VLOOKUP($B72,Data!$A$3:$CW$55,$E$18)&lt;&gt;"",VLOOKUP($B72,Data!$A$3:$CW$55,$E$18),""),"")</f>
        <v>51</v>
      </c>
      <c r="J72">
        <f>IF(B72&lt;&gt;"",IF(VLOOKUP($B72,Data!$A$3:$CW$55,$E$19)&lt;&gt;"",VLOOKUP($B72,Data!$A$3:$CW$55,$E$19),""),"")</f>
        <v>1</v>
      </c>
      <c r="L72">
        <f>IF(B72&lt;&gt;"",IF(VLOOKUP($B72,Data!$A$3:$CW$55,$C$18)&lt;&gt;"",VLOOKUP($B72,Data!$A$3:$CW$55,$C$18),""),"")</f>
        <v>252</v>
      </c>
      <c r="N72">
        <f>IF(B72&lt;&gt;"",IF(VLOOKUP($B72,Data!$A$3:$CW$55,$C$19)&lt;&gt;"",VLOOKUP($B72,Data!$A$3:$CW$55,$C$19),""),"")</f>
        <v>50</v>
      </c>
    </row>
    <row r="73" spans="2:14">
      <c r="B73">
        <f>IF($N$18,IF(Data!A18&lt;&gt;"",Data!A18,""),IF(ISERR(SEARCH("AS",Data!#REF!)),IF(Data!A18&lt;&gt;"",Data!A18,""),""))</f>
        <v>52</v>
      </c>
      <c r="D73">
        <f>IF($N$18,IF(Data!B18&lt;&gt;"",Data!B18,""),IF(ISERR(SEARCH("AS",Data!#REF!)),IF(Data!B18&lt;&gt;"",Data!B18,""),""))</f>
        <v>51</v>
      </c>
      <c r="F73" t="e">
        <f>IF($N$18,IF(Data!#REF!&lt;&gt;"",Data!#REF!,""),IF(ISERR(SEARCH("AS",Data!#REF!)),IF(Data!#REF!&lt;&gt;"",Data!#REF!,""),""))</f>
        <v>#REF!</v>
      </c>
      <c r="H73">
        <f>IF(B73&lt;&gt;"",IF(VLOOKUP($B73,Data!$A$3:$CW$55,$E$18)&lt;&gt;"",VLOOKUP($B73,Data!$A$3:$CW$55,$E$18),""),"")</f>
        <v>52</v>
      </c>
      <c r="J73">
        <f>IF(B73&lt;&gt;"",IF(VLOOKUP($B73,Data!$A$3:$CW$55,$E$19)&lt;&gt;"",VLOOKUP($B73,Data!$A$3:$CW$55,$E$19),""),"")</f>
        <v>1</v>
      </c>
      <c r="L73">
        <f>IF(B73&lt;&gt;"",IF(VLOOKUP($B73,Data!$A$3:$CW$55,$C$18)&lt;&gt;"",VLOOKUP($B73,Data!$A$3:$CW$55,$C$18),""),"")</f>
        <v>250</v>
      </c>
      <c r="N73">
        <f>IF(B73&lt;&gt;"",IF(VLOOKUP($B73,Data!$A$3:$CW$55,$C$19)&lt;&gt;"",VLOOKUP($B73,Data!$A$3:$CW$55,$C$19),""),"")</f>
        <v>51</v>
      </c>
    </row>
    <row r="74" spans="2:14">
      <c r="B74">
        <f>IF($N$18,IF(Data!A19&lt;&gt;"",Data!A19,""),IF(ISERR(SEARCH("AS",Data!#REF!)),IF(Data!A19&lt;&gt;"",Data!A19,""),""))</f>
        <v>53</v>
      </c>
      <c r="D74">
        <f>IF($N$18,IF(Data!B19&lt;&gt;"",Data!B19,""),IF(ISERR(SEARCH("AS",Data!#REF!)),IF(Data!B19&lt;&gt;"",Data!B19,""),""))</f>
        <v>52</v>
      </c>
      <c r="F74" t="e">
        <f>IF($N$18,IF(Data!#REF!&lt;&gt;"",Data!#REF!,""),IF(ISERR(SEARCH("AS",Data!#REF!)),IF(Data!#REF!&lt;&gt;"",Data!#REF!,""),""))</f>
        <v>#REF!</v>
      </c>
      <c r="H74">
        <f>IF(B74&lt;&gt;"",IF(VLOOKUP($B74,Data!$A$3:$CW$55,$E$18)&lt;&gt;"",VLOOKUP($B74,Data!$A$3:$CW$55,$E$18),""),"")</f>
        <v>53</v>
      </c>
      <c r="J74">
        <f>IF(B74&lt;&gt;"",IF(VLOOKUP($B74,Data!$A$3:$CW$55,$E$19)&lt;&gt;"",VLOOKUP($B74,Data!$A$3:$CW$55,$E$19),""),"")</f>
        <v>1</v>
      </c>
      <c r="L74">
        <f>IF(B74&lt;&gt;"",IF(VLOOKUP($B74,Data!$A$3:$CW$55,$C$18)&lt;&gt;"",VLOOKUP($B74,Data!$A$3:$CW$55,$C$18),""),"")</f>
        <v>260</v>
      </c>
      <c r="N74">
        <f>IF(B74&lt;&gt;"",IF(VLOOKUP($B74,Data!$A$3:$CW$55,$C$19)&lt;&gt;"",VLOOKUP($B74,Data!$A$3:$CW$55,$C$19),""),"")</f>
        <v>52</v>
      </c>
    </row>
    <row r="75" spans="2:14">
      <c r="B75">
        <f>IF($N$18,IF(Data!A20&lt;&gt;"",Data!A20,""),IF(ISERR(SEARCH("AS",Data!#REF!)),IF(Data!A20&lt;&gt;"",Data!A20,""),""))</f>
        <v>54</v>
      </c>
      <c r="D75">
        <f>IF($N$18,IF(Data!B20&lt;&gt;"",Data!B20,""),IF(ISERR(SEARCH("AS",Data!#REF!)),IF(Data!B20&lt;&gt;"",Data!B20,""),""))</f>
        <v>53</v>
      </c>
      <c r="F75" t="e">
        <f>IF($N$18,IF(Data!#REF!&lt;&gt;"",Data!#REF!,""),IF(ISERR(SEARCH("AS",Data!#REF!)),IF(Data!#REF!&lt;&gt;"",Data!#REF!,""),""))</f>
        <v>#REF!</v>
      </c>
      <c r="H75">
        <f>IF(B75&lt;&gt;"",IF(VLOOKUP($B75,Data!$A$3:$CW$55,$E$18)&lt;&gt;"",VLOOKUP($B75,Data!$A$3:$CW$55,$E$18),""),"")</f>
        <v>54</v>
      </c>
      <c r="J75">
        <f>IF(B75&lt;&gt;"",IF(VLOOKUP($B75,Data!$A$3:$CW$55,$E$19)&lt;&gt;"",VLOOKUP($B75,Data!$A$3:$CW$55,$E$19),""),"")</f>
        <v>1</v>
      </c>
      <c r="L75">
        <f>IF(B75&lt;&gt;"",IF(VLOOKUP($B75,Data!$A$3:$CW$55,$C$18)&lt;&gt;"",VLOOKUP($B75,Data!$A$3:$CW$55,$C$18),""),"")</f>
        <v>250</v>
      </c>
      <c r="N75">
        <f>IF(B75&lt;&gt;"",IF(VLOOKUP($B75,Data!$A$3:$CW$55,$C$19)&lt;&gt;"",VLOOKUP($B75,Data!$A$3:$CW$55,$C$19),""),"")</f>
        <v>53</v>
      </c>
    </row>
    <row r="76" spans="2:14">
      <c r="B76">
        <f>IF($N$18,IF(Data!A21&lt;&gt;"",Data!A21,""),IF(ISERR(SEARCH("AS",Data!#REF!)),IF(Data!A21&lt;&gt;"",Data!A21,""),""))</f>
        <v>55</v>
      </c>
      <c r="D76">
        <f>IF($N$18,IF(Data!B21&lt;&gt;"",Data!B21,""),IF(ISERR(SEARCH("AS",Data!#REF!)),IF(Data!B21&lt;&gt;"",Data!B21,""),""))</f>
        <v>54</v>
      </c>
      <c r="F76" t="e">
        <f>IF($N$18,IF(Data!#REF!&lt;&gt;"",Data!#REF!,""),IF(ISERR(SEARCH("AS",Data!#REF!)),IF(Data!#REF!&lt;&gt;"",Data!#REF!,""),""))</f>
        <v>#REF!</v>
      </c>
      <c r="H76">
        <f>IF(B76&lt;&gt;"",IF(VLOOKUP($B76,Data!$A$3:$CW$55,$E$18)&lt;&gt;"",VLOOKUP($B76,Data!$A$3:$CW$55,$E$18),""),"")</f>
        <v>55</v>
      </c>
      <c r="J76">
        <f>IF(B76&lt;&gt;"",IF(VLOOKUP($B76,Data!$A$3:$CW$55,$E$19)&lt;&gt;"",VLOOKUP($B76,Data!$A$3:$CW$55,$E$19),""),"")</f>
        <v>1</v>
      </c>
      <c r="L76">
        <f>IF(B76&lt;&gt;"",IF(VLOOKUP($B76,Data!$A$3:$CW$55,$C$18)&lt;&gt;"",VLOOKUP($B76,Data!$A$3:$CW$55,$C$18),""),"")</f>
        <v>251</v>
      </c>
      <c r="N76">
        <f>IF(B76&lt;&gt;"",IF(VLOOKUP($B76,Data!$A$3:$CW$55,$C$19)&lt;&gt;"",VLOOKUP($B76,Data!$A$3:$CW$55,$C$19),""),"")</f>
        <v>54</v>
      </c>
    </row>
    <row r="77" spans="2:14">
      <c r="B77">
        <f>IF($N$18,IF(Data!A68&lt;&gt;"",Data!A68,""),IF(ISERR(SEARCH("AS",Data!#REF!)),IF(Data!A68&lt;&gt;"",Data!A68,""),""))</f>
        <v>56</v>
      </c>
      <c r="D77">
        <f>IF($N$18,IF(Data!B68&lt;&gt;"",Data!B68,""),IF(ISERR(SEARCH("AS",Data!#REF!)),IF(Data!B68&lt;&gt;"",Data!B68,""),""))</f>
        <v>55</v>
      </c>
      <c r="F77" t="e">
        <f>IF($N$18,IF(Data!#REF!&lt;&gt;"",Data!#REF!,""),IF(ISERR(SEARCH("AS",Data!#REF!)),IF(Data!#REF!&lt;&gt;"",Data!#REF!,""),""))</f>
        <v>#REF!</v>
      </c>
      <c r="H77">
        <f>IF(B77&lt;&gt;"",IF(VLOOKUP($B77,Data!$A$3:$CW$55,$E$18)&lt;&gt;"",VLOOKUP($B77,Data!$A$3:$CW$55,$E$18),""),"")</f>
        <v>55</v>
      </c>
      <c r="J77">
        <f>IF(B77&lt;&gt;"",IF(VLOOKUP($B77,Data!$A$3:$CW$55,$E$19)&lt;&gt;"",VLOOKUP($B77,Data!$A$3:$CW$55,$E$19),""),"")</f>
        <v>1</v>
      </c>
      <c r="L77">
        <f>IF(B77&lt;&gt;"",IF(VLOOKUP($B77,Data!$A$3:$CW$55,$C$18)&lt;&gt;"",VLOOKUP($B77,Data!$A$3:$CW$55,$C$18),""),"")</f>
        <v>251</v>
      </c>
      <c r="N77">
        <f>IF(B77&lt;&gt;"",IF(VLOOKUP($B77,Data!$A$3:$CW$55,$C$19)&lt;&gt;"",VLOOKUP($B77,Data!$A$3:$CW$55,$C$19),""),"")</f>
        <v>54</v>
      </c>
    </row>
    <row r="78" spans="2:14">
      <c r="B78">
        <f>IF($N$18,IF(Data!A69&lt;&gt;"",Data!A69,""),IF(ISERR(SEARCH("AS",Data!#REF!)),IF(Data!A69&lt;&gt;"",Data!A69,""),""))</f>
        <v>57</v>
      </c>
      <c r="D78">
        <f>IF($N$18,IF(Data!B69&lt;&gt;"",Data!B69,""),IF(ISERR(SEARCH("AS",Data!#REF!)),IF(Data!B69&lt;&gt;"",Data!B69,""),""))</f>
        <v>56</v>
      </c>
      <c r="F78" t="e">
        <f>IF($N$18,IF(Data!#REF!&lt;&gt;"",Data!#REF!,""),IF(ISERR(SEARCH("AS",Data!#REF!)),IF(Data!#REF!&lt;&gt;"",Data!#REF!,""),""))</f>
        <v>#REF!</v>
      </c>
      <c r="H78">
        <f>IF(B78&lt;&gt;"",IF(VLOOKUP($B78,Data!$A$3:$CW$55,$E$18)&lt;&gt;"",VLOOKUP($B78,Data!$A$3:$CW$55,$E$18),""),"")</f>
        <v>55</v>
      </c>
      <c r="J78">
        <f>IF(B78&lt;&gt;"",IF(VLOOKUP($B78,Data!$A$3:$CW$55,$E$19)&lt;&gt;"",VLOOKUP($B78,Data!$A$3:$CW$55,$E$19),""),"")</f>
        <v>1</v>
      </c>
      <c r="L78">
        <f>IF(B78&lt;&gt;"",IF(VLOOKUP($B78,Data!$A$3:$CW$55,$C$18)&lt;&gt;"",VLOOKUP($B78,Data!$A$3:$CW$55,$C$18),""),"")</f>
        <v>251</v>
      </c>
      <c r="N78">
        <f>IF(B78&lt;&gt;"",IF(VLOOKUP($B78,Data!$A$3:$CW$55,$C$19)&lt;&gt;"",VLOOKUP($B78,Data!$A$3:$CW$55,$C$19),""),"")</f>
        <v>54</v>
      </c>
    </row>
    <row r="79" spans="2:14">
      <c r="B79">
        <f>IF($N$18,IF(Data!A38&lt;&gt;"",Data!A38,""),IF(ISERR(SEARCH("AS",Data!#REF!)),IF(Data!A38&lt;&gt;"",Data!A38,""),""))</f>
        <v>58</v>
      </c>
      <c r="D79">
        <f>IF($N$18,IF(Data!B38&lt;&gt;"",Data!B38,""),IF(ISERR(SEARCH("AS",Data!#REF!)),IF(Data!B38&lt;&gt;"",Data!B38,""),""))</f>
        <v>57</v>
      </c>
      <c r="F79" t="e">
        <f>IF($N$18,IF(Data!#REF!&lt;&gt;"",Data!#REF!,""),IF(ISERR(SEARCH("AS",Data!#REF!)),IF(Data!#REF!&lt;&gt;"",Data!#REF!,""),""))</f>
        <v>#REF!</v>
      </c>
      <c r="H79">
        <f>IF(B79&lt;&gt;"",IF(VLOOKUP($B79,Data!$A$3:$CW$55,$E$18)&lt;&gt;"",VLOOKUP($B79,Data!$A$3:$CW$55,$E$18),""),"")</f>
        <v>55</v>
      </c>
      <c r="J79">
        <f>IF(B79&lt;&gt;"",IF(VLOOKUP($B79,Data!$A$3:$CW$55,$E$19)&lt;&gt;"",VLOOKUP($B79,Data!$A$3:$CW$55,$E$19),""),"")</f>
        <v>1</v>
      </c>
      <c r="L79">
        <f>IF(B79&lt;&gt;"",IF(VLOOKUP($B79,Data!$A$3:$CW$55,$C$18)&lt;&gt;"",VLOOKUP($B79,Data!$A$3:$CW$55,$C$18),""),"")</f>
        <v>251</v>
      </c>
      <c r="N79">
        <f>IF(B79&lt;&gt;"",IF(VLOOKUP($B79,Data!$A$3:$CW$55,$C$19)&lt;&gt;"",VLOOKUP($B79,Data!$A$3:$CW$55,$C$19),""),"")</f>
        <v>54</v>
      </c>
    </row>
    <row r="80" spans="2:14">
      <c r="B80">
        <f>IF($N$18,IF(Data!A39&lt;&gt;"",Data!A39,""),IF(ISERR(SEARCH("AS",Data!#REF!)),IF(Data!A39&lt;&gt;"",Data!A39,""),""))</f>
        <v>59</v>
      </c>
      <c r="D80">
        <f>IF($N$18,IF(Data!B39&lt;&gt;"",Data!B39,""),IF(ISERR(SEARCH("AS",Data!#REF!)),IF(Data!B39&lt;&gt;"",Data!B39,""),""))</f>
        <v>58</v>
      </c>
      <c r="F80" t="e">
        <f>IF($N$18,IF(Data!#REF!&lt;&gt;"",Data!#REF!,""),IF(ISERR(SEARCH("AS",Data!#REF!)),IF(Data!#REF!&lt;&gt;"",Data!#REF!,""),""))</f>
        <v>#REF!</v>
      </c>
      <c r="H80">
        <f>IF(B80&lt;&gt;"",IF(VLOOKUP($B80,Data!$A$3:$CW$55,$E$18)&lt;&gt;"",VLOOKUP($B80,Data!$A$3:$CW$55,$E$18),""),"")</f>
        <v>55</v>
      </c>
      <c r="J80">
        <f>IF(B80&lt;&gt;"",IF(VLOOKUP($B80,Data!$A$3:$CW$55,$E$19)&lt;&gt;"",VLOOKUP($B80,Data!$A$3:$CW$55,$E$19),""),"")</f>
        <v>1</v>
      </c>
      <c r="L80">
        <f>IF(B80&lt;&gt;"",IF(VLOOKUP($B80,Data!$A$3:$CW$55,$C$18)&lt;&gt;"",VLOOKUP($B80,Data!$A$3:$CW$55,$C$18),""),"")</f>
        <v>251</v>
      </c>
      <c r="N80">
        <f>IF(B80&lt;&gt;"",IF(VLOOKUP($B80,Data!$A$3:$CW$55,$C$19)&lt;&gt;"",VLOOKUP($B80,Data!$A$3:$CW$55,$C$19),""),"")</f>
        <v>54</v>
      </c>
    </row>
    <row r="81" spans="2:14">
      <c r="B81">
        <f>IF($N$18,IF(Data!A45&lt;&gt;"",Data!A45,""),IF(ISERR(SEARCH("AS",Data!#REF!)),IF(Data!A45&lt;&gt;"",Data!A45,""),""))</f>
        <v>60</v>
      </c>
      <c r="D81">
        <f>IF($N$18,IF(Data!B45&lt;&gt;"",Data!B45,""),IF(ISERR(SEARCH("AS",Data!#REF!)),IF(Data!B45&lt;&gt;"",Data!B45,""),""))</f>
        <v>59</v>
      </c>
      <c r="F81" t="e">
        <f>IF($N$18,IF(Data!#REF!&lt;&gt;"",Data!#REF!,""),IF(ISERR(SEARCH("AS",Data!#REF!)),IF(Data!#REF!&lt;&gt;"",Data!#REF!,""),""))</f>
        <v>#REF!</v>
      </c>
      <c r="H81">
        <f>IF(B81&lt;&gt;"",IF(VLOOKUP($B81,Data!$A$3:$CW$55,$E$18)&lt;&gt;"",VLOOKUP($B81,Data!$A$3:$CW$55,$E$18),""),"")</f>
        <v>55</v>
      </c>
      <c r="J81">
        <f>IF(B81&lt;&gt;"",IF(VLOOKUP($B81,Data!$A$3:$CW$55,$E$19)&lt;&gt;"",VLOOKUP($B81,Data!$A$3:$CW$55,$E$19),""),"")</f>
        <v>1</v>
      </c>
      <c r="L81">
        <f>IF(B81&lt;&gt;"",IF(VLOOKUP($B81,Data!$A$3:$CW$55,$C$18)&lt;&gt;"",VLOOKUP($B81,Data!$A$3:$CW$55,$C$18),""),"")</f>
        <v>251</v>
      </c>
      <c r="N81">
        <f>IF(B81&lt;&gt;"",IF(VLOOKUP($B81,Data!$A$3:$CW$55,$C$19)&lt;&gt;"",VLOOKUP($B81,Data!$A$3:$CW$55,$C$19),""),"")</f>
        <v>54</v>
      </c>
    </row>
    <row r="82" spans="2:14" ht="15" customHeight="1">
      <c r="B82" t="e">
        <f>IF($N$18,IF(Data!#REF!&lt;&gt;"",Data!#REF!,""),IF(ISERR(SEARCH("AS",Data!#REF!)),IF(Data!#REF!&lt;&gt;"",Data!#REF!,""),""))</f>
        <v>#REF!</v>
      </c>
      <c r="D82" t="e">
        <f>IF($N$18,IF(Data!#REF!&lt;&gt;"",Data!#REF!,""),IF(ISERR(SEARCH("AS",Data!#REF!)),IF(Data!#REF!&lt;&gt;"",Data!#REF!,""),""))</f>
        <v>#REF!</v>
      </c>
      <c r="F82" t="e">
        <f>IF($N$18,IF(Data!#REF!&lt;&gt;"",Data!#REF!,""),IF(ISERR(SEARCH("AS",Data!#REF!)),IF(Data!#REF!&lt;&gt;"",Data!#REF!,""),""))</f>
        <v>#REF!</v>
      </c>
      <c r="H82" t="e">
        <f>IF(B82&lt;&gt;"",IF(VLOOKUP($B82,Data!$A$3:$CW$55,$E$18)&lt;&gt;"",VLOOKUP($B82,Data!$A$3:$CW$55,$E$18),""),"")</f>
        <v>#REF!</v>
      </c>
      <c r="J82" t="e">
        <f>IF(B82&lt;&gt;"",IF(VLOOKUP($B82,Data!$A$3:$CW$55,$E$19)&lt;&gt;"",VLOOKUP($B82,Data!$A$3:$CW$55,$E$19),""),"")</f>
        <v>#REF!</v>
      </c>
      <c r="L82" t="e">
        <f>IF(B82&lt;&gt;"",IF(VLOOKUP($B82,Data!$A$3:$CW$55,$C$18)&lt;&gt;"",VLOOKUP($B82,Data!$A$3:$CW$55,$C$18),""),"")</f>
        <v>#REF!</v>
      </c>
      <c r="N82" t="e">
        <f>IF(B82&lt;&gt;"",IF(VLOOKUP($B82,Data!$A$3:$CW$55,$C$19)&lt;&gt;"",VLOOKUP($B82,Data!$A$3:$CW$55,$C$19),""),"")</f>
        <v>#REF!</v>
      </c>
    </row>
    <row r="83" spans="2:14">
      <c r="B83">
        <f>IF($N$18,IF(Data!A46&lt;&gt;"",Data!A46,""),IF(ISERR(SEARCH("AS",Data!#REF!)),IF(Data!A46&lt;&gt;"",Data!A46,""),""))</f>
        <v>62</v>
      </c>
      <c r="D83">
        <f>IF($N$18,IF(Data!B46&lt;&gt;"",Data!B46,""),IF(ISERR(SEARCH("AS",Data!#REF!)),IF(Data!B46&lt;&gt;"",Data!B46,""),""))</f>
        <v>61</v>
      </c>
      <c r="F83" t="e">
        <f>IF($N$18,IF(Data!#REF!&lt;&gt;"",Data!#REF!,""),IF(ISERR(SEARCH("AS",Data!#REF!)),IF(Data!#REF!&lt;&gt;"",Data!#REF!,""),""))</f>
        <v>#REF!</v>
      </c>
      <c r="H83">
        <f>IF(B83&lt;&gt;"",IF(VLOOKUP($B83,Data!$A$3:$CW$55,$E$18)&lt;&gt;"",VLOOKUP($B83,Data!$A$3:$CW$55,$E$18),""),"")</f>
        <v>55</v>
      </c>
      <c r="J83">
        <f>IF(B83&lt;&gt;"",IF(VLOOKUP($B83,Data!$A$3:$CW$55,$E$19)&lt;&gt;"",VLOOKUP($B83,Data!$A$3:$CW$55,$E$19),""),"")</f>
        <v>1</v>
      </c>
      <c r="L83">
        <f>IF(B83&lt;&gt;"",IF(VLOOKUP($B83,Data!$A$3:$CW$55,$C$18)&lt;&gt;"",VLOOKUP($B83,Data!$A$3:$CW$55,$C$18),""),"")</f>
        <v>251</v>
      </c>
      <c r="N83">
        <f>IF(B83&lt;&gt;"",IF(VLOOKUP($B83,Data!$A$3:$CW$55,$C$19)&lt;&gt;"",VLOOKUP($B83,Data!$A$3:$CW$55,$C$19),""),"")</f>
        <v>54</v>
      </c>
    </row>
    <row r="84" spans="2:14" ht="15" customHeight="1">
      <c r="B84" t="e">
        <f>IF($N$18,IF(Data!#REF!&lt;&gt;"",Data!#REF!,""),IF(ISERR(SEARCH("AS",Data!#REF!)),IF(Data!#REF!&lt;&gt;"",Data!#REF!,""),""))</f>
        <v>#REF!</v>
      </c>
      <c r="D84" t="e">
        <f>IF($N$18,IF(Data!#REF!&lt;&gt;"",Data!#REF!,""),IF(ISERR(SEARCH("AS",Data!#REF!)),IF(Data!#REF!&lt;&gt;"",Data!#REF!,""),""))</f>
        <v>#REF!</v>
      </c>
      <c r="F84" t="e">
        <f>IF($N$18,IF(Data!#REF!&lt;&gt;"",Data!#REF!,""),IF(ISERR(SEARCH("AS",Data!#REF!)),IF(Data!#REF!&lt;&gt;"",Data!#REF!,""),""))</f>
        <v>#REF!</v>
      </c>
      <c r="H84" t="e">
        <f>IF(B84&lt;&gt;"",IF(VLOOKUP($B84,Data!$A$3:$CW$55,$E$18)&lt;&gt;"",VLOOKUP($B84,Data!$A$3:$CW$55,$E$18),""),"")</f>
        <v>#REF!</v>
      </c>
      <c r="J84" t="e">
        <f>IF(B84&lt;&gt;"",IF(VLOOKUP($B84,Data!$A$3:$CW$55,$E$19)&lt;&gt;"",VLOOKUP($B84,Data!$A$3:$CW$55,$E$19),""),"")</f>
        <v>#REF!</v>
      </c>
      <c r="L84" t="e">
        <f>IF(B84&lt;&gt;"",IF(VLOOKUP($B84,Data!$A$3:$CW$55,$C$18)&lt;&gt;"",VLOOKUP($B84,Data!$A$3:$CW$55,$C$18),""),"")</f>
        <v>#REF!</v>
      </c>
      <c r="N84" t="e">
        <f>IF(B84&lt;&gt;"",IF(VLOOKUP($B84,Data!$A$3:$CW$55,$C$19)&lt;&gt;"",VLOOKUP($B84,Data!$A$3:$CW$55,$C$19),""),"")</f>
        <v>#REF!</v>
      </c>
    </row>
    <row r="85" spans="2:14">
      <c r="B85">
        <f>IF($N$18,IF(Data!A47&lt;&gt;"",Data!A47,""),IF(ISERR(SEARCH("AS",Data!#REF!)),IF(Data!A47&lt;&gt;"",Data!A47,""),""))</f>
        <v>64</v>
      </c>
      <c r="D85">
        <f>IF($N$18,IF(Data!B47&lt;&gt;"",Data!B47,""),IF(ISERR(SEARCH("AS",Data!#REF!)),IF(Data!B47&lt;&gt;"",Data!B47,""),""))</f>
        <v>63</v>
      </c>
      <c r="F85" t="e">
        <f>IF($N$18,IF(Data!#REF!&lt;&gt;"",Data!#REF!,""),IF(ISERR(SEARCH("AS",Data!#REF!)),IF(Data!#REF!&lt;&gt;"",Data!#REF!,""),""))</f>
        <v>#REF!</v>
      </c>
      <c r="H85">
        <f>IF(B85&lt;&gt;"",IF(VLOOKUP($B85,Data!$A$3:$CW$55,$E$18)&lt;&gt;"",VLOOKUP($B85,Data!$A$3:$CW$55,$E$18),""),"")</f>
        <v>55</v>
      </c>
      <c r="J85">
        <f>IF(B85&lt;&gt;"",IF(VLOOKUP($B85,Data!$A$3:$CW$55,$E$19)&lt;&gt;"",VLOOKUP($B85,Data!$A$3:$CW$55,$E$19),""),"")</f>
        <v>1</v>
      </c>
      <c r="L85">
        <f>IF(B85&lt;&gt;"",IF(VLOOKUP($B85,Data!$A$3:$CW$55,$C$18)&lt;&gt;"",VLOOKUP($B85,Data!$A$3:$CW$55,$C$18),""),"")</f>
        <v>251</v>
      </c>
      <c r="N85">
        <f>IF(B85&lt;&gt;"",IF(VLOOKUP($B85,Data!$A$3:$CW$55,$C$19)&lt;&gt;"",VLOOKUP($B85,Data!$A$3:$CW$55,$C$19),""),"")</f>
        <v>54</v>
      </c>
    </row>
    <row r="86" spans="2:14" ht="15" customHeight="1">
      <c r="B86" t="e">
        <f>IF($N$18,IF(Data!#REF!&lt;&gt;"",Data!#REF!,""),IF(ISERR(SEARCH("AS",Data!#REF!)),IF(Data!#REF!&lt;&gt;"",Data!#REF!,""),""))</f>
        <v>#REF!</v>
      </c>
      <c r="D86" t="e">
        <f>IF($N$18,IF(Data!#REF!&lt;&gt;"",Data!#REF!,""),IF(ISERR(SEARCH("AS",Data!#REF!)),IF(Data!#REF!&lt;&gt;"",Data!#REF!,""),""))</f>
        <v>#REF!</v>
      </c>
      <c r="F86" t="e">
        <f>IF($N$18,IF(Data!#REF!&lt;&gt;"",Data!#REF!,""),IF(ISERR(SEARCH("AS",Data!#REF!)),IF(Data!#REF!&lt;&gt;"",Data!#REF!,""),""))</f>
        <v>#REF!</v>
      </c>
      <c r="H86" t="e">
        <f>IF(B86&lt;&gt;"",IF(VLOOKUP($B86,Data!$A$3:$CW$55,$E$18)&lt;&gt;"",VLOOKUP($B86,Data!$A$3:$CW$55,$E$18),""),"")</f>
        <v>#REF!</v>
      </c>
      <c r="J86" t="e">
        <f>IF(B86&lt;&gt;"",IF(VLOOKUP($B86,Data!$A$3:$CW$55,$E$19)&lt;&gt;"",VLOOKUP($B86,Data!$A$3:$CW$55,$E$19),""),"")</f>
        <v>#REF!</v>
      </c>
      <c r="L86" t="e">
        <f>IF(B86&lt;&gt;"",IF(VLOOKUP($B86,Data!$A$3:$CW$55,$C$18)&lt;&gt;"",VLOOKUP($B86,Data!$A$3:$CW$55,$C$18),""),"")</f>
        <v>#REF!</v>
      </c>
      <c r="N86" t="e">
        <f>IF(B86&lt;&gt;"",IF(VLOOKUP($B86,Data!$A$3:$CW$55,$C$19)&lt;&gt;"",VLOOKUP($B86,Data!$A$3:$CW$55,$C$19),""),"")</f>
        <v>#REF!</v>
      </c>
    </row>
    <row r="87" spans="2:14">
      <c r="B87">
        <f>IF($N$18,IF(Data!A31&lt;&gt;"",Data!A31,""),IF(ISERR(SEARCH("AS",Data!#REF!)),IF(Data!A31&lt;&gt;"",Data!A31,""),""))</f>
        <v>66</v>
      </c>
      <c r="D87">
        <f>IF($N$18,IF(Data!B31&lt;&gt;"",Data!B31,""),IF(ISERR(SEARCH("AS",Data!#REF!)),IF(Data!B31&lt;&gt;"",Data!B31,""),""))</f>
        <v>65</v>
      </c>
      <c r="F87" t="e">
        <f>IF($N$18,IF(Data!#REF!&lt;&gt;"",Data!#REF!,""),IF(ISERR(SEARCH("AS",Data!#REF!)),IF(Data!#REF!&lt;&gt;"",Data!#REF!,""),""))</f>
        <v>#REF!</v>
      </c>
      <c r="H87">
        <f>IF(B87&lt;&gt;"",IF(VLOOKUP($B87,Data!$A$3:$CW$55,$E$18)&lt;&gt;"",VLOOKUP($B87,Data!$A$3:$CW$55,$E$18),""),"")</f>
        <v>55</v>
      </c>
      <c r="J87">
        <f>IF(B87&lt;&gt;"",IF(VLOOKUP($B87,Data!$A$3:$CW$55,$E$19)&lt;&gt;"",VLOOKUP($B87,Data!$A$3:$CW$55,$E$19),""),"")</f>
        <v>1</v>
      </c>
      <c r="L87">
        <f>IF(B87&lt;&gt;"",IF(VLOOKUP($B87,Data!$A$3:$CW$55,$C$18)&lt;&gt;"",VLOOKUP($B87,Data!$A$3:$CW$55,$C$18),""),"")</f>
        <v>251</v>
      </c>
      <c r="N87">
        <f>IF(B87&lt;&gt;"",IF(VLOOKUP($B87,Data!$A$3:$CW$55,$C$19)&lt;&gt;"",VLOOKUP($B87,Data!$A$3:$CW$55,$C$19),""),"")</f>
        <v>54</v>
      </c>
    </row>
    <row r="88" spans="2:14">
      <c r="B88">
        <f>IF($N$18,IF(Data!A32&lt;&gt;"",Data!A32,""),IF(ISERR(SEARCH("AS",Data!#REF!)),IF(Data!A32&lt;&gt;"",Data!A32,""),""))</f>
        <v>67</v>
      </c>
      <c r="D88">
        <f>IF($N$18,IF(Data!B32&lt;&gt;"",Data!B32,""),IF(ISERR(SEARCH("AS",Data!#REF!)),IF(Data!B32&lt;&gt;"",Data!B32,""),""))</f>
        <v>66</v>
      </c>
      <c r="F88" t="e">
        <f>IF($N$18,IF(Data!#REF!&lt;&gt;"",Data!#REF!,""),IF(ISERR(SEARCH("AS",Data!#REF!)),IF(Data!#REF!&lt;&gt;"",Data!#REF!,""),""))</f>
        <v>#REF!</v>
      </c>
      <c r="H88">
        <f>IF(B88&lt;&gt;"",IF(VLOOKUP($B88,Data!$A$3:$CW$55,$E$18)&lt;&gt;"",VLOOKUP($B88,Data!$A$3:$CW$55,$E$18),""),"")</f>
        <v>55</v>
      </c>
      <c r="J88">
        <f>IF(B88&lt;&gt;"",IF(VLOOKUP($B88,Data!$A$3:$CW$55,$E$19)&lt;&gt;"",VLOOKUP($B88,Data!$A$3:$CW$55,$E$19),""),"")</f>
        <v>1</v>
      </c>
      <c r="L88">
        <f>IF(B88&lt;&gt;"",IF(VLOOKUP($B88,Data!$A$3:$CW$55,$C$18)&lt;&gt;"",VLOOKUP($B88,Data!$A$3:$CW$55,$C$18),""),"")</f>
        <v>251</v>
      </c>
      <c r="N88">
        <f>IF(B88&lt;&gt;"",IF(VLOOKUP($B88,Data!$A$3:$CW$55,$C$19)&lt;&gt;"",VLOOKUP($B88,Data!$A$3:$CW$55,$C$19),""),"")</f>
        <v>54</v>
      </c>
    </row>
    <row r="89" spans="2:14" ht="15" customHeight="1">
      <c r="B89" t="e">
        <f>IF($N$18,IF(Data!#REF!&lt;&gt;"",Data!#REF!,""),IF(ISERR(SEARCH("AS",Data!#REF!)),IF(Data!#REF!&lt;&gt;"",Data!#REF!,""),""))</f>
        <v>#REF!</v>
      </c>
      <c r="D89" t="e">
        <f>IF($N$18,IF(Data!#REF!&lt;&gt;"",Data!#REF!,""),IF(ISERR(SEARCH("AS",Data!#REF!)),IF(Data!#REF!&lt;&gt;"",Data!#REF!,""),""))</f>
        <v>#REF!</v>
      </c>
      <c r="F89" t="e">
        <f>IF($N$18,IF(Data!#REF!&lt;&gt;"",Data!#REF!,""),IF(ISERR(SEARCH("AS",Data!#REF!)),IF(Data!#REF!&lt;&gt;"",Data!#REF!,""),""))</f>
        <v>#REF!</v>
      </c>
      <c r="H89" t="e">
        <f>IF(B89&lt;&gt;"",IF(VLOOKUP($B89,Data!$A$3:$CW$55,$E$18)&lt;&gt;"",VLOOKUP($B89,Data!$A$3:$CW$55,$E$18),""),"")</f>
        <v>#REF!</v>
      </c>
      <c r="J89" t="e">
        <f>IF(B89&lt;&gt;"",IF(VLOOKUP($B89,Data!$A$3:$CW$55,$E$19)&lt;&gt;"",VLOOKUP($B89,Data!$A$3:$CW$55,$E$19),""),"")</f>
        <v>#REF!</v>
      </c>
      <c r="L89" t="e">
        <f>IF(B89&lt;&gt;"",IF(VLOOKUP($B89,Data!$A$3:$CW$55,$C$18)&lt;&gt;"",VLOOKUP($B89,Data!$A$3:$CW$55,$C$18),""),"")</f>
        <v>#REF!</v>
      </c>
      <c r="N89" t="e">
        <f>IF(B89&lt;&gt;"",IF(VLOOKUP($B89,Data!$A$3:$CW$55,$C$19)&lt;&gt;"",VLOOKUP($B89,Data!$A$3:$CW$55,$C$19),""),"")</f>
        <v>#REF!</v>
      </c>
    </row>
    <row r="90" spans="2:14" ht="15" customHeight="1">
      <c r="B90" t="e">
        <f>IF($N$18,IF(Data!#REF!&lt;&gt;"",Data!#REF!,""),IF(ISERR(SEARCH("AS",Data!#REF!)),IF(Data!#REF!&lt;&gt;"",Data!#REF!,""),""))</f>
        <v>#REF!</v>
      </c>
      <c r="D90" t="e">
        <f>IF($N$18,IF(Data!#REF!&lt;&gt;"",Data!#REF!,""),IF(ISERR(SEARCH("AS",Data!#REF!)),IF(Data!#REF!&lt;&gt;"",Data!#REF!,""),""))</f>
        <v>#REF!</v>
      </c>
      <c r="F90" t="e">
        <f>IF($N$18,IF(Data!#REF!&lt;&gt;"",Data!#REF!,""),IF(ISERR(SEARCH("AS",Data!#REF!)),IF(Data!#REF!&lt;&gt;"",Data!#REF!,""),""))</f>
        <v>#REF!</v>
      </c>
      <c r="H90" t="e">
        <f>IF(B90&lt;&gt;"",IF(VLOOKUP($B90,Data!$A$3:$CW$55,$E$18)&lt;&gt;"",VLOOKUP($B90,Data!$A$3:$CW$55,$E$18),""),"")</f>
        <v>#REF!</v>
      </c>
      <c r="J90" t="e">
        <f>IF(B90&lt;&gt;"",IF(VLOOKUP($B90,Data!$A$3:$CW$55,$E$19)&lt;&gt;"",VLOOKUP($B90,Data!$A$3:$CW$55,$E$19),""),"")</f>
        <v>#REF!</v>
      </c>
      <c r="L90" t="e">
        <f>IF(B90&lt;&gt;"",IF(VLOOKUP($B90,Data!$A$3:$CW$55,$C$18)&lt;&gt;"",VLOOKUP($B90,Data!$A$3:$CW$55,$C$18),""),"")</f>
        <v>#REF!</v>
      </c>
      <c r="N90" t="e">
        <f>IF(B90&lt;&gt;"",IF(VLOOKUP($B90,Data!$A$3:$CW$55,$C$19)&lt;&gt;"",VLOOKUP($B90,Data!$A$3:$CW$55,$C$19),""),"")</f>
        <v>#REF!</v>
      </c>
    </row>
    <row r="91" spans="2:14" ht="15" customHeight="1">
      <c r="B91" t="e">
        <f>IF($N$18,IF(Data!#REF!&lt;&gt;"",Data!#REF!,""),IF(ISERR(SEARCH("AS",Data!#REF!)),IF(Data!#REF!&lt;&gt;"",Data!#REF!,""),""))</f>
        <v>#REF!</v>
      </c>
      <c r="D91" t="e">
        <f>IF($N$18,IF(Data!#REF!&lt;&gt;"",Data!#REF!,""),IF(ISERR(SEARCH("AS",Data!#REF!)),IF(Data!#REF!&lt;&gt;"",Data!#REF!,""),""))</f>
        <v>#REF!</v>
      </c>
      <c r="F91" t="e">
        <f>IF($N$18,IF(Data!#REF!&lt;&gt;"",Data!#REF!,""),IF(ISERR(SEARCH("AS",Data!#REF!)),IF(Data!#REF!&lt;&gt;"",Data!#REF!,""),""))</f>
        <v>#REF!</v>
      </c>
      <c r="H91" t="e">
        <f>IF(B91&lt;&gt;"",IF(VLOOKUP($B91,Data!$A$3:$CW$55,$E$18)&lt;&gt;"",VLOOKUP($B91,Data!$A$3:$CW$55,$E$18),""),"")</f>
        <v>#REF!</v>
      </c>
      <c r="J91" t="e">
        <f>IF(B91&lt;&gt;"",IF(VLOOKUP($B91,Data!$A$3:$CW$55,$E$19)&lt;&gt;"",VLOOKUP($B91,Data!$A$3:$CW$55,$E$19),""),"")</f>
        <v>#REF!</v>
      </c>
      <c r="L91" t="e">
        <f>IF(B91&lt;&gt;"",IF(VLOOKUP($B91,Data!$A$3:$CW$55,$C$18)&lt;&gt;"",VLOOKUP($B91,Data!$A$3:$CW$55,$C$18),""),"")</f>
        <v>#REF!</v>
      </c>
      <c r="N91" t="e">
        <f>IF(B91&lt;&gt;"",IF(VLOOKUP($B91,Data!$A$3:$CW$55,$C$19)&lt;&gt;"",VLOOKUP($B91,Data!$A$3:$CW$55,$C$19),""),"")</f>
        <v>#REF!</v>
      </c>
    </row>
    <row r="92" spans="2:14">
      <c r="B92">
        <f>IF($N$18,IF(Data!A25&lt;&gt;"",Data!A25,""),IF(ISERR(SEARCH("AS",Data!#REF!)),IF(Data!A25&lt;&gt;"",Data!A25,""),""))</f>
        <v>71</v>
      </c>
      <c r="D92">
        <f>IF($N$18,IF(Data!B25&lt;&gt;"",Data!B25,""),IF(ISERR(SEARCH("AS",Data!#REF!)),IF(Data!B25&lt;&gt;"",Data!B25,""),""))</f>
        <v>70</v>
      </c>
      <c r="F92" t="e">
        <f>IF($N$18,IF(Data!#REF!&lt;&gt;"",Data!#REF!,""),IF(ISERR(SEARCH("AS",Data!#REF!)),IF(Data!#REF!&lt;&gt;"",Data!#REF!,""),""))</f>
        <v>#REF!</v>
      </c>
      <c r="H92">
        <f>IF(B92&lt;&gt;"",IF(VLOOKUP($B92,Data!$A$3:$CW$55,$E$18)&lt;&gt;"",VLOOKUP($B92,Data!$A$3:$CW$55,$E$18),""),"")</f>
        <v>55</v>
      </c>
      <c r="J92">
        <f>IF(B92&lt;&gt;"",IF(VLOOKUP($B92,Data!$A$3:$CW$55,$E$19)&lt;&gt;"",VLOOKUP($B92,Data!$A$3:$CW$55,$E$19),""),"")</f>
        <v>1</v>
      </c>
      <c r="L92">
        <f>IF(B92&lt;&gt;"",IF(VLOOKUP($B92,Data!$A$3:$CW$55,$C$18)&lt;&gt;"",VLOOKUP($B92,Data!$A$3:$CW$55,$C$18),""),"")</f>
        <v>251</v>
      </c>
      <c r="N92">
        <f>IF(B92&lt;&gt;"",IF(VLOOKUP($B92,Data!$A$3:$CW$55,$C$19)&lt;&gt;"",VLOOKUP($B92,Data!$A$3:$CW$55,$C$19),""),"")</f>
        <v>54</v>
      </c>
    </row>
    <row r="93" spans="2:14" ht="15" customHeight="1">
      <c r="B93" t="e">
        <f>IF($N$18,IF(Data!#REF!&lt;&gt;"",Data!#REF!,""),IF(ISERR(SEARCH("AS",Data!#REF!)),IF(Data!#REF!&lt;&gt;"",Data!#REF!,""),""))</f>
        <v>#REF!</v>
      </c>
      <c r="D93" t="e">
        <f>IF($N$18,IF(Data!#REF!&lt;&gt;"",Data!#REF!,""),IF(ISERR(SEARCH("AS",Data!#REF!)),IF(Data!#REF!&lt;&gt;"",Data!#REF!,""),""))</f>
        <v>#REF!</v>
      </c>
      <c r="F93" t="e">
        <f>IF($N$18,IF(Data!#REF!&lt;&gt;"",Data!#REF!,""),IF(ISERR(SEARCH("AS",Data!#REF!)),IF(Data!#REF!&lt;&gt;"",Data!#REF!,""),""))</f>
        <v>#REF!</v>
      </c>
      <c r="H93" t="e">
        <f>IF(B93&lt;&gt;"",IF(VLOOKUP($B93,Data!$A$3:$CW$55,$E$18)&lt;&gt;"",VLOOKUP($B93,Data!$A$3:$CW$55,$E$18),""),"")</f>
        <v>#REF!</v>
      </c>
      <c r="J93" t="e">
        <f>IF(B93&lt;&gt;"",IF(VLOOKUP($B93,Data!$A$3:$CW$55,$E$19)&lt;&gt;"",VLOOKUP($B93,Data!$A$3:$CW$55,$E$19),""),"")</f>
        <v>#REF!</v>
      </c>
      <c r="L93" t="e">
        <f>IF(B93&lt;&gt;"",IF(VLOOKUP($B93,Data!$A$3:$CW$55,$C$18)&lt;&gt;"",VLOOKUP($B93,Data!$A$3:$CW$55,$C$18),""),"")</f>
        <v>#REF!</v>
      </c>
      <c r="N93" t="e">
        <f>IF(B93&lt;&gt;"",IF(VLOOKUP($B93,Data!$A$3:$CW$55,$C$19)&lt;&gt;"",VLOOKUP($B93,Data!$A$3:$CW$55,$C$19),""),"")</f>
        <v>#REF!</v>
      </c>
    </row>
    <row r="94" spans="2:14" ht="15" customHeight="1">
      <c r="B94" t="e">
        <f>IF($N$18,IF(Data!#REF!&lt;&gt;"",Data!#REF!,""),IF(ISERR(SEARCH("AS",Data!#REF!)),IF(Data!#REF!&lt;&gt;"",Data!#REF!,""),""))</f>
        <v>#REF!</v>
      </c>
      <c r="D94" t="e">
        <f>IF($N$18,IF(Data!#REF!&lt;&gt;"",Data!#REF!,""),IF(ISERR(SEARCH("AS",Data!#REF!)),IF(Data!#REF!&lt;&gt;"",Data!#REF!,""),""))</f>
        <v>#REF!</v>
      </c>
      <c r="F94" t="e">
        <f>IF($N$18,IF(Data!#REF!&lt;&gt;"",Data!#REF!,""),IF(ISERR(SEARCH("AS",Data!#REF!)),IF(Data!#REF!&lt;&gt;"",Data!#REF!,""),""))</f>
        <v>#REF!</v>
      </c>
      <c r="H94" t="e">
        <f>IF(B94&lt;&gt;"",IF(VLOOKUP($B94,Data!$A$3:$CW$55,$E$18)&lt;&gt;"",VLOOKUP($B94,Data!$A$3:$CW$55,$E$18),""),"")</f>
        <v>#REF!</v>
      </c>
      <c r="J94" t="e">
        <f>IF(B94&lt;&gt;"",IF(VLOOKUP($B94,Data!$A$3:$CW$55,$E$19)&lt;&gt;"",VLOOKUP($B94,Data!$A$3:$CW$55,$E$19),""),"")</f>
        <v>#REF!</v>
      </c>
      <c r="L94" t="e">
        <f>IF(B94&lt;&gt;"",IF(VLOOKUP($B94,Data!$A$3:$CW$55,$C$18)&lt;&gt;"",VLOOKUP($B94,Data!$A$3:$CW$55,$C$18),""),"")</f>
        <v>#REF!</v>
      </c>
      <c r="N94" t="e">
        <f>IF(B94&lt;&gt;"",IF(VLOOKUP($B94,Data!$A$3:$CW$55,$C$19)&lt;&gt;"",VLOOKUP($B94,Data!$A$3:$CW$55,$C$19),""),"")</f>
        <v>#REF!</v>
      </c>
    </row>
    <row r="95" spans="2:14" ht="15" customHeight="1">
      <c r="B95" t="e">
        <f>IF($N$18,IF(Data!#REF!&lt;&gt;"",Data!#REF!,""),IF(ISERR(SEARCH("AS",Data!#REF!)),IF(Data!#REF!&lt;&gt;"",Data!#REF!,""),""))</f>
        <v>#REF!</v>
      </c>
      <c r="D95" t="e">
        <f>IF($N$18,IF(Data!#REF!&lt;&gt;"",Data!#REF!,""),IF(ISERR(SEARCH("AS",Data!#REF!)),IF(Data!#REF!&lt;&gt;"",Data!#REF!,""),""))</f>
        <v>#REF!</v>
      </c>
      <c r="F95" t="e">
        <f>IF($N$18,IF(Data!#REF!&lt;&gt;"",Data!#REF!,""),IF(ISERR(SEARCH("AS",Data!#REF!)),IF(Data!#REF!&lt;&gt;"",Data!#REF!,""),""))</f>
        <v>#REF!</v>
      </c>
      <c r="H95" t="e">
        <f>IF(B95&lt;&gt;"",IF(VLOOKUP($B95,Data!$A$3:$CW$55,$E$18)&lt;&gt;"",VLOOKUP($B95,Data!$A$3:$CW$55,$E$18),""),"")</f>
        <v>#REF!</v>
      </c>
      <c r="J95" t="e">
        <f>IF(B95&lt;&gt;"",IF(VLOOKUP($B95,Data!$A$3:$CW$55,$E$19)&lt;&gt;"",VLOOKUP($B95,Data!$A$3:$CW$55,$E$19),""),"")</f>
        <v>#REF!</v>
      </c>
      <c r="L95" t="e">
        <f>IF(B95&lt;&gt;"",IF(VLOOKUP($B95,Data!$A$3:$CW$55,$C$18)&lt;&gt;"",VLOOKUP($B95,Data!$A$3:$CW$55,$C$18),""),"")</f>
        <v>#REF!</v>
      </c>
      <c r="N95" t="e">
        <f>IF(B95&lt;&gt;"",IF(VLOOKUP($B95,Data!$A$3:$CW$55,$C$19)&lt;&gt;"",VLOOKUP($B95,Data!$A$3:$CW$55,$C$19),""),"")</f>
        <v>#REF!</v>
      </c>
    </row>
    <row r="96" spans="2:14" ht="15" customHeight="1">
      <c r="B96" t="e">
        <f>IF($N$18,IF(Data!#REF!&lt;&gt;"",Data!#REF!,""),IF(ISERR(SEARCH("AS",Data!#REF!)),IF(Data!#REF!&lt;&gt;"",Data!#REF!,""),""))</f>
        <v>#REF!</v>
      </c>
      <c r="D96" t="e">
        <f>IF($N$18,IF(Data!#REF!&lt;&gt;"",Data!#REF!,""),IF(ISERR(SEARCH("AS",Data!#REF!)),IF(Data!#REF!&lt;&gt;"",Data!#REF!,""),""))</f>
        <v>#REF!</v>
      </c>
      <c r="F96" t="e">
        <f>IF($N$18,IF(Data!#REF!&lt;&gt;"",Data!#REF!,""),IF(ISERR(SEARCH("AS",Data!#REF!)),IF(Data!#REF!&lt;&gt;"",Data!#REF!,""),""))</f>
        <v>#REF!</v>
      </c>
      <c r="H96" t="e">
        <f>IF(B96&lt;&gt;"",IF(VLOOKUP($B96,Data!$A$3:$CW$55,$E$18)&lt;&gt;"",VLOOKUP($B96,Data!$A$3:$CW$55,$E$18),""),"")</f>
        <v>#REF!</v>
      </c>
      <c r="J96" t="e">
        <f>IF(B96&lt;&gt;"",IF(VLOOKUP($B96,Data!$A$3:$CW$55,$E$19)&lt;&gt;"",VLOOKUP($B96,Data!$A$3:$CW$55,$E$19),""),"")</f>
        <v>#REF!</v>
      </c>
      <c r="L96" t="e">
        <f>IF(B96&lt;&gt;"",IF(VLOOKUP($B96,Data!$A$3:$CW$55,$C$18)&lt;&gt;"",VLOOKUP($B96,Data!$A$3:$CW$55,$C$18),""),"")</f>
        <v>#REF!</v>
      </c>
      <c r="N96" t="e">
        <f>IF(B96&lt;&gt;"",IF(VLOOKUP($B96,Data!$A$3:$CW$55,$C$19)&lt;&gt;"",VLOOKUP($B96,Data!$A$3:$CW$55,$C$19),""),"")</f>
        <v>#REF!</v>
      </c>
    </row>
    <row r="97" spans="2:14" ht="15" customHeight="1">
      <c r="B97" t="e">
        <f>IF($N$18,IF(Data!#REF!&lt;&gt;"",Data!#REF!,""),IF(ISERR(SEARCH("AS",Data!#REF!)),IF(Data!#REF!&lt;&gt;"",Data!#REF!,""),""))</f>
        <v>#REF!</v>
      </c>
      <c r="D97" t="e">
        <f>IF($N$18,IF(Data!#REF!&lt;&gt;"",Data!#REF!,""),IF(ISERR(SEARCH("AS",Data!#REF!)),IF(Data!#REF!&lt;&gt;"",Data!#REF!,""),""))</f>
        <v>#REF!</v>
      </c>
      <c r="F97" t="e">
        <f>IF($N$18,IF(Data!#REF!&lt;&gt;"",Data!#REF!,""),IF(ISERR(SEARCH("AS",Data!#REF!)),IF(Data!#REF!&lt;&gt;"",Data!#REF!,""),""))</f>
        <v>#REF!</v>
      </c>
      <c r="H97" t="e">
        <f>IF(B97&lt;&gt;"",IF(VLOOKUP($B97,Data!$A$3:$CW$55,$E$18)&lt;&gt;"",VLOOKUP($B97,Data!$A$3:$CW$55,$E$18),""),"")</f>
        <v>#REF!</v>
      </c>
      <c r="J97" t="e">
        <f>IF(B97&lt;&gt;"",IF(VLOOKUP($B97,Data!$A$3:$CW$55,$E$19)&lt;&gt;"",VLOOKUP($B97,Data!$A$3:$CW$55,$E$19),""),"")</f>
        <v>#REF!</v>
      </c>
      <c r="L97" t="e">
        <f>IF(B97&lt;&gt;"",IF(VLOOKUP($B97,Data!$A$3:$CW$55,$C$18)&lt;&gt;"",VLOOKUP($B97,Data!$A$3:$CW$55,$C$18),""),"")</f>
        <v>#REF!</v>
      </c>
      <c r="N97" t="e">
        <f>IF(B97&lt;&gt;"",IF(VLOOKUP($B97,Data!$A$3:$CW$55,$C$19)&lt;&gt;"",VLOOKUP($B97,Data!$A$3:$CW$55,$C$19),""),"")</f>
        <v>#REF!</v>
      </c>
    </row>
    <row r="98" spans="2:14" ht="15" customHeight="1">
      <c r="B98" t="e">
        <f>IF($N$18,IF(Data!#REF!&lt;&gt;"",Data!#REF!,""),IF(ISERR(SEARCH("AS",Data!#REF!)),IF(Data!#REF!&lt;&gt;"",Data!#REF!,""),""))</f>
        <v>#REF!</v>
      </c>
      <c r="D98" t="e">
        <f>IF($N$18,IF(Data!#REF!&lt;&gt;"",Data!#REF!,""),IF(ISERR(SEARCH("AS",Data!#REF!)),IF(Data!#REF!&lt;&gt;"",Data!#REF!,""),""))</f>
        <v>#REF!</v>
      </c>
      <c r="F98" t="e">
        <f>IF($N$18,IF(Data!#REF!&lt;&gt;"",Data!#REF!,""),IF(ISERR(SEARCH("AS",Data!#REF!)),IF(Data!#REF!&lt;&gt;"",Data!#REF!,""),""))</f>
        <v>#REF!</v>
      </c>
      <c r="H98" t="e">
        <f>IF(B98&lt;&gt;"",IF(VLOOKUP($B98,Data!$A$3:$CW$55,$E$18)&lt;&gt;"",VLOOKUP($B98,Data!$A$3:$CW$55,$E$18),""),"")</f>
        <v>#REF!</v>
      </c>
      <c r="J98" t="e">
        <f>IF(B98&lt;&gt;"",IF(VLOOKUP($B98,Data!$A$3:$CW$55,$E$19)&lt;&gt;"",VLOOKUP($B98,Data!$A$3:$CW$55,$E$19),""),"")</f>
        <v>#REF!</v>
      </c>
      <c r="L98" t="e">
        <f>IF(B98&lt;&gt;"",IF(VLOOKUP($B98,Data!$A$3:$CW$55,$C$18)&lt;&gt;"",VLOOKUP($B98,Data!$A$3:$CW$55,$C$18),""),"")</f>
        <v>#REF!</v>
      </c>
      <c r="N98" t="e">
        <f>IF(B98&lt;&gt;"",IF(VLOOKUP($B98,Data!$A$3:$CW$55,$C$19)&lt;&gt;"",VLOOKUP($B98,Data!$A$3:$CW$55,$C$19),""),"")</f>
        <v>#REF!</v>
      </c>
    </row>
    <row r="99" spans="2:14" ht="15" customHeight="1">
      <c r="B99" t="e">
        <f>IF($N$18,IF(Data!#REF!&lt;&gt;"",Data!#REF!,""),IF(ISERR(SEARCH("AS",Data!#REF!)),IF(Data!#REF!&lt;&gt;"",Data!#REF!,""),""))</f>
        <v>#REF!</v>
      </c>
      <c r="D99" t="e">
        <f>IF($N$18,IF(Data!#REF!&lt;&gt;"",Data!#REF!,""),IF(ISERR(SEARCH("AS",Data!#REF!)),IF(Data!#REF!&lt;&gt;"",Data!#REF!,""),""))</f>
        <v>#REF!</v>
      </c>
      <c r="F99" t="e">
        <f>IF($N$18,IF(Data!#REF!&lt;&gt;"",Data!#REF!,""),IF(ISERR(SEARCH("AS",Data!#REF!)),IF(Data!#REF!&lt;&gt;"",Data!#REF!,""),""))</f>
        <v>#REF!</v>
      </c>
      <c r="H99" t="e">
        <f>IF(B99&lt;&gt;"",IF(VLOOKUP($B99,Data!$A$3:$CW$55,$E$18)&lt;&gt;"",VLOOKUP($B99,Data!$A$3:$CW$55,$E$18),""),"")</f>
        <v>#REF!</v>
      </c>
      <c r="J99" t="e">
        <f>IF(B99&lt;&gt;"",IF(VLOOKUP($B99,Data!$A$3:$CW$55,$E$19)&lt;&gt;"",VLOOKUP($B99,Data!$A$3:$CW$55,$E$19),""),"")</f>
        <v>#REF!</v>
      </c>
      <c r="L99" t="e">
        <f>IF(B99&lt;&gt;"",IF(VLOOKUP($B99,Data!$A$3:$CW$55,$C$18)&lt;&gt;"",VLOOKUP($B99,Data!$A$3:$CW$55,$C$18),""),"")</f>
        <v>#REF!</v>
      </c>
      <c r="N99" t="e">
        <f>IF(B99&lt;&gt;"",IF(VLOOKUP($B99,Data!$A$3:$CW$55,$C$19)&lt;&gt;"",VLOOKUP($B99,Data!$A$3:$CW$55,$C$19),""),"")</f>
        <v>#REF!</v>
      </c>
    </row>
    <row r="100" spans="2:14">
      <c r="B100">
        <f>IF($N$18,IF(Data!A48&lt;&gt;"",Data!A48,""),IF(ISERR(SEARCH("AS",Data!#REF!)),IF(Data!A48&lt;&gt;"",Data!A48,""),""))</f>
        <v>79</v>
      </c>
      <c r="D100">
        <f>IF($N$18,IF(Data!B48&lt;&gt;"",Data!B48,""),IF(ISERR(SEARCH("AS",Data!#REF!)),IF(Data!B48&lt;&gt;"",Data!B48,""),""))</f>
        <v>78</v>
      </c>
      <c r="F100" t="e">
        <f>IF($N$18,IF(Data!#REF!&lt;&gt;"",Data!#REF!,""),IF(ISERR(SEARCH("AS",Data!#REF!)),IF(Data!#REF!&lt;&gt;"",Data!#REF!,""),""))</f>
        <v>#REF!</v>
      </c>
      <c r="H100">
        <f>IF(B100&lt;&gt;"",IF(VLOOKUP($B100,Data!$A$3:$CW$55,$E$18)&lt;&gt;"",VLOOKUP($B100,Data!$A$3:$CW$55,$E$18),""),"")</f>
        <v>55</v>
      </c>
      <c r="J100">
        <f>IF(B100&lt;&gt;"",IF(VLOOKUP($B100,Data!$A$3:$CW$55,$E$19)&lt;&gt;"",VLOOKUP($B100,Data!$A$3:$CW$55,$E$19),""),"")</f>
        <v>1</v>
      </c>
      <c r="L100">
        <f>IF(B100&lt;&gt;"",IF(VLOOKUP($B100,Data!$A$3:$CW$55,$C$18)&lt;&gt;"",VLOOKUP($B100,Data!$A$3:$CW$55,$C$18),""),"")</f>
        <v>251</v>
      </c>
      <c r="N100">
        <f>IF(B100&lt;&gt;"",IF(VLOOKUP($B100,Data!$A$3:$CW$55,$C$19)&lt;&gt;"",VLOOKUP($B100,Data!$A$3:$CW$55,$C$19),""),"")</f>
        <v>54</v>
      </c>
    </row>
    <row r="101" spans="2:14">
      <c r="B101">
        <f>IF($N$18,IF(Data!A49&lt;&gt;"",Data!A49,""),IF(ISERR(SEARCH("AS",Data!#REF!)),IF(Data!A49&lt;&gt;"",Data!A49,""),""))</f>
        <v>80</v>
      </c>
      <c r="D101">
        <f>IF($N$18,IF(Data!B49&lt;&gt;"",Data!B49,""),IF(ISERR(SEARCH("AS",Data!#REF!)),IF(Data!B49&lt;&gt;"",Data!B49,""),""))</f>
        <v>79</v>
      </c>
      <c r="F101" t="e">
        <f>IF($N$18,IF(Data!#REF!&lt;&gt;"",Data!#REF!,""),IF(ISERR(SEARCH("AS",Data!#REF!)),IF(Data!#REF!&lt;&gt;"",Data!#REF!,""),""))</f>
        <v>#REF!</v>
      </c>
      <c r="H101">
        <f>IF(B101&lt;&gt;"",IF(VLOOKUP($B101,Data!$A$3:$CW$55,$E$18)&lt;&gt;"",VLOOKUP($B101,Data!$A$3:$CW$55,$E$18),""),"")</f>
        <v>55</v>
      </c>
      <c r="J101">
        <f>IF(B101&lt;&gt;"",IF(VLOOKUP($B101,Data!$A$3:$CW$55,$E$19)&lt;&gt;"",VLOOKUP($B101,Data!$A$3:$CW$55,$E$19),""),"")</f>
        <v>1</v>
      </c>
      <c r="L101">
        <f>IF(B101&lt;&gt;"",IF(VLOOKUP($B101,Data!$A$3:$CW$55,$C$18)&lt;&gt;"",VLOOKUP($B101,Data!$A$3:$CW$55,$C$18),""),"")</f>
        <v>251</v>
      </c>
      <c r="N101">
        <f>IF(B101&lt;&gt;"",IF(VLOOKUP($B101,Data!$A$3:$CW$55,$C$19)&lt;&gt;"",VLOOKUP($B101,Data!$A$3:$CW$55,$C$19),""),"")</f>
        <v>54</v>
      </c>
    </row>
    <row r="102" spans="2:14" ht="15" customHeight="1">
      <c r="B102" t="e">
        <f>IF($N$18,IF(Data!#REF!&lt;&gt;"",Data!#REF!,""),IF(ISERR(SEARCH("AS",Data!#REF!)),IF(Data!#REF!&lt;&gt;"",Data!#REF!,""),""))</f>
        <v>#REF!</v>
      </c>
      <c r="D102" t="e">
        <f>IF($N$18,IF(Data!#REF!&lt;&gt;"",Data!#REF!,""),IF(ISERR(SEARCH("AS",Data!#REF!)),IF(Data!#REF!&lt;&gt;"",Data!#REF!,""),""))</f>
        <v>#REF!</v>
      </c>
      <c r="F102" t="e">
        <f>IF($N$18,IF(Data!#REF!&lt;&gt;"",Data!#REF!,""),IF(ISERR(SEARCH("AS",Data!#REF!)),IF(Data!#REF!&lt;&gt;"",Data!#REF!,""),""))</f>
        <v>#REF!</v>
      </c>
      <c r="H102" t="e">
        <f>IF(B102&lt;&gt;"",IF(VLOOKUP($B102,Data!$A$3:$CW$55,$E$18)&lt;&gt;"",VLOOKUP($B102,Data!$A$3:$CW$55,$E$18),""),"")</f>
        <v>#REF!</v>
      </c>
      <c r="J102" t="e">
        <f>IF(B102&lt;&gt;"",IF(VLOOKUP($B102,Data!$A$3:$CW$55,$E$19)&lt;&gt;"",VLOOKUP($B102,Data!$A$3:$CW$55,$E$19),""),"")</f>
        <v>#REF!</v>
      </c>
      <c r="L102" t="e">
        <f>IF(B102&lt;&gt;"",IF(VLOOKUP($B102,Data!$A$3:$CW$55,$C$18)&lt;&gt;"",VLOOKUP($B102,Data!$A$3:$CW$55,$C$18),""),"")</f>
        <v>#REF!</v>
      </c>
      <c r="N102" t="e">
        <f>IF(B102&lt;&gt;"",IF(VLOOKUP($B102,Data!$A$3:$CW$55,$C$19)&lt;&gt;"",VLOOKUP($B102,Data!$A$3:$CW$55,$C$19),""),"")</f>
        <v>#REF!</v>
      </c>
    </row>
    <row r="103" spans="2:14" ht="15" customHeight="1">
      <c r="B103" t="e">
        <f>IF($N$18,IF(Data!#REF!&lt;&gt;"",Data!#REF!,""),IF(ISERR(SEARCH("AS",Data!#REF!)),IF(Data!#REF!&lt;&gt;"",Data!#REF!,""),""))</f>
        <v>#REF!</v>
      </c>
      <c r="D103" t="e">
        <f>IF($N$18,IF(Data!#REF!&lt;&gt;"",Data!#REF!,""),IF(ISERR(SEARCH("AS",Data!#REF!)),IF(Data!#REF!&lt;&gt;"",Data!#REF!,""),""))</f>
        <v>#REF!</v>
      </c>
      <c r="F103" t="e">
        <f>IF($N$18,IF(Data!#REF!&lt;&gt;"",Data!#REF!,""),IF(ISERR(SEARCH("AS",Data!#REF!)),IF(Data!#REF!&lt;&gt;"",Data!#REF!,""),""))</f>
        <v>#REF!</v>
      </c>
      <c r="H103" t="e">
        <f>IF(B103&lt;&gt;"",IF(VLOOKUP($B103,Data!$A$3:$CW$55,$E$18)&lt;&gt;"",VLOOKUP($B103,Data!$A$3:$CW$55,$E$18),""),"")</f>
        <v>#REF!</v>
      </c>
      <c r="J103" t="e">
        <f>IF(B103&lt;&gt;"",IF(VLOOKUP($B103,Data!$A$3:$CW$55,$E$19)&lt;&gt;"",VLOOKUP($B103,Data!$A$3:$CW$55,$E$19),""),"")</f>
        <v>#REF!</v>
      </c>
      <c r="L103" t="e">
        <f>IF(B103&lt;&gt;"",IF(VLOOKUP($B103,Data!$A$3:$CW$55,$C$18)&lt;&gt;"",VLOOKUP($B103,Data!$A$3:$CW$55,$C$18),""),"")</f>
        <v>#REF!</v>
      </c>
      <c r="N103" t="e">
        <f>IF(B103&lt;&gt;"",IF(VLOOKUP($B103,Data!$A$3:$CW$55,$C$19)&lt;&gt;"",VLOOKUP($B103,Data!$A$3:$CW$55,$C$19),""),"")</f>
        <v>#REF!</v>
      </c>
    </row>
    <row r="104" spans="2:14" ht="15" customHeight="1">
      <c r="B104" t="e">
        <f>IF($N$18,IF(Data!#REF!&lt;&gt;"",Data!#REF!,""),IF(ISERR(SEARCH("AS",Data!#REF!)),IF(Data!#REF!&lt;&gt;"",Data!#REF!,""),""))</f>
        <v>#REF!</v>
      </c>
      <c r="D104" t="e">
        <f>IF($N$18,IF(Data!#REF!&lt;&gt;"",Data!#REF!,""),IF(ISERR(SEARCH("AS",Data!#REF!)),IF(Data!#REF!&lt;&gt;"",Data!#REF!,""),""))</f>
        <v>#REF!</v>
      </c>
      <c r="F104" t="e">
        <f>IF($N$18,IF(Data!#REF!&lt;&gt;"",Data!#REF!,""),IF(ISERR(SEARCH("AS",Data!#REF!)),IF(Data!#REF!&lt;&gt;"",Data!#REF!,""),""))</f>
        <v>#REF!</v>
      </c>
      <c r="H104" t="e">
        <f>IF(B104&lt;&gt;"",IF(VLOOKUP($B104,Data!$A$3:$CW$55,$E$18)&lt;&gt;"",VLOOKUP($B104,Data!$A$3:$CW$55,$E$18),""),"")</f>
        <v>#REF!</v>
      </c>
      <c r="J104" t="e">
        <f>IF(B104&lt;&gt;"",IF(VLOOKUP($B104,Data!$A$3:$CW$55,$E$19)&lt;&gt;"",VLOOKUP($B104,Data!$A$3:$CW$55,$E$19),""),"")</f>
        <v>#REF!</v>
      </c>
      <c r="L104" t="e">
        <f>IF(B104&lt;&gt;"",IF(VLOOKUP($B104,Data!$A$3:$CW$55,$C$18)&lt;&gt;"",VLOOKUP($B104,Data!$A$3:$CW$55,$C$18),""),"")</f>
        <v>#REF!</v>
      </c>
      <c r="N104" t="e">
        <f>IF(B104&lt;&gt;"",IF(VLOOKUP($B104,Data!$A$3:$CW$55,$C$19)&lt;&gt;"",VLOOKUP($B104,Data!$A$3:$CW$55,$C$19),""),"")</f>
        <v>#REF!</v>
      </c>
    </row>
    <row r="105" spans="2:14" ht="15" customHeight="1">
      <c r="B105" t="e">
        <f>IF($N$18,IF(Data!#REF!&lt;&gt;"",Data!#REF!,""),IF(ISERR(SEARCH("AS",Data!#REF!)),IF(Data!#REF!&lt;&gt;"",Data!#REF!,""),""))</f>
        <v>#REF!</v>
      </c>
      <c r="D105" t="e">
        <f>IF($N$18,IF(Data!#REF!&lt;&gt;"",Data!#REF!,""),IF(ISERR(SEARCH("AS",Data!#REF!)),IF(Data!#REF!&lt;&gt;"",Data!#REF!,""),""))</f>
        <v>#REF!</v>
      </c>
      <c r="F105" t="e">
        <f>IF($N$18,IF(Data!#REF!&lt;&gt;"",Data!#REF!,""),IF(ISERR(SEARCH("AS",Data!#REF!)),IF(Data!#REF!&lt;&gt;"",Data!#REF!,""),""))</f>
        <v>#REF!</v>
      </c>
      <c r="H105" t="e">
        <f>IF(B105&lt;&gt;"",IF(VLOOKUP($B105,Data!$A$3:$CW$55,$E$18)&lt;&gt;"",VLOOKUP($B105,Data!$A$3:$CW$55,$E$18),""),"")</f>
        <v>#REF!</v>
      </c>
      <c r="J105" t="e">
        <f>IF(B105&lt;&gt;"",IF(VLOOKUP($B105,Data!$A$3:$CW$55,$E$19)&lt;&gt;"",VLOOKUP($B105,Data!$A$3:$CW$55,$E$19),""),"")</f>
        <v>#REF!</v>
      </c>
      <c r="L105" t="e">
        <f>IF(B105&lt;&gt;"",IF(VLOOKUP($B105,Data!$A$3:$CW$55,$C$18)&lt;&gt;"",VLOOKUP($B105,Data!$A$3:$CW$55,$C$18),""),"")</f>
        <v>#REF!</v>
      </c>
      <c r="N105" t="e">
        <f>IF(B105&lt;&gt;"",IF(VLOOKUP($B105,Data!$A$3:$CW$55,$C$19)&lt;&gt;"",VLOOKUP($B105,Data!$A$3:$CW$55,$C$19),""),"")</f>
        <v>#REF!</v>
      </c>
    </row>
    <row r="106" spans="2:14">
      <c r="B106">
        <f>IF($N$18,IF(Data!A72&lt;&gt;"",Data!A72,""),IF(ISERR(SEARCH("AS",Data!#REF!)),IF(Data!A72&lt;&gt;"",Data!A72,""),""))</f>
        <v>85</v>
      </c>
      <c r="D106">
        <f>IF($N$18,IF(Data!B72&lt;&gt;"",Data!B72,""),IF(ISERR(SEARCH("AS",Data!#REF!)),IF(Data!B72&lt;&gt;"",Data!B72,""),""))</f>
        <v>84</v>
      </c>
      <c r="F106" t="e">
        <f>IF($N$18,IF(Data!#REF!&lt;&gt;"",Data!#REF!,""),IF(ISERR(SEARCH("AS",Data!#REF!)),IF(Data!#REF!&lt;&gt;"",Data!#REF!,""),""))</f>
        <v>#REF!</v>
      </c>
      <c r="H106">
        <f>IF(B106&lt;&gt;"",IF(VLOOKUP($B106,Data!$A$3:$CW$55,$E$18)&lt;&gt;"",VLOOKUP($B106,Data!$A$3:$CW$55,$E$18),""),"")</f>
        <v>55</v>
      </c>
      <c r="J106">
        <f>IF(B106&lt;&gt;"",IF(VLOOKUP($B106,Data!$A$3:$CW$55,$E$19)&lt;&gt;"",VLOOKUP($B106,Data!$A$3:$CW$55,$E$19),""),"")</f>
        <v>1</v>
      </c>
      <c r="L106">
        <f>IF(B106&lt;&gt;"",IF(VLOOKUP($B106,Data!$A$3:$CW$55,$C$18)&lt;&gt;"",VLOOKUP($B106,Data!$A$3:$CW$55,$C$18),""),"")</f>
        <v>251</v>
      </c>
      <c r="N106">
        <f>IF(B106&lt;&gt;"",IF(VLOOKUP($B106,Data!$A$3:$CW$55,$C$19)&lt;&gt;"",VLOOKUP($B106,Data!$A$3:$CW$55,$C$19),""),"")</f>
        <v>54</v>
      </c>
    </row>
    <row r="107" spans="2:14">
      <c r="B107">
        <f>IF($N$18,IF(Data!A50&lt;&gt;"",Data!A50,""),IF(ISERR(SEARCH("AS",Data!#REF!)),IF(Data!A50&lt;&gt;"",Data!A50,""),""))</f>
        <v>86</v>
      </c>
      <c r="D107">
        <f>IF($N$18,IF(Data!B50&lt;&gt;"",Data!B50,""),IF(ISERR(SEARCH("AS",Data!#REF!)),IF(Data!B50&lt;&gt;"",Data!B50,""),""))</f>
        <v>85</v>
      </c>
      <c r="F107" t="e">
        <f>IF($N$18,IF(Data!#REF!&lt;&gt;"",Data!#REF!,""),IF(ISERR(SEARCH("AS",Data!#REF!)),IF(Data!#REF!&lt;&gt;"",Data!#REF!,""),""))</f>
        <v>#REF!</v>
      </c>
      <c r="H107">
        <f>IF(B107&lt;&gt;"",IF(VLOOKUP($B107,Data!$A$3:$CW$55,$E$18)&lt;&gt;"",VLOOKUP($B107,Data!$A$3:$CW$55,$E$18),""),"")</f>
        <v>55</v>
      </c>
      <c r="J107">
        <f>IF(B107&lt;&gt;"",IF(VLOOKUP($B107,Data!$A$3:$CW$55,$E$19)&lt;&gt;"",VLOOKUP($B107,Data!$A$3:$CW$55,$E$19),""),"")</f>
        <v>1</v>
      </c>
      <c r="L107">
        <f>IF(B107&lt;&gt;"",IF(VLOOKUP($B107,Data!$A$3:$CW$55,$C$18)&lt;&gt;"",VLOOKUP($B107,Data!$A$3:$CW$55,$C$18),""),"")</f>
        <v>251</v>
      </c>
      <c r="N107">
        <f>IF(B107&lt;&gt;"",IF(VLOOKUP($B107,Data!$A$3:$CW$55,$C$19)&lt;&gt;"",VLOOKUP($B107,Data!$A$3:$CW$55,$C$19),""),"")</f>
        <v>54</v>
      </c>
    </row>
    <row r="108" spans="2:14">
      <c r="B108">
        <f>IF($N$18,IF(Data!A51&lt;&gt;"",Data!A51,""),IF(ISERR(SEARCH("AS",Data!#REF!)),IF(Data!A51&lt;&gt;"",Data!A51,""),""))</f>
        <v>87</v>
      </c>
      <c r="D108">
        <f>IF($N$18,IF(Data!B51&lt;&gt;"",Data!B51,""),IF(ISERR(SEARCH("AS",Data!#REF!)),IF(Data!B51&lt;&gt;"",Data!B51,""),""))</f>
        <v>86</v>
      </c>
      <c r="F108" t="e">
        <f>IF($N$18,IF(Data!#REF!&lt;&gt;"",Data!#REF!,""),IF(ISERR(SEARCH("AS",Data!#REF!)),IF(Data!#REF!&lt;&gt;"",Data!#REF!,""),""))</f>
        <v>#REF!</v>
      </c>
      <c r="H108">
        <f>IF(B108&lt;&gt;"",IF(VLOOKUP($B108,Data!$A$3:$CW$55,$E$18)&lt;&gt;"",VLOOKUP($B108,Data!$A$3:$CW$55,$E$18),""),"")</f>
        <v>55</v>
      </c>
      <c r="J108">
        <f>IF(B108&lt;&gt;"",IF(VLOOKUP($B108,Data!$A$3:$CW$55,$E$19)&lt;&gt;"",VLOOKUP($B108,Data!$A$3:$CW$55,$E$19),""),"")</f>
        <v>1</v>
      </c>
      <c r="L108">
        <f>IF(B108&lt;&gt;"",IF(VLOOKUP($B108,Data!$A$3:$CW$55,$C$18)&lt;&gt;"",VLOOKUP($B108,Data!$A$3:$CW$55,$C$18),""),"")</f>
        <v>251</v>
      </c>
      <c r="N108">
        <f>IF(B108&lt;&gt;"",IF(VLOOKUP($B108,Data!$A$3:$CW$55,$C$19)&lt;&gt;"",VLOOKUP($B108,Data!$A$3:$CW$55,$C$19),""),"")</f>
        <v>54</v>
      </c>
    </row>
    <row r="109" spans="2:14">
      <c r="B109">
        <f>IF($N$18,IF(Data!A52&lt;&gt;"",Data!A52,""),IF(ISERR(SEARCH("AS",Data!#REF!)),IF(Data!A52&lt;&gt;"",Data!A52,""),""))</f>
        <v>88</v>
      </c>
      <c r="D109">
        <f>IF($N$18,IF(Data!B52&lt;&gt;"",Data!B52,""),IF(ISERR(SEARCH("AS",Data!#REF!)),IF(Data!B52&lt;&gt;"",Data!B52,""),""))</f>
        <v>87</v>
      </c>
      <c r="F109" t="e">
        <f>IF($N$18,IF(Data!#REF!&lt;&gt;"",Data!#REF!,""),IF(ISERR(SEARCH("AS",Data!#REF!)),IF(Data!#REF!&lt;&gt;"",Data!#REF!,""),""))</f>
        <v>#REF!</v>
      </c>
      <c r="H109">
        <f>IF(B109&lt;&gt;"",IF(VLOOKUP($B109,Data!$A$3:$CW$55,$E$18)&lt;&gt;"",VLOOKUP($B109,Data!$A$3:$CW$55,$E$18),""),"")</f>
        <v>55</v>
      </c>
      <c r="J109">
        <f>IF(B109&lt;&gt;"",IF(VLOOKUP($B109,Data!$A$3:$CW$55,$E$19)&lt;&gt;"",VLOOKUP($B109,Data!$A$3:$CW$55,$E$19),""),"")</f>
        <v>1</v>
      </c>
      <c r="L109">
        <f>IF(B109&lt;&gt;"",IF(VLOOKUP($B109,Data!$A$3:$CW$55,$C$18)&lt;&gt;"",VLOOKUP($B109,Data!$A$3:$CW$55,$C$18),""),"")</f>
        <v>251</v>
      </c>
      <c r="N109">
        <f>IF(B109&lt;&gt;"",IF(VLOOKUP($B109,Data!$A$3:$CW$55,$C$19)&lt;&gt;"",VLOOKUP($B109,Data!$A$3:$CW$55,$C$19),""),"")</f>
        <v>54</v>
      </c>
    </row>
    <row r="110" spans="2:14">
      <c r="B110">
        <f>IF($N$18,IF(Data!A53&lt;&gt;"",Data!A53,""),IF(ISERR(SEARCH("AS",Data!#REF!)),IF(Data!A53&lt;&gt;"",Data!A53,""),""))</f>
        <v>89</v>
      </c>
      <c r="D110">
        <f>IF($N$18,IF(Data!B53&lt;&gt;"",Data!B53,""),IF(ISERR(SEARCH("AS",Data!#REF!)),IF(Data!B53&lt;&gt;"",Data!B53,""),""))</f>
        <v>88</v>
      </c>
      <c r="F110" t="e">
        <f>IF($N$18,IF(Data!#REF!&lt;&gt;"",Data!#REF!,""),IF(ISERR(SEARCH("AS",Data!#REF!)),IF(Data!#REF!&lt;&gt;"",Data!#REF!,""),""))</f>
        <v>#REF!</v>
      </c>
      <c r="H110">
        <f>IF(B110&lt;&gt;"",IF(VLOOKUP($B110,Data!$A$3:$CW$55,$E$18)&lt;&gt;"",VLOOKUP($B110,Data!$A$3:$CW$55,$E$18),""),"")</f>
        <v>55</v>
      </c>
      <c r="J110">
        <f>IF(B110&lt;&gt;"",IF(VLOOKUP($B110,Data!$A$3:$CW$55,$E$19)&lt;&gt;"",VLOOKUP($B110,Data!$A$3:$CW$55,$E$19),""),"")</f>
        <v>1</v>
      </c>
      <c r="L110">
        <f>IF(B110&lt;&gt;"",IF(VLOOKUP($B110,Data!$A$3:$CW$55,$C$18)&lt;&gt;"",VLOOKUP($B110,Data!$A$3:$CW$55,$C$18),""),"")</f>
        <v>251</v>
      </c>
      <c r="N110">
        <f>IF(B110&lt;&gt;"",IF(VLOOKUP($B110,Data!$A$3:$CW$55,$C$19)&lt;&gt;"",VLOOKUP($B110,Data!$A$3:$CW$55,$C$19),""),"")</f>
        <v>54</v>
      </c>
    </row>
    <row r="111" spans="2:14">
      <c r="B111">
        <f>IF($N$18,IF(Data!A33&lt;&gt;"",Data!A33,""),IF(ISERR(SEARCH("AS",Data!#REF!)),IF(Data!A33&lt;&gt;"",Data!A33,""),""))</f>
        <v>90</v>
      </c>
      <c r="D111">
        <f>IF($N$18,IF(Data!B33&lt;&gt;"",Data!B33,""),IF(ISERR(SEARCH("AS",Data!#REF!)),IF(Data!B33&lt;&gt;"",Data!B33,""),""))</f>
        <v>89</v>
      </c>
      <c r="F111" t="e">
        <f>IF($N$18,IF(Data!#REF!&lt;&gt;"",Data!#REF!,""),IF(ISERR(SEARCH("AS",Data!#REF!)),IF(Data!#REF!&lt;&gt;"",Data!#REF!,""),""))</f>
        <v>#REF!</v>
      </c>
      <c r="H111">
        <f>IF(B111&lt;&gt;"",IF(VLOOKUP($B111,Data!$A$3:$CW$55,$E$18)&lt;&gt;"",VLOOKUP($B111,Data!$A$3:$CW$55,$E$18),""),"")</f>
        <v>55</v>
      </c>
      <c r="J111">
        <f>IF(B111&lt;&gt;"",IF(VLOOKUP($B111,Data!$A$3:$CW$55,$E$19)&lt;&gt;"",VLOOKUP($B111,Data!$A$3:$CW$55,$E$19),""),"")</f>
        <v>1</v>
      </c>
      <c r="L111">
        <f>IF(B111&lt;&gt;"",IF(VLOOKUP($B111,Data!$A$3:$CW$55,$C$18)&lt;&gt;"",VLOOKUP($B111,Data!$A$3:$CW$55,$C$18),""),"")</f>
        <v>251</v>
      </c>
      <c r="N111">
        <f>IF(B111&lt;&gt;"",IF(VLOOKUP($B111,Data!$A$3:$CW$55,$C$19)&lt;&gt;"",VLOOKUP($B111,Data!$A$3:$CW$55,$C$19),""),"")</f>
        <v>54</v>
      </c>
    </row>
    <row r="112" spans="2:14">
      <c r="B112" t="e">
        <f>IF($N$18,IF(Data!#REF!&lt;&gt;"",Data!#REF!,""),IF(ISERR(SEARCH("AS",Data!#REF!)),IF(Data!#REF!&lt;&gt;"",Data!#REF!,""),""))</f>
        <v>#REF!</v>
      </c>
      <c r="D112" t="e">
        <f>IF($N$18,IF(Data!#REF!&lt;&gt;"",Data!#REF!,""),IF(ISERR(SEARCH("AS",Data!#REF!)),IF(Data!#REF!&lt;&gt;"",Data!#REF!,""),""))</f>
        <v>#REF!</v>
      </c>
      <c r="F112" t="e">
        <f>IF($N$18,IF(Data!#REF!&lt;&gt;"",Data!#REF!,""),IF(ISERR(SEARCH("AS",Data!#REF!)),IF(Data!#REF!&lt;&gt;"",Data!#REF!,""),""))</f>
        <v>#REF!</v>
      </c>
      <c r="H112" t="e">
        <f>IF(B112&lt;&gt;"",IF(VLOOKUP($B112,Data!$A$3:$CW$55,$E$18)&lt;&gt;"",VLOOKUP($B112,Data!$A$3:$CW$55,$E$18),""),"")</f>
        <v>#REF!</v>
      </c>
      <c r="J112" t="e">
        <f>IF(B112&lt;&gt;"",IF(VLOOKUP($B112,Data!$A$3:$CW$55,$E$19)&lt;&gt;"",VLOOKUP($B112,Data!$A$3:$CW$55,$E$19),""),"")</f>
        <v>#REF!</v>
      </c>
      <c r="L112" t="e">
        <f>IF(B112&lt;&gt;"",IF(VLOOKUP($B112,Data!$A$3:$CW$55,$C$18)&lt;&gt;"",VLOOKUP($B112,Data!$A$3:$CW$55,$C$18),""),"")</f>
        <v>#REF!</v>
      </c>
      <c r="N112" t="e">
        <f>IF(B112&lt;&gt;"",IF(VLOOKUP($B112,Data!$A$3:$CW$55,$C$19)&lt;&gt;"",VLOOKUP($B112,Data!$A$3:$CW$55,$C$19),""),"")</f>
        <v>#REF!</v>
      </c>
    </row>
    <row r="113" spans="2:14">
      <c r="B113">
        <f>IF($N$18,IF(Data!A34&lt;&gt;"",Data!A34,""),IF(ISERR(SEARCH("AS",Data!#REF!)),IF(Data!A34&lt;&gt;"",Data!A34,""),""))</f>
        <v>92</v>
      </c>
      <c r="D113">
        <f>IF($N$18,IF(Data!B34&lt;&gt;"",Data!B34,""),IF(ISERR(SEARCH("AS",Data!#REF!)),IF(Data!B34&lt;&gt;"",Data!B34,""),""))</f>
        <v>91</v>
      </c>
      <c r="F113" t="e">
        <f>IF($N$18,IF(Data!#REF!&lt;&gt;"",Data!#REF!,""),IF(ISERR(SEARCH("AS",Data!#REF!)),IF(Data!#REF!&lt;&gt;"",Data!#REF!,""),""))</f>
        <v>#REF!</v>
      </c>
      <c r="H113">
        <f>IF(B113&lt;&gt;"",IF(VLOOKUP($B113,Data!$A$3:$CW$55,$E$18)&lt;&gt;"",VLOOKUP($B113,Data!$A$3:$CW$55,$E$18),""),"")</f>
        <v>55</v>
      </c>
      <c r="J113">
        <f>IF(B113&lt;&gt;"",IF(VLOOKUP($B113,Data!$A$3:$CW$55,$E$19)&lt;&gt;"",VLOOKUP($B113,Data!$A$3:$CW$55,$E$19),""),"")</f>
        <v>1</v>
      </c>
      <c r="L113">
        <f>IF(B113&lt;&gt;"",IF(VLOOKUP($B113,Data!$A$3:$CW$55,$C$18)&lt;&gt;"",VLOOKUP($B113,Data!$A$3:$CW$55,$C$18),""),"")</f>
        <v>251</v>
      </c>
      <c r="N113">
        <f>IF(B113&lt;&gt;"",IF(VLOOKUP($B113,Data!$A$3:$CW$55,$C$19)&lt;&gt;"",VLOOKUP($B113,Data!$A$3:$CW$55,$C$19),""),"")</f>
        <v>54</v>
      </c>
    </row>
    <row r="114" spans="2:14" ht="15" customHeight="1">
      <c r="B114" t="e">
        <f>IF($N$18,IF(Data!#REF!&lt;&gt;"",Data!#REF!,""),IF(ISERR(SEARCH("AS",Data!#REF!)),IF(Data!#REF!&lt;&gt;"",Data!#REF!,""),""))</f>
        <v>#REF!</v>
      </c>
      <c r="D114" t="e">
        <f>IF($N$18,IF(Data!#REF!&lt;&gt;"",Data!#REF!,""),IF(ISERR(SEARCH("AS",Data!#REF!)),IF(Data!#REF!&lt;&gt;"",Data!#REF!,""),""))</f>
        <v>#REF!</v>
      </c>
      <c r="F114" t="e">
        <f>IF($N$18,IF(Data!#REF!&lt;&gt;"",Data!#REF!,""),IF(ISERR(SEARCH("AS",Data!#REF!)),IF(Data!#REF!&lt;&gt;"",Data!#REF!,""),""))</f>
        <v>#REF!</v>
      </c>
      <c r="H114" t="e">
        <f>IF(B114&lt;&gt;"",IF(VLOOKUP($B114,Data!$A$3:$CW$55,$E$18)&lt;&gt;"",VLOOKUP($B114,Data!$A$3:$CW$55,$E$18),""),"")</f>
        <v>#REF!</v>
      </c>
      <c r="J114" t="e">
        <f>IF(B114&lt;&gt;"",IF(VLOOKUP($B114,Data!$A$3:$CW$55,$E$19)&lt;&gt;"",VLOOKUP($B114,Data!$A$3:$CW$55,$E$19),""),"")</f>
        <v>#REF!</v>
      </c>
      <c r="L114" t="e">
        <f>IF(B114&lt;&gt;"",IF(VLOOKUP($B114,Data!$A$3:$CW$55,$C$18)&lt;&gt;"",VLOOKUP($B114,Data!$A$3:$CW$55,$C$18),""),"")</f>
        <v>#REF!</v>
      </c>
      <c r="N114" t="e">
        <f>IF(B114&lt;&gt;"",IF(VLOOKUP($B114,Data!$A$3:$CW$55,$C$19)&lt;&gt;"",VLOOKUP($B114,Data!$A$3:$CW$55,$C$19),""),"")</f>
        <v>#REF!</v>
      </c>
    </row>
    <row r="115" spans="2:14">
      <c r="B115">
        <f>IF($N$18,IF(Data!A35&lt;&gt;"",Data!A35,""),IF(ISERR(SEARCH("AS",Data!#REF!)),IF(Data!A35&lt;&gt;"",Data!A35,""),""))</f>
        <v>94</v>
      </c>
      <c r="D115">
        <f>IF($N$18,IF(Data!B35&lt;&gt;"",Data!B35,""),IF(ISERR(SEARCH("AS",Data!#REF!)),IF(Data!B35&lt;&gt;"",Data!B35,""),""))</f>
        <v>93</v>
      </c>
      <c r="F115" t="e">
        <f>IF($N$18,IF(Data!#REF!&lt;&gt;"",Data!#REF!,""),IF(ISERR(SEARCH("AS",Data!#REF!)),IF(Data!#REF!&lt;&gt;"",Data!#REF!,""),""))</f>
        <v>#REF!</v>
      </c>
      <c r="H115">
        <f>IF(B115&lt;&gt;"",IF(VLOOKUP($B115,Data!$A$3:$CW$55,$E$18)&lt;&gt;"",VLOOKUP($B115,Data!$A$3:$CW$55,$E$18),""),"")</f>
        <v>55</v>
      </c>
      <c r="J115">
        <f>IF(B115&lt;&gt;"",IF(VLOOKUP($B115,Data!$A$3:$CW$55,$E$19)&lt;&gt;"",VLOOKUP($B115,Data!$A$3:$CW$55,$E$19),""),"")</f>
        <v>1</v>
      </c>
      <c r="L115">
        <f>IF(B115&lt;&gt;"",IF(VLOOKUP($B115,Data!$A$3:$CW$55,$C$18)&lt;&gt;"",VLOOKUP($B115,Data!$A$3:$CW$55,$C$18),""),"")</f>
        <v>251</v>
      </c>
      <c r="N115">
        <f>IF(B115&lt;&gt;"",IF(VLOOKUP($B115,Data!$A$3:$CW$55,$C$19)&lt;&gt;"",VLOOKUP($B115,Data!$A$3:$CW$55,$C$19),""),"")</f>
        <v>54</v>
      </c>
    </row>
    <row r="116" spans="2:14">
      <c r="B116">
        <f>IF($N$18,IF(Data!A26&lt;&gt;"",Data!A26,""),IF(ISERR(SEARCH("AS",Data!#REF!)),IF(Data!A26&lt;&gt;"",Data!A26,""),""))</f>
        <v>95</v>
      </c>
      <c r="D116">
        <f>IF($N$18,IF(Data!B26&lt;&gt;"",Data!B26,""),IF(ISERR(SEARCH("AS",Data!#REF!)),IF(Data!B26&lt;&gt;"",Data!B26,""),""))</f>
        <v>94</v>
      </c>
      <c r="F116" t="e">
        <f>IF($N$18,IF(Data!#REF!&lt;&gt;"",Data!#REF!,""),IF(ISERR(SEARCH("AS",Data!#REF!)),IF(Data!#REF!&lt;&gt;"",Data!#REF!,""),""))</f>
        <v>#REF!</v>
      </c>
      <c r="H116">
        <f>IF(B116&lt;&gt;"",IF(VLOOKUP($B116,Data!$A$3:$CW$55,$E$18)&lt;&gt;"",VLOOKUP($B116,Data!$A$3:$CW$55,$E$18),""),"")</f>
        <v>55</v>
      </c>
      <c r="J116">
        <f>IF(B116&lt;&gt;"",IF(VLOOKUP($B116,Data!$A$3:$CW$55,$E$19)&lt;&gt;"",VLOOKUP($B116,Data!$A$3:$CW$55,$E$19),""),"")</f>
        <v>1</v>
      </c>
      <c r="L116">
        <f>IF(B116&lt;&gt;"",IF(VLOOKUP($B116,Data!$A$3:$CW$55,$C$18)&lt;&gt;"",VLOOKUP($B116,Data!$A$3:$CW$55,$C$18),""),"")</f>
        <v>251</v>
      </c>
      <c r="N116">
        <f>IF(B116&lt;&gt;"",IF(VLOOKUP($B116,Data!$A$3:$CW$55,$C$19)&lt;&gt;"",VLOOKUP($B116,Data!$A$3:$CW$55,$C$19),""),"")</f>
        <v>54</v>
      </c>
    </row>
    <row r="117" spans="2:14">
      <c r="B117">
        <f>IF($N$18,IF(Data!A36&lt;&gt;"",Data!A36,""),IF(ISERR(SEARCH("AS",Data!#REF!)),IF(Data!A36&lt;&gt;"",Data!A36,""),""))</f>
        <v>96</v>
      </c>
      <c r="D117">
        <f>IF($N$18,IF(Data!B36&lt;&gt;"",Data!B36,""),IF(ISERR(SEARCH("AS",Data!#REF!)),IF(Data!B36&lt;&gt;"",Data!B36,""),""))</f>
        <v>95</v>
      </c>
      <c r="F117" t="e">
        <f>IF($N$18,IF(Data!#REF!&lt;&gt;"",Data!#REF!,""),IF(ISERR(SEARCH("AS",Data!#REF!)),IF(Data!#REF!&lt;&gt;"",Data!#REF!,""),""))</f>
        <v>#REF!</v>
      </c>
      <c r="H117">
        <f>IF(B117&lt;&gt;"",IF(VLOOKUP($B117,Data!$A$3:$CW$55,$E$18)&lt;&gt;"",VLOOKUP($B117,Data!$A$3:$CW$55,$E$18),""),"")</f>
        <v>55</v>
      </c>
      <c r="J117">
        <f>IF(B117&lt;&gt;"",IF(VLOOKUP($B117,Data!$A$3:$CW$55,$E$19)&lt;&gt;"",VLOOKUP($B117,Data!$A$3:$CW$55,$E$19),""),"")</f>
        <v>1</v>
      </c>
      <c r="L117">
        <f>IF(B117&lt;&gt;"",IF(VLOOKUP($B117,Data!$A$3:$CW$55,$C$18)&lt;&gt;"",VLOOKUP($B117,Data!$A$3:$CW$55,$C$18),""),"")</f>
        <v>251</v>
      </c>
      <c r="N117">
        <f>IF(B117&lt;&gt;"",IF(VLOOKUP($B117,Data!$A$3:$CW$55,$C$19)&lt;&gt;"",VLOOKUP($B117,Data!$A$3:$CW$55,$C$19),""),"")</f>
        <v>54</v>
      </c>
    </row>
    <row r="118" spans="2:14">
      <c r="B118" t="e">
        <f>IF($N$18,IF(Data!#REF!&lt;&gt;"",Data!#REF!,""),IF(ISERR(SEARCH("AS",Data!#REF!)),IF(Data!#REF!&lt;&gt;"",Data!#REF!,""),""))</f>
        <v>#REF!</v>
      </c>
      <c r="D118" t="e">
        <f>IF($N$18,IF(Data!#REF!&lt;&gt;"",Data!#REF!,""),IF(ISERR(SEARCH("AS",Data!#REF!)),IF(Data!#REF!&lt;&gt;"",Data!#REF!,""),""))</f>
        <v>#REF!</v>
      </c>
      <c r="F118" t="e">
        <f>IF($N$18,IF(Data!#REF!&lt;&gt;"",Data!#REF!,""),IF(ISERR(SEARCH("AS",Data!#REF!)),IF(Data!#REF!&lt;&gt;"",Data!#REF!,""),""))</f>
        <v>#REF!</v>
      </c>
      <c r="H118" t="e">
        <f>IF(B118&lt;&gt;"",IF(VLOOKUP($B118,Data!$A$3:$CW$55,$E$18)&lt;&gt;"",VLOOKUP($B118,Data!$A$3:$CW$55,$E$18),""),"")</f>
        <v>#REF!</v>
      </c>
      <c r="J118" t="e">
        <f>IF(B118&lt;&gt;"",IF(VLOOKUP($B118,Data!$A$3:$CW$55,$E$19)&lt;&gt;"",VLOOKUP($B118,Data!$A$3:$CW$55,$E$19),""),"")</f>
        <v>#REF!</v>
      </c>
      <c r="L118" t="e">
        <f>IF(B118&lt;&gt;"",IF(VLOOKUP($B118,Data!$A$3:$CW$55,$C$18)&lt;&gt;"",VLOOKUP($B118,Data!$A$3:$CW$55,$C$18),""),"")</f>
        <v>#REF!</v>
      </c>
      <c r="N118" t="e">
        <f>IF(B118&lt;&gt;"",IF(VLOOKUP($B118,Data!$A$3:$CW$55,$C$19)&lt;&gt;"",VLOOKUP($B118,Data!$A$3:$CW$55,$C$19),""),"")</f>
        <v>#REF!</v>
      </c>
    </row>
    <row r="119" spans="2:14">
      <c r="B119">
        <f>IF($N$18,IF(Data!A37&lt;&gt;"",Data!A37,""),IF(ISERR(SEARCH("AS",Data!#REF!)),IF(Data!A37&lt;&gt;"",Data!A37,""),""))</f>
        <v>98</v>
      </c>
      <c r="D119">
        <f>IF($N$18,IF(Data!B37&lt;&gt;"",Data!B37,""),IF(ISERR(SEARCH("AS",Data!#REF!)),IF(Data!B37&lt;&gt;"",Data!B37,""),""))</f>
        <v>97</v>
      </c>
      <c r="F119" t="e">
        <f>IF($N$18,IF(Data!#REF!&lt;&gt;"",Data!#REF!,""),IF(ISERR(SEARCH("AS",Data!#REF!)),IF(Data!#REF!&lt;&gt;"",Data!#REF!,""),""))</f>
        <v>#REF!</v>
      </c>
      <c r="H119">
        <f>IF(B119&lt;&gt;"",IF(VLOOKUP($B119,Data!$A$3:$CW$55,$E$18)&lt;&gt;"",VLOOKUP($B119,Data!$A$3:$CW$55,$E$18),""),"")</f>
        <v>55</v>
      </c>
      <c r="J119">
        <f>IF(B119&lt;&gt;"",IF(VLOOKUP($B119,Data!$A$3:$CW$55,$E$19)&lt;&gt;"",VLOOKUP($B119,Data!$A$3:$CW$55,$E$19),""),"")</f>
        <v>1</v>
      </c>
      <c r="L119">
        <f>IF(B119&lt;&gt;"",IF(VLOOKUP($B119,Data!$A$3:$CW$55,$C$18)&lt;&gt;"",VLOOKUP($B119,Data!$A$3:$CW$55,$C$18),""),"")</f>
        <v>251</v>
      </c>
      <c r="N119">
        <f>IF(B119&lt;&gt;"",IF(VLOOKUP($B119,Data!$A$3:$CW$55,$C$19)&lt;&gt;"",VLOOKUP($B119,Data!$A$3:$CW$55,$C$19),""),"")</f>
        <v>54</v>
      </c>
    </row>
    <row r="120" spans="2:14">
      <c r="B120" t="e">
        <f>IF($N$18,IF(Data!#REF!&lt;&gt;"",Data!#REF!,""),IF(ISERR(SEARCH("AS",Data!#REF!)),IF(Data!#REF!&lt;&gt;"",Data!#REF!,""),""))</f>
        <v>#REF!</v>
      </c>
      <c r="D120" t="e">
        <f>IF($N$18,IF(Data!#REF!&lt;&gt;"",Data!#REF!,""),IF(ISERR(SEARCH("AS",Data!#REF!)),IF(Data!#REF!&lt;&gt;"",Data!#REF!,""),""))</f>
        <v>#REF!</v>
      </c>
      <c r="F120" t="e">
        <f>IF($N$18,IF(Data!#REF!&lt;&gt;"",Data!#REF!,""),IF(ISERR(SEARCH("AS",Data!#REF!)),IF(Data!#REF!&lt;&gt;"",Data!#REF!,""),""))</f>
        <v>#REF!</v>
      </c>
      <c r="H120" t="e">
        <f>IF(B120&lt;&gt;"",IF(VLOOKUP($B120,Data!$A$3:$CW$55,$E$18)&lt;&gt;"",VLOOKUP($B120,Data!$A$3:$CW$55,$E$18),""),"")</f>
        <v>#REF!</v>
      </c>
      <c r="J120" t="e">
        <f>IF(B120&lt;&gt;"",IF(VLOOKUP($B120,Data!$A$3:$CW$55,$E$19)&lt;&gt;"",VLOOKUP($B120,Data!$A$3:$CW$55,$E$19),""),"")</f>
        <v>#REF!</v>
      </c>
      <c r="L120" t="e">
        <f>IF(B120&lt;&gt;"",IF(VLOOKUP($B120,Data!$A$3:$CW$55,$C$18)&lt;&gt;"",VLOOKUP($B120,Data!$A$3:$CW$55,$C$18),""),"")</f>
        <v>#REF!</v>
      </c>
      <c r="N120" t="e">
        <f>IF(B120&lt;&gt;"",IF(VLOOKUP($B120,Data!$A$3:$CW$55,$C$19)&lt;&gt;"",VLOOKUP($B120,Data!$A$3:$CW$55,$C$19),""),"")</f>
        <v>#REF!</v>
      </c>
    </row>
    <row r="121" spans="2:14">
      <c r="B121">
        <f>IF($N$18,IF(Data!A73&lt;&gt;"",Data!A73,""),IF(ISERR(SEARCH("AS",Data!#REF!)),IF(Data!A73&lt;&gt;"",Data!A73,""),""))</f>
        <v>100</v>
      </c>
      <c r="D121">
        <f>IF($N$18,IF(Data!B73&lt;&gt;"",Data!B73,""),IF(ISERR(SEARCH("AS",Data!#REF!)),IF(Data!B73&lt;&gt;"",Data!B73,""),""))</f>
        <v>99</v>
      </c>
      <c r="F121" t="e">
        <f>IF($N$18,IF(Data!#REF!&lt;&gt;"",Data!#REF!,""),IF(ISERR(SEARCH("AS",Data!#REF!)),IF(Data!#REF!&lt;&gt;"",Data!#REF!,""),""))</f>
        <v>#REF!</v>
      </c>
      <c r="H121">
        <f>IF(B121&lt;&gt;"",IF(VLOOKUP($B121,Data!$A$3:$CW$55,$E$18)&lt;&gt;"",VLOOKUP($B121,Data!$A$3:$CW$55,$E$18),""),"")</f>
        <v>55</v>
      </c>
      <c r="J121">
        <f>IF(B121&lt;&gt;"",IF(VLOOKUP($B121,Data!$A$3:$CW$55,$E$19)&lt;&gt;"",VLOOKUP($B121,Data!$A$3:$CW$55,$E$19),""),"")</f>
        <v>1</v>
      </c>
      <c r="L121">
        <f>IF(B121&lt;&gt;"",IF(VLOOKUP($B121,Data!$A$3:$CW$55,$C$18)&lt;&gt;"",VLOOKUP($B121,Data!$A$3:$CW$55,$C$18),""),"")</f>
        <v>251</v>
      </c>
      <c r="N121">
        <f>IF(B121&lt;&gt;"",IF(VLOOKUP($B121,Data!$A$3:$CW$55,$C$19)&lt;&gt;"",VLOOKUP($B121,Data!$A$3:$CW$55,$C$19),""),"")</f>
        <v>54</v>
      </c>
    </row>
    <row r="122" spans="2:14" ht="15" customHeight="1">
      <c r="B122" t="e">
        <f>IF($N$18,IF(Data!#REF!&lt;&gt;"",Data!#REF!,""),IF(ISERR(SEARCH("AS",Data!#REF!)),IF(Data!#REF!&lt;&gt;"",Data!#REF!,""),""))</f>
        <v>#REF!</v>
      </c>
      <c r="D122" t="e">
        <f>IF($N$18,IF(Data!#REF!&lt;&gt;"",Data!#REF!,""),IF(ISERR(SEARCH("AS",Data!#REF!)),IF(Data!#REF!&lt;&gt;"",Data!#REF!,""),""))</f>
        <v>#REF!</v>
      </c>
      <c r="F122" t="e">
        <f>IF($N$18,IF(Data!#REF!&lt;&gt;"",Data!#REF!,""),IF(ISERR(SEARCH("AS",Data!#REF!)),IF(Data!#REF!&lt;&gt;"",Data!#REF!,""),""))</f>
        <v>#REF!</v>
      </c>
      <c r="H122" t="e">
        <f>IF(B122&lt;&gt;"",IF(VLOOKUP($B122,Data!$A$3:$CW$55,$E$18)&lt;&gt;"",VLOOKUP($B122,Data!$A$3:$CW$55,$E$18),""),"")</f>
        <v>#REF!</v>
      </c>
      <c r="J122" t="e">
        <f>IF(B122&lt;&gt;"",IF(VLOOKUP($B122,Data!$A$3:$CW$55,$E$19)&lt;&gt;"",VLOOKUP($B122,Data!$A$3:$CW$55,$E$19),""),"")</f>
        <v>#REF!</v>
      </c>
      <c r="L122" t="e">
        <f>IF(B122&lt;&gt;"",IF(VLOOKUP($B122,Data!$A$3:$CW$55,$C$18)&lt;&gt;"",VLOOKUP($B122,Data!$A$3:$CW$55,$C$18),""),"")</f>
        <v>#REF!</v>
      </c>
      <c r="N122" t="e">
        <f>IF(B122&lt;&gt;"",IF(VLOOKUP($B122,Data!$A$3:$CW$55,$C$19)&lt;&gt;"",VLOOKUP($B122,Data!$A$3:$CW$55,$C$19),""),"")</f>
        <v>#REF!</v>
      </c>
    </row>
    <row r="123" spans="2:14">
      <c r="B123">
        <f>IF($N$18,IF(Data!A11&lt;&gt;"",Data!A11,""),IF(ISERR(SEARCH("AS",Data!#REF!)),IF(Data!A11&lt;&gt;"",Data!A11,""),""))</f>
        <v>102</v>
      </c>
      <c r="D123">
        <f>IF($N$18,IF(Data!B11&lt;&gt;"",Data!B11,""),IF(ISERR(SEARCH("AS",Data!#REF!)),IF(Data!B11&lt;&gt;"",Data!B11,""),""))</f>
        <v>101</v>
      </c>
      <c r="F123" t="e">
        <f>IF($N$18,IF(Data!#REF!&lt;&gt;"",Data!#REF!,""),IF(ISERR(SEARCH("AS",Data!#REF!)),IF(Data!#REF!&lt;&gt;"",Data!#REF!,""),""))</f>
        <v>#REF!</v>
      </c>
      <c r="H123">
        <f>IF(B123&lt;&gt;"",IF(VLOOKUP($B123,Data!$A$3:$CW$55,$E$18)&lt;&gt;"",VLOOKUP($B123,Data!$A$3:$CW$55,$E$18),""),"")</f>
        <v>55</v>
      </c>
      <c r="J123">
        <f>IF(B123&lt;&gt;"",IF(VLOOKUP($B123,Data!$A$3:$CW$55,$E$19)&lt;&gt;"",VLOOKUP($B123,Data!$A$3:$CW$55,$E$19),""),"")</f>
        <v>1</v>
      </c>
      <c r="L123">
        <f>IF(B123&lt;&gt;"",IF(VLOOKUP($B123,Data!$A$3:$CW$55,$C$18)&lt;&gt;"",VLOOKUP($B123,Data!$A$3:$CW$55,$C$18),""),"")</f>
        <v>251</v>
      </c>
      <c r="N123">
        <f>IF(B123&lt;&gt;"",IF(VLOOKUP($B123,Data!$A$3:$CW$55,$C$19)&lt;&gt;"",VLOOKUP($B123,Data!$A$3:$CW$55,$C$19),""),"")</f>
        <v>54</v>
      </c>
    </row>
    <row r="124" spans="2:14">
      <c r="B124">
        <f>IF($N$18,IF(Data!A12&lt;&gt;"",Data!A12,""),IF(ISERR(SEARCH("AS",Data!#REF!)),IF(Data!A12&lt;&gt;"",Data!A12,""),""))</f>
        <v>103</v>
      </c>
      <c r="D124">
        <f>IF($N$18,IF(Data!B12&lt;&gt;"",Data!B12,""),IF(ISERR(SEARCH("AS",Data!#REF!)),IF(Data!B12&lt;&gt;"",Data!B12,""),""))</f>
        <v>102</v>
      </c>
      <c r="F124" t="e">
        <f>IF($N$18,IF(Data!#REF!&lt;&gt;"",Data!#REF!,""),IF(ISERR(SEARCH("AS",Data!#REF!)),IF(Data!#REF!&lt;&gt;"",Data!#REF!,""),""))</f>
        <v>#REF!</v>
      </c>
      <c r="H124">
        <f>IF(B124&lt;&gt;"",IF(VLOOKUP($B124,Data!$A$3:$CW$55,$E$18)&lt;&gt;"",VLOOKUP($B124,Data!$A$3:$CW$55,$E$18),""),"")</f>
        <v>55</v>
      </c>
      <c r="J124">
        <f>IF(B124&lt;&gt;"",IF(VLOOKUP($B124,Data!$A$3:$CW$55,$E$19)&lt;&gt;"",VLOOKUP($B124,Data!$A$3:$CW$55,$E$19),""),"")</f>
        <v>1</v>
      </c>
      <c r="L124">
        <f>IF(B124&lt;&gt;"",IF(VLOOKUP($B124,Data!$A$3:$CW$55,$C$18)&lt;&gt;"",VLOOKUP($B124,Data!$A$3:$CW$55,$C$18),""),"")</f>
        <v>251</v>
      </c>
      <c r="N124">
        <f>IF(B124&lt;&gt;"",IF(VLOOKUP($B124,Data!$A$3:$CW$55,$C$19)&lt;&gt;"",VLOOKUP($B124,Data!$A$3:$CW$55,$C$19),""),"")</f>
        <v>54</v>
      </c>
    </row>
    <row r="125" spans="2:14" ht="15" customHeight="1">
      <c r="B125" t="e">
        <f>IF($N$18,IF(Data!#REF!&lt;&gt;"",Data!#REF!,""),IF(ISERR(SEARCH("AS",Data!#REF!)),IF(Data!#REF!&lt;&gt;"",Data!#REF!,""),""))</f>
        <v>#REF!</v>
      </c>
      <c r="D125" t="e">
        <f>IF($N$18,IF(Data!#REF!&lt;&gt;"",Data!#REF!,""),IF(ISERR(SEARCH("AS",Data!#REF!)),IF(Data!#REF!&lt;&gt;"",Data!#REF!,""),""))</f>
        <v>#REF!</v>
      </c>
      <c r="F125" t="e">
        <f>IF($N$18,IF(Data!#REF!&lt;&gt;"",Data!#REF!,""),IF(ISERR(SEARCH("AS",Data!#REF!)),IF(Data!#REF!&lt;&gt;"",Data!#REF!,""),""))</f>
        <v>#REF!</v>
      </c>
      <c r="H125" t="e">
        <f>IF(B125&lt;&gt;"",IF(VLOOKUP($B125,Data!$A$3:$CW$55,$E$18)&lt;&gt;"",VLOOKUP($B125,Data!$A$3:$CW$55,$E$18),""),"")</f>
        <v>#REF!</v>
      </c>
      <c r="J125" t="e">
        <f>IF(B125&lt;&gt;"",IF(VLOOKUP($B125,Data!$A$3:$CW$55,$E$19)&lt;&gt;"",VLOOKUP($B125,Data!$A$3:$CW$55,$E$19),""),"")</f>
        <v>#REF!</v>
      </c>
      <c r="L125" t="e">
        <f>IF(B125&lt;&gt;"",IF(VLOOKUP($B125,Data!$A$3:$CW$55,$C$18)&lt;&gt;"",VLOOKUP($B125,Data!$A$3:$CW$55,$C$18),""),"")</f>
        <v>#REF!</v>
      </c>
      <c r="N125" t="e">
        <f>IF(B125&lt;&gt;"",IF(VLOOKUP($B125,Data!$A$3:$CW$55,$C$19)&lt;&gt;"",VLOOKUP($B125,Data!$A$3:$CW$55,$C$19),""),"")</f>
        <v>#REF!</v>
      </c>
    </row>
    <row r="126" spans="2:14" s="18" customFormat="1">
      <c r="B126" s="18">
        <f>IF($N$18,IF(Data!A3&lt;&gt;"",Data!A3,""),IF(ISERR(SEARCH("AS",Data!#REF!)),IF(Data!A3&lt;&gt;"",Data!A3,""),""))</f>
        <v>105</v>
      </c>
      <c r="D126" s="18">
        <f>IF($N$18,IF(Data!B3&lt;&gt;"",Data!B3,""),IF(ISERR(SEARCH("AS",Data!#REF!)),IF(Data!B3&lt;&gt;"",Data!B3,""),""))</f>
        <v>104</v>
      </c>
      <c r="F126" s="18" t="e">
        <f>IF($N$18,IF(Data!#REF!&lt;&gt;"",Data!#REF!,""),IF(ISERR(SEARCH("AS",Data!#REF!)),IF(Data!#REF!&lt;&gt;"",Data!#REF!,""),""))</f>
        <v>#REF!</v>
      </c>
      <c r="H126" s="18">
        <f>IF(B126&lt;&gt;"",IF(VLOOKUP($B126,Data!$A$3:$CW$55,$E$18)&lt;&gt;"",VLOOKUP($B126,Data!$A$3:$CW$55,$E$18),""),"")</f>
        <v>55</v>
      </c>
      <c r="J126" s="18">
        <f>IF(B126&lt;&gt;"",IF(VLOOKUP($B126,Data!$A$3:$CW$55,$E$19)&lt;&gt;"",VLOOKUP($B126,Data!$A$3:$CW$55,$E$19),""),"")</f>
        <v>1</v>
      </c>
      <c r="L126" s="18">
        <f>IF(B126&lt;&gt;"",IF(VLOOKUP($B126,Data!$A$3:$CW$55,$C$18)&lt;&gt;"",VLOOKUP($B126,Data!$A$3:$CW$55,$C$18),""),"")</f>
        <v>251</v>
      </c>
      <c r="N126" s="18">
        <f>IF(B126&lt;&gt;"",IF(VLOOKUP($B126,Data!$A$3:$CW$55,$C$19)&lt;&gt;"",VLOOKUP($B126,Data!$A$3:$CW$55,$C$19),""),"")</f>
        <v>54</v>
      </c>
    </row>
    <row r="127" spans="2:14" s="18" customFormat="1">
      <c r="B127" s="18">
        <f>IF($N$18,IF(Data!A4&lt;&gt;"",Data!A4,""),IF(ISERR(SEARCH("AS",Data!#REF!)),IF(Data!A4&lt;&gt;"",Data!A4,""),""))</f>
        <v>106</v>
      </c>
      <c r="D127" s="18">
        <f>IF($N$18,IF(Data!B4&lt;&gt;"",Data!B4,""),IF(ISERR(SEARCH("AS",Data!#REF!)),IF(Data!B4&lt;&gt;"",Data!B4,""),""))</f>
        <v>105</v>
      </c>
      <c r="F127" s="18" t="e">
        <f>IF($N$18,IF(Data!#REF!&lt;&gt;"",Data!#REF!,""),IF(ISERR(SEARCH("AS",Data!#REF!)),IF(Data!#REF!&lt;&gt;"",Data!#REF!,""),""))</f>
        <v>#REF!</v>
      </c>
      <c r="H127" s="18">
        <f>IF(B127&lt;&gt;"",IF(VLOOKUP($B127,Data!$A$3:$CW$55,$E$18)&lt;&gt;"",VLOOKUP($B127,Data!$A$3:$CW$55,$E$18),""),"")</f>
        <v>55</v>
      </c>
      <c r="J127" s="18">
        <f>IF(B127&lt;&gt;"",IF(VLOOKUP($B127,Data!$A$3:$CW$55,$E$19)&lt;&gt;"",VLOOKUP($B127,Data!$A$3:$CW$55,$E$19),""),"")</f>
        <v>1</v>
      </c>
      <c r="L127" s="18">
        <f>IF(B127&lt;&gt;"",IF(VLOOKUP($B127,Data!$A$3:$CW$55,$C$18)&lt;&gt;"",VLOOKUP($B127,Data!$A$3:$CW$55,$C$18),""),"")</f>
        <v>251</v>
      </c>
      <c r="N127" s="18">
        <f>IF(B127&lt;&gt;"",IF(VLOOKUP($B127,Data!$A$3:$CW$55,$C$19)&lt;&gt;"",VLOOKUP($B127,Data!$A$3:$CW$55,$C$19),""),"")</f>
        <v>54</v>
      </c>
    </row>
    <row r="128" spans="2:14" s="18" customFormat="1">
      <c r="B128" s="18">
        <f>IF($N$18,IF(Data!A5&lt;&gt;"",Data!A5,""),IF(ISERR(SEARCH("AS",Data!#REF!)),IF(Data!A5&lt;&gt;"",Data!A5,""),""))</f>
        <v>107</v>
      </c>
      <c r="D128" s="18">
        <f>IF($N$18,IF(Data!B5&lt;&gt;"",Data!B5,""),IF(ISERR(SEARCH("AS",Data!#REF!)),IF(Data!B5&lt;&gt;"",Data!B5,""),""))</f>
        <v>106</v>
      </c>
      <c r="F128" s="18" t="e">
        <f>IF($N$18,IF(Data!#REF!&lt;&gt;"",Data!#REF!,""),IF(ISERR(SEARCH("AS",Data!#REF!)),IF(Data!#REF!&lt;&gt;"",Data!#REF!,""),""))</f>
        <v>#REF!</v>
      </c>
      <c r="H128" s="18">
        <f>IF(B128&lt;&gt;"",IF(VLOOKUP($B128,Data!$A$3:$CW$55,$E$18)&lt;&gt;"",VLOOKUP($B128,Data!$A$3:$CW$55,$E$18),""),"")</f>
        <v>55</v>
      </c>
      <c r="J128" s="18">
        <f>IF(B128&lt;&gt;"",IF(VLOOKUP($B128,Data!$A$3:$CW$55,$E$19)&lt;&gt;"",VLOOKUP($B128,Data!$A$3:$CW$55,$E$19),""),"")</f>
        <v>1</v>
      </c>
      <c r="L128" s="18">
        <f>IF(B128&lt;&gt;"",IF(VLOOKUP($B128,Data!$A$3:$CW$55,$C$18)&lt;&gt;"",VLOOKUP($B128,Data!$A$3:$CW$55,$C$18),""),"")</f>
        <v>251</v>
      </c>
      <c r="N128" s="18">
        <f>IF(B128&lt;&gt;"",IF(VLOOKUP($B128,Data!$A$3:$CW$55,$C$19)&lt;&gt;"",VLOOKUP($B128,Data!$A$3:$CW$55,$C$19),""),"")</f>
        <v>54</v>
      </c>
    </row>
    <row r="129" spans="2:14" s="18" customFormat="1">
      <c r="B129" s="18">
        <f>IF($N$18,IF(Data!A6&lt;&gt;"",Data!A6,""),IF(ISERR(SEARCH("AS",Data!#REF!)),IF(Data!A6&lt;&gt;"",Data!A6,""),""))</f>
        <v>108</v>
      </c>
      <c r="D129" s="18">
        <f>IF($N$18,IF(Data!B6&lt;&gt;"",Data!B6,""),IF(ISERR(SEARCH("AS",Data!#REF!)),IF(Data!B6&lt;&gt;"",Data!B6,""),""))</f>
        <v>107</v>
      </c>
      <c r="F129" s="18" t="e">
        <f>IF($N$18,IF(Data!#REF!&lt;&gt;"",Data!#REF!,""),IF(ISERR(SEARCH("AS",Data!#REF!)),IF(Data!#REF!&lt;&gt;"",Data!#REF!,""),""))</f>
        <v>#REF!</v>
      </c>
      <c r="H129" s="18">
        <f>IF(B129&lt;&gt;"",IF(VLOOKUP($B129,Data!$A$3:$CW$55,$E$18)&lt;&gt;"",VLOOKUP($B129,Data!$A$3:$CW$55,$E$18),""),"")</f>
        <v>55</v>
      </c>
      <c r="J129" s="18">
        <f>IF(B129&lt;&gt;"",IF(VLOOKUP($B129,Data!$A$3:$CW$55,$E$19)&lt;&gt;"",VLOOKUP($B129,Data!$A$3:$CW$55,$E$19),""),"")</f>
        <v>1</v>
      </c>
      <c r="L129" s="18">
        <f>IF(B129&lt;&gt;"",IF(VLOOKUP($B129,Data!$A$3:$CW$55,$C$18)&lt;&gt;"",VLOOKUP($B129,Data!$A$3:$CW$55,$C$18),""),"")</f>
        <v>251</v>
      </c>
      <c r="N129" s="18">
        <f>IF(B129&lt;&gt;"",IF(VLOOKUP($B129,Data!$A$3:$CW$55,$C$19)&lt;&gt;"",VLOOKUP($B129,Data!$A$3:$CW$55,$C$19),""),"")</f>
        <v>54</v>
      </c>
    </row>
    <row r="130" spans="2:14">
      <c r="B130">
        <f>IF($N$18,IF(Data!A8&lt;&gt;"",Data!A8,""),IF(ISERR(SEARCH("AS",Data!#REF!)),IF(Data!A8&lt;&gt;"",Data!A8,""),""))</f>
        <v>109</v>
      </c>
      <c r="D130">
        <f>IF($N$18,IF(Data!B8&lt;&gt;"",Data!B8,""),IF(ISERR(SEARCH("AS",Data!#REF!)),IF(Data!B8&lt;&gt;"",Data!B8,""),""))</f>
        <v>108</v>
      </c>
      <c r="F130" t="e">
        <f>IF($N$18,IF(Data!#REF!&lt;&gt;"",Data!#REF!,""),IF(ISERR(SEARCH("AS",Data!#REF!)),IF(Data!#REF!&lt;&gt;"",Data!#REF!,""),""))</f>
        <v>#REF!</v>
      </c>
      <c r="H130">
        <f>IF(B130&lt;&gt;"",IF(VLOOKUP($B130,Data!$A$3:$CW$55,$E$18)&lt;&gt;"",VLOOKUP($B130,Data!$A$3:$CW$55,$E$18),""),"")</f>
        <v>55</v>
      </c>
      <c r="J130">
        <f>IF(B130&lt;&gt;"",IF(VLOOKUP($B130,Data!$A$3:$CW$55,$E$19)&lt;&gt;"",VLOOKUP($B130,Data!$A$3:$CW$55,$E$19),""),"")</f>
        <v>1</v>
      </c>
      <c r="L130">
        <f>IF(B130&lt;&gt;"",IF(VLOOKUP($B130,Data!$A$3:$CW$55,$C$18)&lt;&gt;"",VLOOKUP($B130,Data!$A$3:$CW$55,$C$18),""),"")</f>
        <v>251</v>
      </c>
      <c r="N130">
        <f>IF(B130&lt;&gt;"",IF(VLOOKUP($B130,Data!$A$3:$CW$55,$C$19)&lt;&gt;"",VLOOKUP($B130,Data!$A$3:$CW$55,$C$19),""),"")</f>
        <v>54</v>
      </c>
    </row>
    <row r="131" spans="2:14">
      <c r="B131">
        <f>IF($N$18,IF(Data!A9&lt;&gt;"",Data!A9,""),IF(ISERR(SEARCH("AS",Data!#REF!)),IF(Data!A9&lt;&gt;"",Data!A9,""),""))</f>
        <v>110</v>
      </c>
      <c r="D131">
        <f>IF($N$18,IF(Data!B9&lt;&gt;"",Data!B9,""),IF(ISERR(SEARCH("AS",Data!#REF!)),IF(Data!B9&lt;&gt;"",Data!B9,""),""))</f>
        <v>109</v>
      </c>
      <c r="F131" t="e">
        <f>IF($N$18,IF(Data!#REF!&lt;&gt;"",Data!#REF!,""),IF(ISERR(SEARCH("AS",Data!#REF!)),IF(Data!#REF!&lt;&gt;"",Data!#REF!,""),""))</f>
        <v>#REF!</v>
      </c>
      <c r="H131">
        <f>IF(B131&lt;&gt;"",IF(VLOOKUP($B131,Data!$A$3:$CW$55,$E$18)&lt;&gt;"",VLOOKUP($B131,Data!$A$3:$CW$55,$E$18),""),"")</f>
        <v>55</v>
      </c>
      <c r="J131">
        <f>IF(B131&lt;&gt;"",IF(VLOOKUP($B131,Data!$A$3:$CW$55,$E$19)&lt;&gt;"",VLOOKUP($B131,Data!$A$3:$CW$55,$E$19),""),"")</f>
        <v>1</v>
      </c>
      <c r="L131">
        <f>IF(B131&lt;&gt;"",IF(VLOOKUP($B131,Data!$A$3:$CW$55,$C$18)&lt;&gt;"",VLOOKUP($B131,Data!$A$3:$CW$55,$C$18),""),"")</f>
        <v>251</v>
      </c>
      <c r="N131">
        <f>IF(B131&lt;&gt;"",IF(VLOOKUP($B131,Data!$A$3:$CW$55,$C$19)&lt;&gt;"",VLOOKUP($B131,Data!$A$3:$CW$55,$C$19),""),"")</f>
        <v>54</v>
      </c>
    </row>
    <row r="132" spans="2:14" ht="15" customHeight="1">
      <c r="B132" t="e">
        <f>IF($N$18,IF(Data!#REF!&lt;&gt;"",Data!#REF!,""),IF(ISERR(SEARCH("AS",Data!#REF!)),IF(Data!#REF!&lt;&gt;"",Data!#REF!,""),""))</f>
        <v>#REF!</v>
      </c>
      <c r="D132" t="e">
        <f>IF($N$18,IF(Data!#REF!&lt;&gt;"",Data!#REF!,""),IF(ISERR(SEARCH("AS",Data!#REF!)),IF(Data!#REF!&lt;&gt;"",Data!#REF!,""),""))</f>
        <v>#REF!</v>
      </c>
      <c r="F132" t="e">
        <f>IF($N$18,IF(Data!#REF!&lt;&gt;"",Data!#REF!,""),IF(ISERR(SEARCH("AS",Data!#REF!)),IF(Data!#REF!&lt;&gt;"",Data!#REF!,""),""))</f>
        <v>#REF!</v>
      </c>
      <c r="H132" t="e">
        <f>IF(B132&lt;&gt;"",IF(VLOOKUP($B132,Data!$A$3:$CW$55,$E$18)&lt;&gt;"",VLOOKUP($B132,Data!$A$3:$CW$55,$E$18),""),"")</f>
        <v>#REF!</v>
      </c>
      <c r="J132" t="e">
        <f>IF(B132&lt;&gt;"",IF(VLOOKUP($B132,Data!$A$3:$CW$55,$E$19)&lt;&gt;"",VLOOKUP($B132,Data!$A$3:$CW$55,$E$19),""),"")</f>
        <v>#REF!</v>
      </c>
      <c r="L132" t="e">
        <f>IF(B132&lt;&gt;"",IF(VLOOKUP($B132,Data!$A$3:$CW$55,$C$18)&lt;&gt;"",VLOOKUP($B132,Data!$A$3:$CW$55,$C$18),""),"")</f>
        <v>#REF!</v>
      </c>
      <c r="N132" t="e">
        <f>IF(B132&lt;&gt;"",IF(VLOOKUP($B132,Data!$A$3:$CW$55,$C$19)&lt;&gt;"",VLOOKUP($B132,Data!$A$3:$CW$55,$C$19),""),"")</f>
        <v>#REF!</v>
      </c>
    </row>
    <row r="133" spans="2:14">
      <c r="B133">
        <f>IF($N$18,IF(Data!A62&lt;&gt;"",Data!A62,""),IF(ISERR(SEARCH("AS",Data!#REF!)),IF(Data!A62&lt;&gt;"",Data!A62,""),""))</f>
        <v>112</v>
      </c>
      <c r="D133">
        <f>IF($N$18,IF(Data!B62&lt;&gt;"",Data!B62,""),IF(ISERR(SEARCH("AS",Data!#REF!)),IF(Data!B62&lt;&gt;"",Data!B62,""),""))</f>
        <v>111</v>
      </c>
      <c r="F133" t="e">
        <f>IF($N$18,IF(Data!#REF!&lt;&gt;"",Data!#REF!,""),IF(ISERR(SEARCH("AS",Data!#REF!)),IF(Data!#REF!&lt;&gt;"",Data!#REF!,""),""))</f>
        <v>#REF!</v>
      </c>
      <c r="H133">
        <f>IF(B133&lt;&gt;"",IF(VLOOKUP($B133,Data!$A$3:$CW$55,$E$18)&lt;&gt;"",VLOOKUP($B133,Data!$A$3:$CW$55,$E$18),""),"")</f>
        <v>55</v>
      </c>
      <c r="J133">
        <f>IF(B133&lt;&gt;"",IF(VLOOKUP($B133,Data!$A$3:$CW$55,$E$19)&lt;&gt;"",VLOOKUP($B133,Data!$A$3:$CW$55,$E$19),""),"")</f>
        <v>1</v>
      </c>
      <c r="L133">
        <f>IF(B133&lt;&gt;"",IF(VLOOKUP($B133,Data!$A$3:$CW$55,$C$18)&lt;&gt;"",VLOOKUP($B133,Data!$A$3:$CW$55,$C$18),""),"")</f>
        <v>251</v>
      </c>
      <c r="N133">
        <f>IF(B133&lt;&gt;"",IF(VLOOKUP($B133,Data!$A$3:$CW$55,$C$19)&lt;&gt;"",VLOOKUP($B133,Data!$A$3:$CW$55,$C$19),""),"")</f>
        <v>54</v>
      </c>
    </row>
    <row r="134" spans="2:14">
      <c r="B134">
        <f>IF($N$18,IF(Data!A56&lt;&gt;"",Data!A56,""),IF(ISERR(SEARCH("AS",Data!#REF!)),IF(Data!A56&lt;&gt;"",Data!A56,""),""))</f>
        <v>113</v>
      </c>
      <c r="D134">
        <f>IF($N$18,IF(Data!B56&lt;&gt;"",Data!B56,""),IF(ISERR(SEARCH("AS",Data!#REF!)),IF(Data!B56&lt;&gt;"",Data!B56,""),""))</f>
        <v>112</v>
      </c>
      <c r="F134" t="e">
        <f>IF($N$18,IF(Data!#REF!&lt;&gt;"",Data!#REF!,""),IF(ISERR(SEARCH("AS",Data!#REF!)),IF(Data!#REF!&lt;&gt;"",Data!#REF!,""),""))</f>
        <v>#REF!</v>
      </c>
      <c r="H134">
        <f>IF(B134&lt;&gt;"",IF(VLOOKUP($B134,Data!$A$3:$CW$55,$E$18)&lt;&gt;"",VLOOKUP($B134,Data!$A$3:$CW$55,$E$18),""),"")</f>
        <v>55</v>
      </c>
      <c r="J134">
        <f>IF(B134&lt;&gt;"",IF(VLOOKUP($B134,Data!$A$3:$CW$55,$E$19)&lt;&gt;"",VLOOKUP($B134,Data!$A$3:$CW$55,$E$19),""),"")</f>
        <v>1</v>
      </c>
      <c r="L134">
        <f>IF(B134&lt;&gt;"",IF(VLOOKUP($B134,Data!$A$3:$CW$55,$C$18)&lt;&gt;"",VLOOKUP($B134,Data!$A$3:$CW$55,$C$18),""),"")</f>
        <v>251</v>
      </c>
      <c r="N134">
        <f>IF(B134&lt;&gt;"",IF(VLOOKUP($B134,Data!$A$3:$CW$55,$C$19)&lt;&gt;"",VLOOKUP($B134,Data!$A$3:$CW$55,$C$19),""),"")</f>
        <v>54</v>
      </c>
    </row>
    <row r="135" spans="2:14" ht="15" customHeight="1">
      <c r="B135" t="e">
        <f>IF($N$18,IF(Data!#REF!&lt;&gt;"",Data!#REF!,""),IF(ISERR(SEARCH("AS",Data!#REF!)),IF(Data!#REF!&lt;&gt;"",Data!#REF!,""),""))</f>
        <v>#REF!</v>
      </c>
      <c r="D135" t="e">
        <f>IF($N$18,IF(Data!#REF!&lt;&gt;"",Data!#REF!,""),IF(ISERR(SEARCH("AS",Data!#REF!)),IF(Data!#REF!&lt;&gt;"",Data!#REF!,""),""))</f>
        <v>#REF!</v>
      </c>
      <c r="F135" t="e">
        <f>IF($N$18,IF(Data!#REF!&lt;&gt;"",Data!#REF!,""),IF(ISERR(SEARCH("AS",Data!#REF!)),IF(Data!#REF!&lt;&gt;"",Data!#REF!,""),""))</f>
        <v>#REF!</v>
      </c>
      <c r="H135" t="e">
        <f>IF(B135&lt;&gt;"",IF(VLOOKUP($B135,Data!$A$3:$CW$55,$E$18)&lt;&gt;"",VLOOKUP($B135,Data!$A$3:$CW$55,$E$18),""),"")</f>
        <v>#REF!</v>
      </c>
      <c r="J135" t="e">
        <f>IF(B135&lt;&gt;"",IF(VLOOKUP($B135,Data!$A$3:$CW$55,$E$19)&lt;&gt;"",VLOOKUP($B135,Data!$A$3:$CW$55,$E$19),""),"")</f>
        <v>#REF!</v>
      </c>
      <c r="L135" t="e">
        <f>IF(B135&lt;&gt;"",IF(VLOOKUP($B135,Data!$A$3:$CW$55,$C$18)&lt;&gt;"",VLOOKUP($B135,Data!$A$3:$CW$55,$C$18),""),"")</f>
        <v>#REF!</v>
      </c>
      <c r="N135" t="e">
        <f>IF(B135&lt;&gt;"",IF(VLOOKUP($B135,Data!$A$3:$CW$55,$C$19)&lt;&gt;"",VLOOKUP($B135,Data!$A$3:$CW$55,$C$19),""),"")</f>
        <v>#REF!</v>
      </c>
    </row>
    <row r="136" spans="2:14">
      <c r="B136">
        <f>IF($N$18,IF(Data!A59&lt;&gt;"",Data!A59,""),IF(ISERR(SEARCH("AS",Data!#REF!)),IF(Data!A59&lt;&gt;"",Data!A59,""),""))</f>
        <v>115</v>
      </c>
      <c r="D136">
        <f>IF($N$18,IF(Data!B59&lt;&gt;"",Data!B59,""),IF(ISERR(SEARCH("AS",Data!#REF!)),IF(Data!B59&lt;&gt;"",Data!B59,""),""))</f>
        <v>113</v>
      </c>
      <c r="F136" t="e">
        <f>IF($N$18,IF(Data!#REF!&lt;&gt;"",Data!#REF!,""),IF(ISERR(SEARCH("AS",Data!#REF!)),IF(Data!#REF!&lt;&gt;"",Data!#REF!,""),""))</f>
        <v>#REF!</v>
      </c>
      <c r="H136">
        <f>IF(B136&lt;&gt;"",IF(VLOOKUP($B136,Data!$A$3:$CW$55,$E$18)&lt;&gt;"",VLOOKUP($B136,Data!$A$3:$CW$55,$E$18),""),"")</f>
        <v>55</v>
      </c>
      <c r="J136">
        <f>IF(B136&lt;&gt;"",IF(VLOOKUP($B136,Data!$A$3:$CW$55,$E$19)&lt;&gt;"",VLOOKUP($B136,Data!$A$3:$CW$55,$E$19),""),"")</f>
        <v>1</v>
      </c>
      <c r="L136">
        <f>IF(B136&lt;&gt;"",IF(VLOOKUP($B136,Data!$A$3:$CW$55,$C$18)&lt;&gt;"",VLOOKUP($B136,Data!$A$3:$CW$55,$C$18),""),"")</f>
        <v>251</v>
      </c>
      <c r="N136">
        <f>IF(B136&lt;&gt;"",IF(VLOOKUP($B136,Data!$A$3:$CW$55,$C$19)&lt;&gt;"",VLOOKUP($B136,Data!$A$3:$CW$55,$C$19),""),"")</f>
        <v>54</v>
      </c>
    </row>
    <row r="137" spans="2:14" ht="15" customHeight="1">
      <c r="B137" t="e">
        <f>IF($N$18,IF(Data!#REF!&lt;&gt;"",Data!#REF!,""),IF(ISERR(SEARCH("AS",Data!#REF!)),IF(Data!#REF!&lt;&gt;"",Data!#REF!,""),""))</f>
        <v>#REF!</v>
      </c>
      <c r="D137" t="e">
        <f>IF($N$18,IF(Data!#REF!&lt;&gt;"",Data!#REF!,""),IF(ISERR(SEARCH("AS",Data!#REF!)),IF(Data!#REF!&lt;&gt;"",Data!#REF!,""),""))</f>
        <v>#REF!</v>
      </c>
      <c r="F137" t="e">
        <f>IF($N$18,IF(Data!#REF!&lt;&gt;"",Data!#REF!,""),IF(ISERR(SEARCH("AS",Data!#REF!)),IF(Data!#REF!&lt;&gt;"",Data!#REF!,""),""))</f>
        <v>#REF!</v>
      </c>
      <c r="H137" t="e">
        <f>IF(B137&lt;&gt;"",IF(VLOOKUP($B137,Data!$A$3:$CW$55,$E$18)&lt;&gt;"",VLOOKUP($B137,Data!$A$3:$CW$55,$E$18),""),"")</f>
        <v>#REF!</v>
      </c>
      <c r="J137" t="e">
        <f>IF(B137&lt;&gt;"",IF(VLOOKUP($B137,Data!$A$3:$CW$55,$E$19)&lt;&gt;"",VLOOKUP($B137,Data!$A$3:$CW$55,$E$19),""),"")</f>
        <v>#REF!</v>
      </c>
      <c r="L137" t="e">
        <f>IF(B137&lt;&gt;"",IF(VLOOKUP($B137,Data!$A$3:$CW$55,$C$18)&lt;&gt;"",VLOOKUP($B137,Data!$A$3:$CW$55,$C$18),""),"")</f>
        <v>#REF!</v>
      </c>
      <c r="N137" t="e">
        <f>IF(B137&lt;&gt;"",IF(VLOOKUP($B137,Data!$A$3:$CW$55,$C$19)&lt;&gt;"",VLOOKUP($B137,Data!$A$3:$CW$55,$C$19),""),"")</f>
        <v>#REF!</v>
      </c>
    </row>
    <row r="138" spans="2:14">
      <c r="B138">
        <f>IF($N$18,IF(Data!A66&lt;&gt;"",Data!A66,""),IF(ISERR(SEARCH("AS",Data!#REF!)),IF(Data!A66&lt;&gt;"",Data!A66,""),""))</f>
        <v>117</v>
      </c>
      <c r="D138">
        <f>IF($N$18,IF(Data!B66&lt;&gt;"",Data!B66,""),IF(ISERR(SEARCH("AS",Data!#REF!)),IF(Data!B66&lt;&gt;"",Data!B66,""),""))</f>
        <v>114</v>
      </c>
      <c r="F138" t="e">
        <f>IF($N$18,IF(Data!#REF!&lt;&gt;"",Data!#REF!,""),IF(ISERR(SEARCH("AS",Data!#REF!)),IF(Data!#REF!&lt;&gt;"",Data!#REF!,""),""))</f>
        <v>#REF!</v>
      </c>
      <c r="H138">
        <f>IF(B138&lt;&gt;"",IF(VLOOKUP($B138,Data!$A$3:$CW$55,$E$18)&lt;&gt;"",VLOOKUP($B138,Data!$A$3:$CW$55,$E$18),""),"")</f>
        <v>55</v>
      </c>
      <c r="J138">
        <f>IF(B138&lt;&gt;"",IF(VLOOKUP($B138,Data!$A$3:$CW$55,$E$19)&lt;&gt;"",VLOOKUP($B138,Data!$A$3:$CW$55,$E$19),""),"")</f>
        <v>1</v>
      </c>
      <c r="L138">
        <f>IF(B138&lt;&gt;"",IF(VLOOKUP($B138,Data!$A$3:$CW$55,$C$18)&lt;&gt;"",VLOOKUP($B138,Data!$A$3:$CW$55,$C$18),""),"")</f>
        <v>251</v>
      </c>
      <c r="N138">
        <f>IF(B138&lt;&gt;"",IF(VLOOKUP($B138,Data!$A$3:$CW$55,$C$19)&lt;&gt;"",VLOOKUP($B138,Data!$A$3:$CW$55,$C$19),""),"")</f>
        <v>54</v>
      </c>
    </row>
    <row r="139" spans="2:14" ht="15" customHeight="1">
      <c r="B139" t="e">
        <f>IF($N$18,IF(Data!#REF!&lt;&gt;"",Data!#REF!,""),IF(ISERR(SEARCH("AS",Data!#REF!)),IF(Data!#REF!&lt;&gt;"",Data!#REF!,""),""))</f>
        <v>#REF!</v>
      </c>
      <c r="D139" t="e">
        <f>IF($N$18,IF(Data!#REF!&lt;&gt;"",Data!#REF!,""),IF(ISERR(SEARCH("AS",Data!#REF!)),IF(Data!#REF!&lt;&gt;"",Data!#REF!,""),""))</f>
        <v>#REF!</v>
      </c>
      <c r="F139" t="e">
        <f>IF($N$18,IF(Data!#REF!&lt;&gt;"",Data!#REF!,""),IF(ISERR(SEARCH("AS",Data!#REF!)),IF(Data!#REF!&lt;&gt;"",Data!#REF!,""),""))</f>
        <v>#REF!</v>
      </c>
      <c r="H139" t="e">
        <f>IF(B139&lt;&gt;"",IF(VLOOKUP($B139,Data!$A$3:$CW$55,$E$18)&lt;&gt;"",VLOOKUP($B139,Data!$A$3:$CW$55,$E$18),""),"")</f>
        <v>#REF!</v>
      </c>
      <c r="J139" t="e">
        <f>IF(B139&lt;&gt;"",IF(VLOOKUP($B139,Data!$A$3:$CW$55,$E$19)&lt;&gt;"",VLOOKUP($B139,Data!$A$3:$CW$55,$E$19),""),"")</f>
        <v>#REF!</v>
      </c>
      <c r="L139" t="e">
        <f>IF(B139&lt;&gt;"",IF(VLOOKUP($B139,Data!$A$3:$CW$55,$C$18)&lt;&gt;"",VLOOKUP($B139,Data!$A$3:$CW$55,$C$18),""),"")</f>
        <v>#REF!</v>
      </c>
      <c r="N139" t="e">
        <f>IF(B139&lt;&gt;"",IF(VLOOKUP($B139,Data!$A$3:$CW$55,$C$19)&lt;&gt;"",VLOOKUP($B139,Data!$A$3:$CW$55,$C$19),""),"")</f>
        <v>#REF!</v>
      </c>
    </row>
    <row r="140" spans="2:14" ht="15" customHeight="1">
      <c r="B140" t="e">
        <f>IF($N$18,IF(Data!#REF!&lt;&gt;"",Data!#REF!,""),IF(ISERR(SEARCH("AS",Data!#REF!)),IF(Data!#REF!&lt;&gt;"",Data!#REF!,""),""))</f>
        <v>#REF!</v>
      </c>
      <c r="D140" t="e">
        <f>IF($N$18,IF(Data!#REF!&lt;&gt;"",Data!#REF!,""),IF(ISERR(SEARCH("AS",Data!#REF!)),IF(Data!#REF!&lt;&gt;"",Data!#REF!,""),""))</f>
        <v>#REF!</v>
      </c>
      <c r="F140" t="e">
        <f>IF($N$18,IF(Data!#REF!&lt;&gt;"",Data!#REF!,""),IF(ISERR(SEARCH("AS",Data!#REF!)),IF(Data!#REF!&lt;&gt;"",Data!#REF!,""),""))</f>
        <v>#REF!</v>
      </c>
      <c r="H140" t="e">
        <f>IF(B140&lt;&gt;"",IF(VLOOKUP($B140,Data!$A$3:$CW$55,$E$18)&lt;&gt;"",VLOOKUP($B140,Data!$A$3:$CW$55,$E$18),""),"")</f>
        <v>#REF!</v>
      </c>
      <c r="J140" t="e">
        <f>IF(B140&lt;&gt;"",IF(VLOOKUP($B140,Data!$A$3:$CW$55,$E$19)&lt;&gt;"",VLOOKUP($B140,Data!$A$3:$CW$55,$E$19),""),"")</f>
        <v>#REF!</v>
      </c>
      <c r="L140" t="e">
        <f>IF(B140&lt;&gt;"",IF(VLOOKUP($B140,Data!$A$3:$CW$55,$C$18)&lt;&gt;"",VLOOKUP($B140,Data!$A$3:$CW$55,$C$18),""),"")</f>
        <v>#REF!</v>
      </c>
      <c r="N140" t="e">
        <f>IF(B140&lt;&gt;"",IF(VLOOKUP($B140,Data!$A$3:$CW$55,$C$19)&lt;&gt;"",VLOOKUP($B140,Data!$A$3:$CW$55,$C$19),""),"")</f>
        <v>#REF!</v>
      </c>
    </row>
    <row r="141" spans="2:14">
      <c r="B141">
        <f>IF($N$18,IF(Data!A22&lt;&gt;"",Data!A22,""),IF(ISERR(SEARCH("AS",Data!#REF!)),IF(Data!A22&lt;&gt;"",Data!A22,""),""))</f>
        <v>120</v>
      </c>
      <c r="D141">
        <f>IF($N$18,IF(Data!B22&lt;&gt;"",Data!B22,""),IF(ISERR(SEARCH("AS",Data!#REF!)),IF(Data!B22&lt;&gt;"",Data!B22,""),""))</f>
        <v>116</v>
      </c>
      <c r="F141" t="e">
        <f>IF($N$18,IF(Data!#REF!&lt;&gt;"",Data!#REF!,""),IF(ISERR(SEARCH("AS",Data!#REF!)),IF(Data!#REF!&lt;&gt;"",Data!#REF!,""),""))</f>
        <v>#REF!</v>
      </c>
      <c r="H141">
        <f>IF(B141&lt;&gt;"",IF(VLOOKUP($B141,Data!$A$3:$CW$55,$E$18)&lt;&gt;"",VLOOKUP($B141,Data!$A$3:$CW$55,$E$18),""),"")</f>
        <v>120</v>
      </c>
      <c r="J141" t="str">
        <f>IF(B141&lt;&gt;"",IF(VLOOKUP($B141,Data!$A$3:$CW$55,$E$19)&lt;&gt;"",VLOOKUP($B141,Data!$A$3:$CW$55,$E$19),""),"")</f>
        <v/>
      </c>
      <c r="L141">
        <f>IF(B141&lt;&gt;"",IF(VLOOKUP($B141,Data!$A$3:$CW$55,$C$18)&lt;&gt;"",VLOOKUP($B141,Data!$A$3:$CW$55,$C$18),""),"")</f>
        <v>100</v>
      </c>
      <c r="N141">
        <f>IF(B141&lt;&gt;"",IF(VLOOKUP($B141,Data!$A$3:$CW$55,$C$19)&lt;&gt;"",VLOOKUP($B141,Data!$A$3:$CW$55,$C$19),""),"")</f>
        <v>116</v>
      </c>
    </row>
    <row r="142" spans="2:14" ht="15" customHeight="1">
      <c r="B142" t="e">
        <f>IF($N$18,IF(Data!#REF!&lt;&gt;"",Data!#REF!,""),IF(ISERR(SEARCH("AS",Data!#REF!)),IF(Data!#REF!&lt;&gt;"",Data!#REF!,""),""))</f>
        <v>#REF!</v>
      </c>
      <c r="D142" t="e">
        <f>IF($N$18,IF(Data!#REF!&lt;&gt;"",Data!#REF!,""),IF(ISERR(SEARCH("AS",Data!#REF!)),IF(Data!#REF!&lt;&gt;"",Data!#REF!,""),""))</f>
        <v>#REF!</v>
      </c>
      <c r="F142" t="e">
        <f>IF($N$18,IF(Data!#REF!&lt;&gt;"",Data!#REF!,""),IF(ISERR(SEARCH("AS",Data!#REF!)),IF(Data!#REF!&lt;&gt;"",Data!#REF!,""),""))</f>
        <v>#REF!</v>
      </c>
      <c r="H142" t="e">
        <f>IF(B142&lt;&gt;"",IF(VLOOKUP($B142,Data!$A$3:$CW$55,$E$18)&lt;&gt;"",VLOOKUP($B142,Data!$A$3:$CW$55,$E$18),""),"")</f>
        <v>#REF!</v>
      </c>
      <c r="J142" t="e">
        <f>IF(B142&lt;&gt;"",IF(VLOOKUP($B142,Data!$A$3:$CW$55,$E$19)&lt;&gt;"",VLOOKUP($B142,Data!$A$3:$CW$55,$E$19),""),"")</f>
        <v>#REF!</v>
      </c>
      <c r="L142" t="e">
        <f>IF(B142&lt;&gt;"",IF(VLOOKUP($B142,Data!$A$3:$CW$55,$C$18)&lt;&gt;"",VLOOKUP($B142,Data!$A$3:$CW$55,$C$18),""),"")</f>
        <v>#REF!</v>
      </c>
      <c r="N142" t="e">
        <f>IF(B142&lt;&gt;"",IF(VLOOKUP($B142,Data!$A$3:$CW$55,$C$19)&lt;&gt;"",VLOOKUP($B142,Data!$A$3:$CW$55,$C$19),""),"")</f>
        <v>#REF!</v>
      </c>
    </row>
    <row r="143" spans="2:14">
      <c r="B143">
        <f>IF($N$18,IF(Data!A23&lt;&gt;"",Data!A23,""),IF(ISERR(SEARCH("AS",Data!#REF!)),IF(Data!A23&lt;&gt;"",Data!A23,""),""))</f>
        <v>122</v>
      </c>
      <c r="D143">
        <f>IF($N$18,IF(Data!B23&lt;&gt;"",Data!B23,""),IF(ISERR(SEARCH("AS",Data!#REF!)),IF(Data!B23&lt;&gt;"",Data!B23,""),""))</f>
        <v>117</v>
      </c>
      <c r="F143" t="e">
        <f>IF($N$18,IF(Data!#REF!&lt;&gt;"",Data!#REF!,""),IF(ISERR(SEARCH("AS",Data!#REF!)),IF(Data!#REF!&lt;&gt;"",Data!#REF!,""),""))</f>
        <v>#REF!</v>
      </c>
      <c r="H143">
        <f>IF(B143&lt;&gt;"",IF(VLOOKUP($B143,Data!$A$3:$CW$55,$E$18)&lt;&gt;"",VLOOKUP($B143,Data!$A$3:$CW$55,$E$18),""),"")</f>
        <v>95</v>
      </c>
      <c r="J143" t="str">
        <f>IF(B143&lt;&gt;"",IF(VLOOKUP($B143,Data!$A$3:$CW$55,$E$19)&lt;&gt;"",VLOOKUP($B143,Data!$A$3:$CW$55,$E$19),""),"")</f>
        <v/>
      </c>
      <c r="L143">
        <f>IF(B143&lt;&gt;"",IF(VLOOKUP($B143,Data!$A$3:$CW$55,$C$18)&lt;&gt;"",VLOOKUP($B143,Data!$A$3:$CW$55,$C$18),""),"")</f>
        <v>270</v>
      </c>
      <c r="N143">
        <f>IF(B143&lt;&gt;"",IF(VLOOKUP($B143,Data!$A$3:$CW$55,$C$19)&lt;&gt;"",VLOOKUP($B143,Data!$A$3:$CW$55,$C$19),""),"")</f>
        <v>94</v>
      </c>
    </row>
    <row r="144" spans="2:14" ht="15" customHeight="1">
      <c r="B144" t="e">
        <f>IF($N$18,IF(Data!#REF!&lt;&gt;"",Data!#REF!,""),IF(ISERR(SEARCH("AS",Data!#REF!)),IF(Data!#REF!&lt;&gt;"",Data!#REF!,""),""))</f>
        <v>#REF!</v>
      </c>
      <c r="D144" t="e">
        <f>IF($N$18,IF(Data!#REF!&lt;&gt;"",Data!#REF!,""),IF(ISERR(SEARCH("AS",Data!#REF!)),IF(Data!#REF!&lt;&gt;"",Data!#REF!,""),""))</f>
        <v>#REF!</v>
      </c>
      <c r="F144" t="e">
        <f>IF($N$18,IF(Data!#REF!&lt;&gt;"",Data!#REF!,""),IF(ISERR(SEARCH("AS",Data!#REF!)),IF(Data!#REF!&lt;&gt;"",Data!#REF!,""),""))</f>
        <v>#REF!</v>
      </c>
      <c r="H144" t="e">
        <f>IF(B144&lt;&gt;"",IF(VLOOKUP($B144,Data!$A$3:$CW$55,$E$18)&lt;&gt;"",VLOOKUP($B144,Data!$A$3:$CW$55,$E$18),""),"")</f>
        <v>#REF!</v>
      </c>
      <c r="J144" t="e">
        <f>IF(B144&lt;&gt;"",IF(VLOOKUP($B144,Data!$A$3:$CW$55,$E$19)&lt;&gt;"",VLOOKUP($B144,Data!$A$3:$CW$55,$E$19),""),"")</f>
        <v>#REF!</v>
      </c>
      <c r="L144" t="e">
        <f>IF(B144&lt;&gt;"",IF(VLOOKUP($B144,Data!$A$3:$CW$55,$C$18)&lt;&gt;"",VLOOKUP($B144,Data!$A$3:$CW$55,$C$18),""),"")</f>
        <v>#REF!</v>
      </c>
      <c r="N144" t="e">
        <f>IF(B144&lt;&gt;"",IF(VLOOKUP($B144,Data!$A$3:$CW$55,$C$19)&lt;&gt;"",VLOOKUP($B144,Data!$A$3:$CW$55,$C$19),""),"")</f>
        <v>#REF!</v>
      </c>
    </row>
    <row r="145" spans="2:14">
      <c r="B145">
        <f>IF($N$18,IF(Data!A70&lt;&gt;"",Data!A70,""),IF(ISERR(SEARCH("AS",Data!#REF!)),IF(Data!A70&lt;&gt;"",Data!A70,""),""))</f>
        <v>124</v>
      </c>
      <c r="D145">
        <f>IF($N$18,IF(Data!B70&lt;&gt;"",Data!B70,""),IF(ISERR(SEARCH("AS",Data!#REF!)),IF(Data!B70&lt;&gt;"",Data!B70,""),""))</f>
        <v>118</v>
      </c>
      <c r="F145" t="e">
        <f>IF($N$18,IF(Data!#REF!&lt;&gt;"",Data!#REF!,""),IF(ISERR(SEARCH("AS",Data!#REF!)),IF(Data!#REF!&lt;&gt;"",Data!#REF!,""),""))</f>
        <v>#REF!</v>
      </c>
      <c r="H145">
        <f>IF(B145&lt;&gt;"",IF(VLOOKUP($B145,Data!$A$3:$CW$55,$E$18)&lt;&gt;"",VLOOKUP($B145,Data!$A$3:$CW$55,$E$18),""),"")</f>
        <v>95</v>
      </c>
      <c r="J145" t="str">
        <f>IF(B145&lt;&gt;"",IF(VLOOKUP($B145,Data!$A$3:$CW$55,$E$19)&lt;&gt;"",VLOOKUP($B145,Data!$A$3:$CW$55,$E$19),""),"")</f>
        <v/>
      </c>
      <c r="L145">
        <f>IF(B145&lt;&gt;"",IF(VLOOKUP($B145,Data!$A$3:$CW$55,$C$18)&lt;&gt;"",VLOOKUP($B145,Data!$A$3:$CW$55,$C$18),""),"")</f>
        <v>270</v>
      </c>
      <c r="N145">
        <f>IF(B145&lt;&gt;"",IF(VLOOKUP($B145,Data!$A$3:$CW$55,$C$19)&lt;&gt;"",VLOOKUP($B145,Data!$A$3:$CW$55,$C$19),""),"")</f>
        <v>94</v>
      </c>
    </row>
    <row r="146" spans="2:14" ht="15" customHeight="1">
      <c r="B146" t="e">
        <f>IF($N$18,IF(Data!#REF!&lt;&gt;"",Data!#REF!,""),IF(ISERR(SEARCH("AS",Data!#REF!)),IF(Data!#REF!&lt;&gt;"",Data!#REF!,""),""))</f>
        <v>#REF!</v>
      </c>
      <c r="D146" t="e">
        <f>IF($N$18,IF(Data!#REF!&lt;&gt;"",Data!#REF!,""),IF(ISERR(SEARCH("AS",Data!#REF!)),IF(Data!#REF!&lt;&gt;"",Data!#REF!,""),""))</f>
        <v>#REF!</v>
      </c>
      <c r="F146" t="e">
        <f>IF($N$18,IF(Data!#REF!&lt;&gt;"",Data!#REF!,""),IF(ISERR(SEARCH("AS",Data!#REF!)),IF(Data!#REF!&lt;&gt;"",Data!#REF!,""),""))</f>
        <v>#REF!</v>
      </c>
      <c r="H146" t="e">
        <f>IF(B146&lt;&gt;"",IF(VLOOKUP($B146,Data!$A$3:$CW$55,$E$18)&lt;&gt;"",VLOOKUP($B146,Data!$A$3:$CW$55,$E$18),""),"")</f>
        <v>#REF!</v>
      </c>
      <c r="J146" t="e">
        <f>IF(B146&lt;&gt;"",IF(VLOOKUP($B146,Data!$A$3:$CW$55,$E$19)&lt;&gt;"",VLOOKUP($B146,Data!$A$3:$CW$55,$E$19),""),"")</f>
        <v>#REF!</v>
      </c>
      <c r="L146" t="e">
        <f>IF(B146&lt;&gt;"",IF(VLOOKUP($B146,Data!$A$3:$CW$55,$C$18)&lt;&gt;"",VLOOKUP($B146,Data!$A$3:$CW$55,$C$18),""),"")</f>
        <v>#REF!</v>
      </c>
      <c r="N146" t="e">
        <f>IF(B146&lt;&gt;"",IF(VLOOKUP($B146,Data!$A$3:$CW$55,$C$19)&lt;&gt;"",VLOOKUP($B146,Data!$A$3:$CW$55,$C$19),""),"")</f>
        <v>#REF!</v>
      </c>
    </row>
    <row r="147" spans="2:14">
      <c r="B147">
        <f>IF($N$18,IF(Data!A71&lt;&gt;"",Data!A71,""),IF(ISERR(SEARCH("AS",Data!#REF!)),IF(Data!A71&lt;&gt;"",Data!A71,""),""))</f>
        <v>126</v>
      </c>
      <c r="D147">
        <f>IF($N$18,IF(Data!B71&lt;&gt;"",Data!B71,""),IF(ISERR(SEARCH("AS",Data!#REF!)),IF(Data!B71&lt;&gt;"",Data!B71,""),""))</f>
        <v>119</v>
      </c>
      <c r="F147" t="e">
        <f>IF($N$18,IF(Data!#REF!&lt;&gt;"",Data!#REF!,""),IF(ISERR(SEARCH("AS",Data!#REF!)),IF(Data!#REF!&lt;&gt;"",Data!#REF!,""),""))</f>
        <v>#REF!</v>
      </c>
      <c r="H147">
        <f>IF(B147&lt;&gt;"",IF(VLOOKUP($B147,Data!$A$3:$CW$55,$E$18)&lt;&gt;"",VLOOKUP($B147,Data!$A$3:$CW$55,$E$18),""),"")</f>
        <v>95</v>
      </c>
      <c r="J147" t="str">
        <f>IF(B147&lt;&gt;"",IF(VLOOKUP($B147,Data!$A$3:$CW$55,$E$19)&lt;&gt;"",VLOOKUP($B147,Data!$A$3:$CW$55,$E$19),""),"")</f>
        <v/>
      </c>
      <c r="L147">
        <f>IF(B147&lt;&gt;"",IF(VLOOKUP($B147,Data!$A$3:$CW$55,$C$18)&lt;&gt;"",VLOOKUP($B147,Data!$A$3:$CW$55,$C$18),""),"")</f>
        <v>270</v>
      </c>
      <c r="N147">
        <f>IF(B147&lt;&gt;"",IF(VLOOKUP($B147,Data!$A$3:$CW$55,$C$19)&lt;&gt;"",VLOOKUP($B147,Data!$A$3:$CW$55,$C$19),""),"")</f>
        <v>94</v>
      </c>
    </row>
    <row r="148" spans="2:14" ht="15" customHeight="1">
      <c r="B148" t="e">
        <f>IF($N$18,IF(Data!#REF!&lt;&gt;"",Data!#REF!,""),IF(ISERR(SEARCH("AS",Data!#REF!)),IF(Data!#REF!&lt;&gt;"",Data!#REF!,""),""))</f>
        <v>#REF!</v>
      </c>
      <c r="D148" t="e">
        <f>IF($N$18,IF(Data!#REF!&lt;&gt;"",Data!#REF!,""),IF(ISERR(SEARCH("AS",Data!#REF!)),IF(Data!#REF!&lt;&gt;"",Data!#REF!,""),""))</f>
        <v>#REF!</v>
      </c>
      <c r="F148" t="e">
        <f>IF($N$18,IF(Data!#REF!&lt;&gt;"",Data!#REF!,""),IF(ISERR(SEARCH("AS",Data!#REF!)),IF(Data!#REF!&lt;&gt;"",Data!#REF!,""),""))</f>
        <v>#REF!</v>
      </c>
      <c r="H148" t="e">
        <f>IF(B148&lt;&gt;"",IF(VLOOKUP($B148,Data!$A$3:$CW$55,$E$18)&lt;&gt;"",VLOOKUP($B148,Data!$A$3:$CW$55,$E$18),""),"")</f>
        <v>#REF!</v>
      </c>
      <c r="J148" t="e">
        <f>IF(B148&lt;&gt;"",IF(VLOOKUP($B148,Data!$A$3:$CW$55,$E$19)&lt;&gt;"",VLOOKUP($B148,Data!$A$3:$CW$55,$E$19),""),"")</f>
        <v>#REF!</v>
      </c>
      <c r="L148" t="e">
        <f>IF(B148&lt;&gt;"",IF(VLOOKUP($B148,Data!$A$3:$CW$55,$C$18)&lt;&gt;"",VLOOKUP($B148,Data!$A$3:$CW$55,$C$18),""),"")</f>
        <v>#REF!</v>
      </c>
      <c r="N148" t="e">
        <f>IF(B148&lt;&gt;"",IF(VLOOKUP($B148,Data!$A$3:$CW$55,$C$19)&lt;&gt;"",VLOOKUP($B148,Data!$A$3:$CW$55,$C$19),""),"")</f>
        <v>#REF!</v>
      </c>
    </row>
    <row r="149" spans="2:14" ht="15" customHeight="1">
      <c r="B149" t="e">
        <f>IF($N$18,IF(Data!#REF!&lt;&gt;"",Data!#REF!,""),IF(ISERR(SEARCH("AS",Data!#REF!)),IF(Data!#REF!&lt;&gt;"",Data!#REF!,""),""))</f>
        <v>#REF!</v>
      </c>
      <c r="D149" t="e">
        <f>IF($N$18,IF(Data!#REF!&lt;&gt;"",Data!#REF!,""),IF(ISERR(SEARCH("AS",Data!#REF!)),IF(Data!#REF!&lt;&gt;"",Data!#REF!,""),""))</f>
        <v>#REF!</v>
      </c>
      <c r="F149" t="e">
        <f>IF($N$18,IF(Data!#REF!&lt;&gt;"",Data!#REF!,""),IF(ISERR(SEARCH("AS",Data!#REF!)),IF(Data!#REF!&lt;&gt;"",Data!#REF!,""),""))</f>
        <v>#REF!</v>
      </c>
      <c r="H149" t="e">
        <f>IF(B149&lt;&gt;"",IF(VLOOKUP($B149,Data!$A$3:$CW$55,$E$18)&lt;&gt;"",VLOOKUP($B149,Data!$A$3:$CW$55,$E$18),""),"")</f>
        <v>#REF!</v>
      </c>
      <c r="J149" t="e">
        <f>IF(B149&lt;&gt;"",IF(VLOOKUP($B149,Data!$A$3:$CW$55,$E$19)&lt;&gt;"",VLOOKUP($B149,Data!$A$3:$CW$55,$E$19),""),"")</f>
        <v>#REF!</v>
      </c>
      <c r="L149" t="e">
        <f>IF(B149&lt;&gt;"",IF(VLOOKUP($B149,Data!$A$3:$CW$55,$C$18)&lt;&gt;"",VLOOKUP($B149,Data!$A$3:$CW$55,$C$18),""),"")</f>
        <v>#REF!</v>
      </c>
      <c r="N149" t="e">
        <f>IF(B149&lt;&gt;"",IF(VLOOKUP($B149,Data!$A$3:$CW$55,$C$19)&lt;&gt;"",VLOOKUP($B149,Data!$A$3:$CW$55,$C$19),""),"")</f>
        <v>#REF!</v>
      </c>
    </row>
    <row r="150" spans="2:14">
      <c r="B150">
        <f>IF($N$18,IF(Data!A10&lt;&gt;"",Data!A10,""),IF(ISERR(SEARCH("AS",Data!#REF!)),IF(Data!A10&lt;&gt;"",Data!A10,""),""))</f>
        <v>129</v>
      </c>
      <c r="D150">
        <f>IF($N$18,IF(Data!B10&lt;&gt;"",Data!B10,""),IF(ISERR(SEARCH("AS",Data!#REF!)),IF(Data!B10&lt;&gt;"",Data!B10,""),""))</f>
        <v>121</v>
      </c>
      <c r="F150" t="e">
        <f>IF($N$18,IF(Data!#REF!&lt;&gt;"",Data!#REF!,""),IF(ISERR(SEARCH("AS",Data!#REF!)),IF(Data!#REF!&lt;&gt;"",Data!#REF!,""),""))</f>
        <v>#REF!</v>
      </c>
      <c r="H150">
        <f>IF(B150&lt;&gt;"",IF(VLOOKUP($B150,Data!$A$3:$CW$55,$E$18)&lt;&gt;"",VLOOKUP($B150,Data!$A$3:$CW$55,$E$18),""),"")</f>
        <v>95</v>
      </c>
      <c r="J150" t="str">
        <f>IF(B150&lt;&gt;"",IF(VLOOKUP($B150,Data!$A$3:$CW$55,$E$19)&lt;&gt;"",VLOOKUP($B150,Data!$A$3:$CW$55,$E$19),""),"")</f>
        <v/>
      </c>
      <c r="L150">
        <f>IF(B150&lt;&gt;"",IF(VLOOKUP($B150,Data!$A$3:$CW$55,$C$18)&lt;&gt;"",VLOOKUP($B150,Data!$A$3:$CW$55,$C$18),""),"")</f>
        <v>270</v>
      </c>
      <c r="N150">
        <f>IF(B150&lt;&gt;"",IF(VLOOKUP($B150,Data!$A$3:$CW$55,$C$19)&lt;&gt;"",VLOOKUP($B150,Data!$A$3:$CW$55,$C$19),""),"")</f>
        <v>94</v>
      </c>
    </row>
    <row r="151" spans="2:14" ht="15" customHeight="1">
      <c r="B151" t="e">
        <f>IF($N$18,IF(Data!#REF!&lt;&gt;"",Data!#REF!,""),IF(ISERR(SEARCH("AS",Data!#REF!)),IF(Data!#REF!&lt;&gt;"",Data!#REF!,""),""))</f>
        <v>#REF!</v>
      </c>
      <c r="D151" t="e">
        <f>IF($N$18,IF(Data!#REF!&lt;&gt;"",Data!#REF!,""),IF(ISERR(SEARCH("AS",Data!#REF!)),IF(Data!#REF!&lt;&gt;"",Data!#REF!,""),""))</f>
        <v>#REF!</v>
      </c>
      <c r="F151" t="e">
        <f>IF($N$18,IF(Data!#REF!&lt;&gt;"",Data!#REF!,""),IF(ISERR(SEARCH("AS",Data!#REF!)),IF(Data!#REF!&lt;&gt;"",Data!#REF!,""),""))</f>
        <v>#REF!</v>
      </c>
      <c r="H151" t="e">
        <f>IF(B151&lt;&gt;"",IF(VLOOKUP($B151,Data!$A$3:$CW$55,$E$18)&lt;&gt;"",VLOOKUP($B151,Data!$A$3:$CW$55,$E$18),""),"")</f>
        <v>#REF!</v>
      </c>
      <c r="J151" t="e">
        <f>IF(B151&lt;&gt;"",IF(VLOOKUP($B151,Data!$A$3:$CW$55,$E$19)&lt;&gt;"",VLOOKUP($B151,Data!$A$3:$CW$55,$E$19),""),"")</f>
        <v>#REF!</v>
      </c>
      <c r="L151" t="e">
        <f>IF(B151&lt;&gt;"",IF(VLOOKUP($B151,Data!$A$3:$CW$55,$C$18)&lt;&gt;"",VLOOKUP($B151,Data!$A$3:$CW$55,$C$18),""),"")</f>
        <v>#REF!</v>
      </c>
      <c r="N151" t="e">
        <f>IF(B151&lt;&gt;"",IF(VLOOKUP($B151,Data!$A$3:$CW$55,$C$19)&lt;&gt;"",VLOOKUP($B151,Data!$A$3:$CW$55,$C$19),""),"")</f>
        <v>#REF!</v>
      </c>
    </row>
    <row r="152" spans="2:14">
      <c r="B152" t="e">
        <f>IF($N$18,IF(Data!#REF!&lt;&gt;"",Data!#REF!,""),IF(ISERR(SEARCH("AS",Data!#REF!)),IF(Data!#REF!&lt;&gt;"",Data!#REF!,""),""))</f>
        <v>#REF!</v>
      </c>
      <c r="D152" t="e">
        <f>IF($N$18,IF(Data!#REF!&lt;&gt;"",Data!#REF!,""),IF(ISERR(SEARCH("AS",Data!#REF!)),IF(Data!#REF!&lt;&gt;"",Data!#REF!,""),""))</f>
        <v>#REF!</v>
      </c>
      <c r="F152" t="e">
        <f>IF($N$18,IF(Data!#REF!&lt;&gt;"",Data!#REF!,""),IF(ISERR(SEARCH("AS",Data!#REF!)),IF(Data!#REF!&lt;&gt;"",Data!#REF!,""),""))</f>
        <v>#REF!</v>
      </c>
      <c r="H152" t="e">
        <f>IF(B152&lt;&gt;"",IF(VLOOKUP($B152,Data!$A$3:$CW$55,$E$18)&lt;&gt;"",VLOOKUP($B152,Data!$A$3:$CW$55,$E$18),""),"")</f>
        <v>#REF!</v>
      </c>
      <c r="J152" t="e">
        <f>IF(B152&lt;&gt;"",IF(VLOOKUP($B152,Data!$A$3:$CW$55,$E$19)&lt;&gt;"",VLOOKUP($B152,Data!$A$3:$CW$55,$E$19),""),"")</f>
        <v>#REF!</v>
      </c>
      <c r="L152" t="e">
        <f>IF(B152&lt;&gt;"",IF(VLOOKUP($B152,Data!$A$3:$CW$55,$C$18)&lt;&gt;"",VLOOKUP($B152,Data!$A$3:$CW$55,$C$18),""),"")</f>
        <v>#REF!</v>
      </c>
      <c r="N152" t="e">
        <f>IF(B152&lt;&gt;"",IF(VLOOKUP($B152,Data!$A$3:$CW$55,$C$19)&lt;&gt;"",VLOOKUP($B152,Data!$A$3:$CW$55,$C$19),""),"")</f>
        <v>#REF!</v>
      </c>
    </row>
    <row r="153" spans="2:14" ht="15" customHeight="1">
      <c r="B153" t="e">
        <f>IF($N$18,IF(Data!#REF!&lt;&gt;"",Data!#REF!,""),IF(ISERR(SEARCH("AS",Data!#REF!)),IF(Data!#REF!&lt;&gt;"",Data!#REF!,""),""))</f>
        <v>#REF!</v>
      </c>
      <c r="D153" t="e">
        <f>IF($N$18,IF(Data!#REF!&lt;&gt;"",Data!#REF!,""),IF(ISERR(SEARCH("AS",Data!#REF!)),IF(Data!#REF!&lt;&gt;"",Data!#REF!,""),""))</f>
        <v>#REF!</v>
      </c>
      <c r="F153" t="e">
        <f>IF($N$18,IF(Data!#REF!&lt;&gt;"",Data!#REF!,""),IF(ISERR(SEARCH("AS",Data!#REF!)),IF(Data!#REF!&lt;&gt;"",Data!#REF!,""),""))</f>
        <v>#REF!</v>
      </c>
      <c r="H153" t="e">
        <f>IF(B153&lt;&gt;"",IF(VLOOKUP($B153,Data!$A$3:$CW$55,$E$18)&lt;&gt;"",VLOOKUP($B153,Data!$A$3:$CW$55,$E$18),""),"")</f>
        <v>#REF!</v>
      </c>
      <c r="J153" t="e">
        <f>IF(B153&lt;&gt;"",IF(VLOOKUP($B153,Data!$A$3:$CW$55,$E$19)&lt;&gt;"",VLOOKUP($B153,Data!$A$3:$CW$55,$E$19),""),"")</f>
        <v>#REF!</v>
      </c>
      <c r="L153" t="e">
        <f>IF(B153&lt;&gt;"",IF(VLOOKUP($B153,Data!$A$3:$CW$55,$C$18)&lt;&gt;"",VLOOKUP($B153,Data!$A$3:$CW$55,$C$18),""),"")</f>
        <v>#REF!</v>
      </c>
      <c r="N153" t="e">
        <f>IF(B153&lt;&gt;"",IF(VLOOKUP($B153,Data!$A$3:$CW$55,$C$19)&lt;&gt;"",VLOOKUP($B153,Data!$A$3:$CW$55,$C$19),""),"")</f>
        <v>#REF!</v>
      </c>
    </row>
    <row r="154" spans="2:14" ht="15" customHeight="1">
      <c r="B154" t="e">
        <f>IF($N$18,IF(Data!#REF!&lt;&gt;"",Data!#REF!,""),IF(ISERR(SEARCH("AS",Data!#REF!)),IF(Data!#REF!&lt;&gt;"",Data!#REF!,""),""))</f>
        <v>#REF!</v>
      </c>
      <c r="D154" t="e">
        <f>IF($N$18,IF(Data!#REF!&lt;&gt;"",Data!#REF!,""),IF(ISERR(SEARCH("AS",Data!#REF!)),IF(Data!#REF!&lt;&gt;"",Data!#REF!,""),""))</f>
        <v>#REF!</v>
      </c>
      <c r="F154" t="e">
        <f>IF($N$18,IF(Data!#REF!&lt;&gt;"",Data!#REF!,""),IF(ISERR(SEARCH("AS",Data!#REF!)),IF(Data!#REF!&lt;&gt;"",Data!#REF!,""),""))</f>
        <v>#REF!</v>
      </c>
      <c r="H154" t="e">
        <f>IF(B154&lt;&gt;"",IF(VLOOKUP($B154,Data!$A$3:$CW$55,$E$18)&lt;&gt;"",VLOOKUP($B154,Data!$A$3:$CW$55,$E$18),""),"")</f>
        <v>#REF!</v>
      </c>
      <c r="J154" t="e">
        <f>IF(B154&lt;&gt;"",IF(VLOOKUP($B154,Data!$A$3:$CW$55,$E$19)&lt;&gt;"",VLOOKUP($B154,Data!$A$3:$CW$55,$E$19),""),"")</f>
        <v>#REF!</v>
      </c>
      <c r="L154" t="e">
        <f>IF(B154&lt;&gt;"",IF(VLOOKUP($B154,Data!$A$3:$CW$55,$C$18)&lt;&gt;"",VLOOKUP($B154,Data!$A$3:$CW$55,$C$18),""),"")</f>
        <v>#REF!</v>
      </c>
      <c r="N154" t="e">
        <f>IF(B154&lt;&gt;"",IF(VLOOKUP($B154,Data!$A$3:$CW$55,$C$19)&lt;&gt;"",VLOOKUP($B154,Data!$A$3:$CW$55,$C$19),""),"")</f>
        <v>#REF!</v>
      </c>
    </row>
    <row r="155" spans="2:14">
      <c r="B155">
        <f>IF($N$18,IF(Data!A61&lt;&gt;"",Data!A61,""),IF(ISERR(SEARCH("AS",Data!#REF!)),IF(Data!A61&lt;&gt;"",Data!A61,""),""))</f>
        <v>134</v>
      </c>
      <c r="D155">
        <f>IF($N$18,IF(Data!B61&lt;&gt;"",Data!B61,""),IF(ISERR(SEARCH("AS",Data!#REF!)),IF(Data!B61&lt;&gt;"",Data!B61,""),""))</f>
        <v>123</v>
      </c>
      <c r="F155" t="e">
        <f>IF($N$18,IF(Data!#REF!&lt;&gt;"",Data!#REF!,""),IF(ISERR(SEARCH("AS",Data!#REF!)),IF(Data!#REF!&lt;&gt;"",Data!#REF!,""),""))</f>
        <v>#REF!</v>
      </c>
      <c r="H155">
        <f>IF(B155&lt;&gt;"",IF(VLOOKUP($B155,Data!$A$3:$CW$55,$E$18)&lt;&gt;"",VLOOKUP($B155,Data!$A$3:$CW$55,$E$18),""),"")</f>
        <v>95</v>
      </c>
      <c r="J155" t="str">
        <f>IF(B155&lt;&gt;"",IF(VLOOKUP($B155,Data!$A$3:$CW$55,$E$19)&lt;&gt;"",VLOOKUP($B155,Data!$A$3:$CW$55,$E$19),""),"")</f>
        <v/>
      </c>
      <c r="L155">
        <f>IF(B155&lt;&gt;"",IF(VLOOKUP($B155,Data!$A$3:$CW$55,$C$18)&lt;&gt;"",VLOOKUP($B155,Data!$A$3:$CW$55,$C$18),""),"")</f>
        <v>270</v>
      </c>
      <c r="N155">
        <f>IF(B155&lt;&gt;"",IF(VLOOKUP($B155,Data!$A$3:$CW$55,$C$19)&lt;&gt;"",VLOOKUP($B155,Data!$A$3:$CW$55,$C$19),""),"")</f>
        <v>94</v>
      </c>
    </row>
    <row r="156" spans="2:14" ht="15" customHeight="1">
      <c r="B156" t="e">
        <f>IF($N$18,IF(Data!#REF!&lt;&gt;"",Data!#REF!,""),IF(ISERR(SEARCH("AS",Data!#REF!)),IF(Data!#REF!&lt;&gt;"",Data!#REF!,""),""))</f>
        <v>#REF!</v>
      </c>
      <c r="D156" t="e">
        <f>IF($N$18,IF(Data!#REF!&lt;&gt;"",Data!#REF!,""),IF(ISERR(SEARCH("AS",Data!#REF!)),IF(Data!#REF!&lt;&gt;"",Data!#REF!,""),""))</f>
        <v>#REF!</v>
      </c>
      <c r="F156" t="e">
        <f>IF($N$18,IF(Data!#REF!&lt;&gt;"",Data!#REF!,""),IF(ISERR(SEARCH("AS",Data!#REF!)),IF(Data!#REF!&lt;&gt;"",Data!#REF!,""),""))</f>
        <v>#REF!</v>
      </c>
      <c r="H156" t="e">
        <f>IF(B156&lt;&gt;"",IF(VLOOKUP($B156,Data!$A$3:$CW$55,$E$18)&lt;&gt;"",VLOOKUP($B156,Data!$A$3:$CW$55,$E$18),""),"")</f>
        <v>#REF!</v>
      </c>
      <c r="J156" t="e">
        <f>IF(B156&lt;&gt;"",IF(VLOOKUP($B156,Data!$A$3:$CW$55,$E$19)&lt;&gt;"",VLOOKUP($B156,Data!$A$3:$CW$55,$E$19),""),"")</f>
        <v>#REF!</v>
      </c>
      <c r="L156" t="e">
        <f>IF(B156&lt;&gt;"",IF(VLOOKUP($B156,Data!$A$3:$CW$55,$C$18)&lt;&gt;"",VLOOKUP($B156,Data!$A$3:$CW$55,$C$18),""),"")</f>
        <v>#REF!</v>
      </c>
      <c r="N156" t="e">
        <f>IF(B156&lt;&gt;"",IF(VLOOKUP($B156,Data!$A$3:$CW$55,$C$19)&lt;&gt;"",VLOOKUP($B156,Data!$A$3:$CW$55,$C$19),""),"")</f>
        <v>#REF!</v>
      </c>
    </row>
    <row r="157" spans="2:14">
      <c r="B157">
        <f>IF($N$18,IF(Data!A24&lt;&gt;"",Data!A24,""),IF(ISERR(SEARCH("AS",Data!#REF!)),IF(Data!A24&lt;&gt;"",Data!A24,""),""))</f>
        <v>136</v>
      </c>
      <c r="D157">
        <f>IF($N$18,IF(Data!B24&lt;&gt;"",Data!B24,""),IF(ISERR(SEARCH("AS",Data!#REF!)),IF(Data!B24&lt;&gt;"",Data!B24,""),""))</f>
        <v>124</v>
      </c>
      <c r="F157" t="e">
        <f>IF($N$18,IF(Data!#REF!&lt;&gt;"",Data!#REF!,""),IF(ISERR(SEARCH("AS",Data!#REF!)),IF(Data!#REF!&lt;&gt;"",Data!#REF!,""),""))</f>
        <v>#REF!</v>
      </c>
      <c r="H157">
        <f>IF(B157&lt;&gt;"",IF(VLOOKUP($B157,Data!$A$3:$CW$55,$E$18)&lt;&gt;"",VLOOKUP($B157,Data!$A$3:$CW$55,$E$18),""),"")</f>
        <v>95</v>
      </c>
      <c r="J157" t="str">
        <f>IF(B157&lt;&gt;"",IF(VLOOKUP($B157,Data!$A$3:$CW$55,$E$19)&lt;&gt;"",VLOOKUP($B157,Data!$A$3:$CW$55,$E$19),""),"")</f>
        <v/>
      </c>
      <c r="L157">
        <f>IF(B157&lt;&gt;"",IF(VLOOKUP($B157,Data!$A$3:$CW$55,$C$18)&lt;&gt;"",VLOOKUP($B157,Data!$A$3:$CW$55,$C$18),""),"")</f>
        <v>270</v>
      </c>
      <c r="N157">
        <f>IF(B157&lt;&gt;"",IF(VLOOKUP($B157,Data!$A$3:$CW$55,$C$19)&lt;&gt;"",VLOOKUP($B157,Data!$A$3:$CW$55,$C$19),""),"")</f>
        <v>94</v>
      </c>
    </row>
    <row r="158" spans="2:14">
      <c r="B158">
        <f>IF($N$18,IF(Data!A7&lt;&gt;"",Data!A7,""),IF(ISERR(SEARCH("AS",Data!#REF!)),IF(Data!A7&lt;&gt;"",Data!A7,""),""))</f>
        <v>137</v>
      </c>
      <c r="D158">
        <f>IF($N$18,IF(Data!B7&lt;&gt;"",Data!B7,""),IF(ISERR(SEARCH("AS",Data!#REF!)),IF(Data!B7&lt;&gt;"",Data!B7,""),""))</f>
        <v>125</v>
      </c>
      <c r="F158" t="e">
        <f>IF($N$18,IF(Data!#REF!&lt;&gt;"",Data!#REF!,""),IF(ISERR(SEARCH("AS",Data!#REF!)),IF(Data!#REF!&lt;&gt;"",Data!#REF!,""),""))</f>
        <v>#REF!</v>
      </c>
      <c r="H158">
        <f>IF(B158&lt;&gt;"",IF(VLOOKUP($B158,Data!$A$3:$CW$55,$E$18)&lt;&gt;"",VLOOKUP($B158,Data!$A$3:$CW$55,$E$18),""),"")</f>
        <v>95</v>
      </c>
      <c r="J158" t="str">
        <f>IF(B158&lt;&gt;"",IF(VLOOKUP($B158,Data!$A$3:$CW$55,$E$19)&lt;&gt;"",VLOOKUP($B158,Data!$A$3:$CW$55,$E$19),""),"")</f>
        <v/>
      </c>
      <c r="L158">
        <f>IF(B158&lt;&gt;"",IF(VLOOKUP($B158,Data!$A$3:$CW$55,$C$18)&lt;&gt;"",VLOOKUP($B158,Data!$A$3:$CW$55,$C$18),""),"")</f>
        <v>270</v>
      </c>
      <c r="N158">
        <f>IF(B158&lt;&gt;"",IF(VLOOKUP($B158,Data!$A$3:$CW$55,$C$19)&lt;&gt;"",VLOOKUP($B158,Data!$A$3:$CW$55,$C$19),""),"")</f>
        <v>94</v>
      </c>
    </row>
    <row r="159" spans="2:14" ht="15" customHeight="1">
      <c r="B159" t="e">
        <f>IF($N$18,IF(Data!#REF!&lt;&gt;"",Data!#REF!,""),IF(ISERR(SEARCH("AS",Data!#REF!)),IF(Data!#REF!&lt;&gt;"",Data!#REF!,""),""))</f>
        <v>#REF!</v>
      </c>
      <c r="D159" t="e">
        <f>IF($N$18,IF(Data!#REF!&lt;&gt;"",Data!#REF!,""),IF(ISERR(SEARCH("AS",Data!#REF!)),IF(Data!#REF!&lt;&gt;"",Data!#REF!,""),""))</f>
        <v>#REF!</v>
      </c>
      <c r="F159" t="e">
        <f>IF($N$18,IF(Data!#REF!&lt;&gt;"",Data!#REF!,""),IF(ISERR(SEARCH("AS",Data!#REF!)),IF(Data!#REF!&lt;&gt;"",Data!#REF!,""),""))</f>
        <v>#REF!</v>
      </c>
      <c r="H159" t="e">
        <f>IF(B159&lt;&gt;"",IF(VLOOKUP($B159,Data!$A$3:$CW$55,$E$18)&lt;&gt;"",VLOOKUP($B159,Data!$A$3:$CW$55,$E$18),""),"")</f>
        <v>#REF!</v>
      </c>
      <c r="J159" t="e">
        <f>IF(B159&lt;&gt;"",IF(VLOOKUP($B159,Data!$A$3:$CW$55,$E$19)&lt;&gt;"",VLOOKUP($B159,Data!$A$3:$CW$55,$E$19),""),"")</f>
        <v>#REF!</v>
      </c>
      <c r="L159" t="e">
        <f>IF(B159&lt;&gt;"",IF(VLOOKUP($B159,Data!$A$3:$CW$55,$C$18)&lt;&gt;"",VLOOKUP($B159,Data!$A$3:$CW$55,$C$18),""),"")</f>
        <v>#REF!</v>
      </c>
      <c r="N159" t="e">
        <f>IF(B159&lt;&gt;"",IF(VLOOKUP($B159,Data!$A$3:$CW$55,$C$19)&lt;&gt;"",VLOOKUP($B159,Data!$A$3:$CW$55,$C$19),""),"")</f>
        <v>#REF!</v>
      </c>
    </row>
    <row r="160" spans="2:14">
      <c r="B160" t="e">
        <f>IF($N$18,IF(Data!#REF!&lt;&gt;"",Data!#REF!,""),IF(ISERR(SEARCH("AS",Data!#REF!)),IF(Data!#REF!&lt;&gt;"",Data!#REF!,""),""))</f>
        <v>#REF!</v>
      </c>
      <c r="D160" t="e">
        <f>IF($N$18,IF(Data!#REF!&lt;&gt;"",Data!#REF!,""),IF(ISERR(SEARCH("AS",Data!#REF!)),IF(Data!#REF!&lt;&gt;"",Data!#REF!,""),""))</f>
        <v>#REF!</v>
      </c>
      <c r="F160" t="e">
        <f>IF($N$18,IF(Data!#REF!&lt;&gt;"",Data!#REF!,""),IF(ISERR(SEARCH("AS",Data!#REF!)),IF(Data!#REF!&lt;&gt;"",Data!#REF!,""),""))</f>
        <v>#REF!</v>
      </c>
      <c r="H160" t="e">
        <f>IF(B160&lt;&gt;"",IF(VLOOKUP($B160,Data!$A$3:$CW$55,$E$18)&lt;&gt;"",VLOOKUP($B160,Data!$A$3:$CW$55,$E$18),""),"")</f>
        <v>#REF!</v>
      </c>
      <c r="J160" t="e">
        <f>IF(B160&lt;&gt;"",IF(VLOOKUP($B160,Data!$A$3:$CW$55,$E$19)&lt;&gt;"",VLOOKUP($B160,Data!$A$3:$CW$55,$E$19),""),"")</f>
        <v>#REF!</v>
      </c>
      <c r="L160" t="e">
        <f>IF(B160&lt;&gt;"",IF(VLOOKUP($B160,Data!$A$3:$CW$55,$C$18)&lt;&gt;"",VLOOKUP($B160,Data!$A$3:$CW$55,$C$18),""),"")</f>
        <v>#REF!</v>
      </c>
      <c r="N160" t="e">
        <f>IF(B160&lt;&gt;"",IF(VLOOKUP($B160,Data!$A$3:$CW$55,$C$19)&lt;&gt;"",VLOOKUP($B160,Data!$A$3:$CW$55,$C$19),""),"")</f>
        <v>#REF!</v>
      </c>
    </row>
    <row r="161" spans="2:14" ht="15" customHeight="1">
      <c r="B161" t="e">
        <f>IF($N$18,IF(Data!#REF!&lt;&gt;"",Data!#REF!,""),IF(ISERR(SEARCH("AS",Data!#REF!)),IF(Data!#REF!&lt;&gt;"",Data!#REF!,""),""))</f>
        <v>#REF!</v>
      </c>
      <c r="D161" t="e">
        <f>IF($N$18,IF(Data!#REF!&lt;&gt;"",Data!#REF!,""),IF(ISERR(SEARCH("AS",Data!#REF!)),IF(Data!#REF!&lt;&gt;"",Data!#REF!,""),""))</f>
        <v>#REF!</v>
      </c>
      <c r="F161" t="e">
        <f>IF($N$18,IF(Data!#REF!&lt;&gt;"",Data!#REF!,""),IF(ISERR(SEARCH("AS",Data!#REF!)),IF(Data!#REF!&lt;&gt;"",Data!#REF!,""),""))</f>
        <v>#REF!</v>
      </c>
      <c r="H161" t="e">
        <f>IF(B161&lt;&gt;"",IF(VLOOKUP($B161,Data!$A$3:$CW$55,$E$18)&lt;&gt;"",VLOOKUP($B161,Data!$A$3:$CW$55,$E$18),""),"")</f>
        <v>#REF!</v>
      </c>
      <c r="J161" t="e">
        <f>IF(B161&lt;&gt;"",IF(VLOOKUP($B161,Data!$A$3:$CW$55,$E$19)&lt;&gt;"",VLOOKUP($B161,Data!$A$3:$CW$55,$E$19),""),"")</f>
        <v>#REF!</v>
      </c>
      <c r="L161" t="e">
        <f>IF(B161&lt;&gt;"",IF(VLOOKUP($B161,Data!$A$3:$CW$55,$C$18)&lt;&gt;"",VLOOKUP($B161,Data!$A$3:$CW$55,$C$18),""),"")</f>
        <v>#REF!</v>
      </c>
      <c r="N161" t="e">
        <f>IF(B161&lt;&gt;"",IF(VLOOKUP($B161,Data!$A$3:$CW$55,$C$19)&lt;&gt;"",VLOOKUP($B161,Data!$A$3:$CW$55,$C$19),""),"")</f>
        <v>#REF!</v>
      </c>
    </row>
    <row r="162" spans="2:14">
      <c r="B162">
        <f>IF($N$18,IF(Data!A27&lt;&gt;"",Data!A27,""),IF(ISERR(SEARCH("AS",Data!#REF!)),IF(Data!A27&lt;&gt;"",Data!A27,""),""))</f>
        <v>141</v>
      </c>
      <c r="D162">
        <f>IF($N$18,IF(Data!B27&lt;&gt;"",Data!B27,""),IF(ISERR(SEARCH("AS",Data!#REF!)),IF(Data!B27&lt;&gt;"",Data!B27,""),""))</f>
        <v>127</v>
      </c>
      <c r="F162" t="e">
        <f>IF($N$18,IF(Data!#REF!&lt;&gt;"",Data!#REF!,""),IF(ISERR(SEARCH("AS",Data!#REF!)),IF(Data!#REF!&lt;&gt;"",Data!#REF!,""),""))</f>
        <v>#REF!</v>
      </c>
      <c r="H162">
        <f>IF(B162&lt;&gt;"",IF(VLOOKUP($B162,Data!$A$3:$CW$55,$E$18)&lt;&gt;"",VLOOKUP($B162,Data!$A$3:$CW$55,$E$18),""),"")</f>
        <v>141</v>
      </c>
      <c r="J162" t="str">
        <f>IF(B162&lt;&gt;"",IF(VLOOKUP($B162,Data!$A$3:$CW$55,$E$19)&lt;&gt;"",VLOOKUP($B162,Data!$A$3:$CW$55,$E$19),""),"")</f>
        <v/>
      </c>
      <c r="L162">
        <f>IF(B162&lt;&gt;"",IF(VLOOKUP($B162,Data!$A$3:$CW$55,$C$18)&lt;&gt;"",VLOOKUP($B162,Data!$A$3:$CW$55,$C$18),""),"")</f>
        <v>100</v>
      </c>
      <c r="N162">
        <f>IF(B162&lt;&gt;"",IF(VLOOKUP($B162,Data!$A$3:$CW$55,$C$19)&lt;&gt;"",VLOOKUP($B162,Data!$A$3:$CW$55,$C$19),""),"")</f>
        <v>127</v>
      </c>
    </row>
    <row r="163" spans="2:14" ht="15" customHeight="1">
      <c r="B163" t="e">
        <f>IF($N$18,IF(Data!#REF!&lt;&gt;"",Data!#REF!,""),IF(ISERR(SEARCH("AS",Data!#REF!)),IF(Data!#REF!&lt;&gt;"",Data!#REF!,""),""))</f>
        <v>#REF!</v>
      </c>
      <c r="D163" t="e">
        <f>IF($N$18,IF(Data!#REF!&lt;&gt;"",Data!#REF!,""),IF(ISERR(SEARCH("AS",Data!#REF!)),IF(Data!#REF!&lt;&gt;"",Data!#REF!,""),""))</f>
        <v>#REF!</v>
      </c>
      <c r="F163" t="e">
        <f>IF($N$18,IF(Data!#REF!&lt;&gt;"",Data!#REF!,""),IF(ISERR(SEARCH("AS",Data!#REF!)),IF(Data!#REF!&lt;&gt;"",Data!#REF!,""),""))</f>
        <v>#REF!</v>
      </c>
      <c r="H163" t="e">
        <f>IF(B163&lt;&gt;"",IF(VLOOKUP($B163,Data!$A$3:$CW$55,$E$18)&lt;&gt;"",VLOOKUP($B163,Data!$A$3:$CW$55,$E$18),""),"")</f>
        <v>#REF!</v>
      </c>
      <c r="J163" t="e">
        <f>IF(B163&lt;&gt;"",IF(VLOOKUP($B163,Data!$A$3:$CW$55,$E$19)&lt;&gt;"",VLOOKUP($B163,Data!$A$3:$CW$55,$E$19),""),"")</f>
        <v>#REF!</v>
      </c>
      <c r="L163" t="e">
        <f>IF(B163&lt;&gt;"",IF(VLOOKUP($B163,Data!$A$3:$CW$55,$C$18)&lt;&gt;"",VLOOKUP($B163,Data!$A$3:$CW$55,$C$18),""),"")</f>
        <v>#REF!</v>
      </c>
      <c r="N163" t="e">
        <f>IF(B163&lt;&gt;"",IF(VLOOKUP($B163,Data!$A$3:$CW$55,$C$19)&lt;&gt;"",VLOOKUP($B163,Data!$A$3:$CW$55,$C$19),""),"")</f>
        <v>#REF!</v>
      </c>
    </row>
    <row r="164" spans="2:14">
      <c r="B164">
        <f>IF($N$18,IF(Data!A67&lt;&gt;"",Data!A67,""),IF(ISERR(SEARCH("AS",Data!#REF!)),IF(Data!A67&lt;&gt;"",Data!A67,""),""))</f>
        <v>143</v>
      </c>
      <c r="D164">
        <f>IF($N$18,IF(Data!B67&lt;&gt;"",Data!B67,""),IF(ISERR(SEARCH("AS",Data!#REF!)),IF(Data!B67&lt;&gt;"",Data!B67,""),""))</f>
        <v>128</v>
      </c>
      <c r="F164" t="e">
        <f>IF($N$18,IF(Data!#REF!&lt;&gt;"",Data!#REF!,""),IF(ISERR(SEARCH("AS",Data!#REF!)),IF(Data!#REF!&lt;&gt;"",Data!#REF!,""),""))</f>
        <v>#REF!</v>
      </c>
      <c r="H164">
        <f>IF(B164&lt;&gt;"",IF(VLOOKUP($B164,Data!$A$3:$CW$55,$E$18)&lt;&gt;"",VLOOKUP($B164,Data!$A$3:$CW$55,$E$18),""),"")</f>
        <v>141</v>
      </c>
      <c r="J164" t="str">
        <f>IF(B164&lt;&gt;"",IF(VLOOKUP($B164,Data!$A$3:$CW$55,$E$19)&lt;&gt;"",VLOOKUP($B164,Data!$A$3:$CW$55,$E$19),""),"")</f>
        <v/>
      </c>
      <c r="L164">
        <f>IF(B164&lt;&gt;"",IF(VLOOKUP($B164,Data!$A$3:$CW$55,$C$18)&lt;&gt;"",VLOOKUP($B164,Data!$A$3:$CW$55,$C$18),""),"")</f>
        <v>100</v>
      </c>
      <c r="N164">
        <f>IF(B164&lt;&gt;"",IF(VLOOKUP($B164,Data!$A$3:$CW$55,$C$19)&lt;&gt;"",VLOOKUP($B164,Data!$A$3:$CW$55,$C$19),""),"")</f>
        <v>127</v>
      </c>
    </row>
    <row r="165" spans="2:14" ht="15" customHeight="1">
      <c r="B165" t="e">
        <f>IF($N$18,IF(Data!#REF!&lt;&gt;"",Data!#REF!,""),IF(ISERR(SEARCH("AS",Data!#REF!)),IF(Data!#REF!&lt;&gt;"",Data!#REF!,""),""))</f>
        <v>#REF!</v>
      </c>
      <c r="D165" t="e">
        <f>IF($N$18,IF(Data!#REF!&lt;&gt;"",Data!#REF!,""),IF(ISERR(SEARCH("AS",Data!#REF!)),IF(Data!#REF!&lt;&gt;"",Data!#REF!,""),""))</f>
        <v>#REF!</v>
      </c>
      <c r="F165" t="e">
        <f>IF($N$18,IF(Data!#REF!&lt;&gt;"",Data!#REF!,""),IF(ISERR(SEARCH("AS",Data!#REF!)),IF(Data!#REF!&lt;&gt;"",Data!#REF!,""),""))</f>
        <v>#REF!</v>
      </c>
      <c r="H165" t="e">
        <f>IF(B165&lt;&gt;"",IF(VLOOKUP($B165,Data!$A$3:$CW$55,$E$18)&lt;&gt;"",VLOOKUP($B165,Data!$A$3:$CW$55,$E$18),""),"")</f>
        <v>#REF!</v>
      </c>
      <c r="J165" t="e">
        <f>IF(B165&lt;&gt;"",IF(VLOOKUP($B165,Data!$A$3:$CW$55,$E$19)&lt;&gt;"",VLOOKUP($B165,Data!$A$3:$CW$55,$E$19),""),"")</f>
        <v>#REF!</v>
      </c>
      <c r="L165" t="e">
        <f>IF(B165&lt;&gt;"",IF(VLOOKUP($B165,Data!$A$3:$CW$55,$C$18)&lt;&gt;"",VLOOKUP($B165,Data!$A$3:$CW$55,$C$18),""),"")</f>
        <v>#REF!</v>
      </c>
      <c r="N165" t="e">
        <f>IF(B165&lt;&gt;"",IF(VLOOKUP($B165,Data!$A$3:$CW$55,$C$19)&lt;&gt;"",VLOOKUP($B165,Data!$A$3:$CW$55,$C$19),""),"")</f>
        <v>#REF!</v>
      </c>
    </row>
    <row r="166" spans="2:14" ht="15" customHeight="1">
      <c r="B166" t="e">
        <f>IF($N$18,IF(Data!#REF!&lt;&gt;"",Data!#REF!,""),IF(ISERR(SEARCH("AS",Data!#REF!)),IF(Data!#REF!&lt;&gt;"",Data!#REF!,""),""))</f>
        <v>#REF!</v>
      </c>
      <c r="D166" t="e">
        <f>IF($N$18,IF(Data!#REF!&lt;&gt;"",Data!#REF!,""),IF(ISERR(SEARCH("AS",Data!#REF!)),IF(Data!#REF!&lt;&gt;"",Data!#REF!,""),""))</f>
        <v>#REF!</v>
      </c>
      <c r="F166" t="e">
        <f>IF($N$18,IF(Data!#REF!&lt;&gt;"",Data!#REF!,""),IF(ISERR(SEARCH("AS",Data!#REF!)),IF(Data!#REF!&lt;&gt;"",Data!#REF!,""),""))</f>
        <v>#REF!</v>
      </c>
      <c r="H166" t="e">
        <f>IF(B166&lt;&gt;"",IF(VLOOKUP($B166,Data!$A$3:$CW$55,$E$18)&lt;&gt;"",VLOOKUP($B166,Data!$A$3:$CW$55,$E$18),""),"")</f>
        <v>#REF!</v>
      </c>
      <c r="J166" t="e">
        <f>IF(B166&lt;&gt;"",IF(VLOOKUP($B166,Data!$A$3:$CW$55,$E$19)&lt;&gt;"",VLOOKUP($B166,Data!$A$3:$CW$55,$E$19),""),"")</f>
        <v>#REF!</v>
      </c>
      <c r="L166" t="e">
        <f>IF(B166&lt;&gt;"",IF(VLOOKUP($B166,Data!$A$3:$CW$55,$C$18)&lt;&gt;"",VLOOKUP($B166,Data!$A$3:$CW$55,$C$18),""),"")</f>
        <v>#REF!</v>
      </c>
      <c r="N166" t="e">
        <f>IF(B166&lt;&gt;"",IF(VLOOKUP($B166,Data!$A$3:$CW$55,$C$19)&lt;&gt;"",VLOOKUP($B166,Data!$A$3:$CW$55,$C$19),""),"")</f>
        <v>#REF!</v>
      </c>
    </row>
    <row r="167" spans="2:14" ht="15" customHeight="1">
      <c r="B167" t="e">
        <f>IF($N$18,IF(Data!#REF!&lt;&gt;"",Data!#REF!,""),IF(ISERR(SEARCH("AS",Data!#REF!)),IF(Data!#REF!&lt;&gt;"",Data!#REF!,""),""))</f>
        <v>#REF!</v>
      </c>
      <c r="D167" t="e">
        <f>IF($N$18,IF(Data!#REF!&lt;&gt;"",Data!#REF!,""),IF(ISERR(SEARCH("AS",Data!#REF!)),IF(Data!#REF!&lt;&gt;"",Data!#REF!,""),""))</f>
        <v>#REF!</v>
      </c>
      <c r="F167" t="e">
        <f>IF($N$18,IF(Data!#REF!&lt;&gt;"",Data!#REF!,""),IF(ISERR(SEARCH("AS",Data!#REF!)),IF(Data!#REF!&lt;&gt;"",Data!#REF!,""),""))</f>
        <v>#REF!</v>
      </c>
      <c r="H167" t="e">
        <f>IF(B167&lt;&gt;"",IF(VLOOKUP($B167,Data!$A$3:$CW$55,$E$18)&lt;&gt;"",VLOOKUP($B167,Data!$A$3:$CW$55,$E$18),""),"")</f>
        <v>#REF!</v>
      </c>
      <c r="J167" t="e">
        <f>IF(B167&lt;&gt;"",IF(VLOOKUP($B167,Data!$A$3:$CW$55,$E$19)&lt;&gt;"",VLOOKUP($B167,Data!$A$3:$CW$55,$E$19),""),"")</f>
        <v>#REF!</v>
      </c>
      <c r="L167" t="e">
        <f>IF(B167&lt;&gt;"",IF(VLOOKUP($B167,Data!$A$3:$CW$55,$C$18)&lt;&gt;"",VLOOKUP($B167,Data!$A$3:$CW$55,$C$18),""),"")</f>
        <v>#REF!</v>
      </c>
      <c r="N167" t="e">
        <f>IF(B167&lt;&gt;"",IF(VLOOKUP($B167,Data!$A$3:$CW$55,$C$19)&lt;&gt;"",VLOOKUP($B167,Data!$A$3:$CW$55,$C$19),""),"")</f>
        <v>#REF!</v>
      </c>
    </row>
    <row r="168" spans="2:14">
      <c r="B168" t="e">
        <f>IF($N$18,IF(Data!#REF!&lt;&gt;"",Data!#REF!,""),IF(ISERR(SEARCH("AS",Data!#REF!)),IF(Data!#REF!&lt;&gt;"",Data!#REF!,""),""))</f>
        <v>#REF!</v>
      </c>
      <c r="D168" t="e">
        <f>IF($N$18,IF(Data!#REF!&lt;&gt;"",Data!#REF!,""),IF(ISERR(SEARCH("AS",Data!#REF!)),IF(Data!#REF!&lt;&gt;"",Data!#REF!,""),""))</f>
        <v>#REF!</v>
      </c>
      <c r="F168" t="e">
        <f>IF($N$18,IF(Data!#REF!&lt;&gt;"",Data!#REF!,""),IF(ISERR(SEARCH("AS",Data!#REF!)),IF(Data!#REF!&lt;&gt;"",Data!#REF!,""),""))</f>
        <v>#REF!</v>
      </c>
      <c r="H168" t="e">
        <f>IF(B168&lt;&gt;"",IF(VLOOKUP($B168,Data!$A$3:$CW$55,$E$18)&lt;&gt;"",VLOOKUP($B168,Data!$A$3:$CW$55,$E$18),""),"")</f>
        <v>#REF!</v>
      </c>
      <c r="J168" t="e">
        <f>IF(B168&lt;&gt;"",IF(VLOOKUP($B168,Data!$A$3:$CW$55,$E$19)&lt;&gt;"",VLOOKUP($B168,Data!$A$3:$CW$55,$E$19),""),"")</f>
        <v>#REF!</v>
      </c>
      <c r="L168" t="e">
        <f>IF(B168&lt;&gt;"",IF(VLOOKUP($B168,Data!$A$3:$CW$55,$C$18)&lt;&gt;"",VLOOKUP($B168,Data!$A$3:$CW$55,$C$18),""),"")</f>
        <v>#REF!</v>
      </c>
      <c r="N168" t="e">
        <f>IF(B168&lt;&gt;"",IF(VLOOKUP($B168,Data!$A$3:$CW$55,$C$19)&lt;&gt;"",VLOOKUP($B168,Data!$A$3:$CW$55,$C$19),""),"")</f>
        <v>#REF!</v>
      </c>
    </row>
    <row r="169" spans="2:14" ht="15" customHeight="1">
      <c r="B169" t="e">
        <f>IF($N$18,IF(Data!#REF!&lt;&gt;"",Data!#REF!,""),IF(ISERR(SEARCH("AS",Data!#REF!)),IF(Data!#REF!&lt;&gt;"",Data!#REF!,""),""))</f>
        <v>#REF!</v>
      </c>
      <c r="D169" t="e">
        <f>IF($N$18,IF(Data!#REF!&lt;&gt;"",Data!#REF!,""),IF(ISERR(SEARCH("AS",Data!#REF!)),IF(Data!#REF!&lt;&gt;"",Data!#REF!,""),""))</f>
        <v>#REF!</v>
      </c>
      <c r="F169" t="e">
        <f>IF($N$18,IF(Data!#REF!&lt;&gt;"",Data!#REF!,""),IF(ISERR(SEARCH("AS",Data!#REF!)),IF(Data!#REF!&lt;&gt;"",Data!#REF!,""),""))</f>
        <v>#REF!</v>
      </c>
      <c r="H169" t="e">
        <f>IF(B169&lt;&gt;"",IF(VLOOKUP($B169,Data!$A$3:$CW$55,$E$18)&lt;&gt;"",VLOOKUP($B169,Data!$A$3:$CW$55,$E$18),""),"")</f>
        <v>#REF!</v>
      </c>
      <c r="J169" t="e">
        <f>IF(B169&lt;&gt;"",IF(VLOOKUP($B169,Data!$A$3:$CW$55,$E$19)&lt;&gt;"",VLOOKUP($B169,Data!$A$3:$CW$55,$E$19),""),"")</f>
        <v>#REF!</v>
      </c>
      <c r="L169" t="e">
        <f>IF(B169&lt;&gt;"",IF(VLOOKUP($B169,Data!$A$3:$CW$55,$C$18)&lt;&gt;"",VLOOKUP($B169,Data!$A$3:$CW$55,$C$18),""),"")</f>
        <v>#REF!</v>
      </c>
      <c r="N169" t="e">
        <f>IF(B169&lt;&gt;"",IF(VLOOKUP($B169,Data!$A$3:$CW$55,$C$19)&lt;&gt;"",VLOOKUP($B169,Data!$A$3:$CW$55,$C$19),""),"")</f>
        <v>#REF!</v>
      </c>
    </row>
    <row r="170" spans="2:14">
      <c r="B170" t="e">
        <f>IF($N$18,IF(Data!#REF!&lt;&gt;"",Data!#REF!,""),IF(ISERR(SEARCH("AS",Data!#REF!)),IF(Data!#REF!&lt;&gt;"",Data!#REF!,""),""))</f>
        <v>#REF!</v>
      </c>
      <c r="D170" t="e">
        <f>IF($N$18,IF(Data!#REF!&lt;&gt;"",Data!#REF!,""),IF(ISERR(SEARCH("AS",Data!#REF!)),IF(Data!#REF!&lt;&gt;"",Data!#REF!,""),""))</f>
        <v>#REF!</v>
      </c>
      <c r="F170" t="e">
        <f>IF($N$18,IF(Data!#REF!&lt;&gt;"",Data!#REF!,""),IF(ISERR(SEARCH("AS",Data!#REF!)),IF(Data!#REF!&lt;&gt;"",Data!#REF!,""),""))</f>
        <v>#REF!</v>
      </c>
      <c r="H170" t="e">
        <f>IF(B170&lt;&gt;"",IF(VLOOKUP($B170,Data!$A$3:$CW$55,$E$18)&lt;&gt;"",VLOOKUP($B170,Data!$A$3:$CW$55,$E$18),""),"")</f>
        <v>#REF!</v>
      </c>
      <c r="J170" t="e">
        <f>IF(B170&lt;&gt;"",IF(VLOOKUP($B170,Data!$A$3:$CW$55,$E$19)&lt;&gt;"",VLOOKUP($B170,Data!$A$3:$CW$55,$E$19),""),"")</f>
        <v>#REF!</v>
      </c>
      <c r="L170" t="e">
        <f>IF(B170&lt;&gt;"",IF(VLOOKUP($B170,Data!$A$3:$CW$55,$C$18)&lt;&gt;"",VLOOKUP($B170,Data!$A$3:$CW$55,$C$18),""),"")</f>
        <v>#REF!</v>
      </c>
      <c r="N170" t="e">
        <f>IF(B170&lt;&gt;"",IF(VLOOKUP($B170,Data!$A$3:$CW$55,$C$19)&lt;&gt;"",VLOOKUP($B170,Data!$A$3:$CW$55,$C$19),""),"")</f>
        <v>#REF!</v>
      </c>
    </row>
    <row r="171" spans="2:14" ht="15" customHeight="1">
      <c r="B171" t="e">
        <f>IF($N$18,IF(Data!#REF!&lt;&gt;"",Data!#REF!,""),IF(ISERR(SEARCH("AS",Data!#REF!)),IF(Data!#REF!&lt;&gt;"",Data!#REF!,""),""))</f>
        <v>#REF!</v>
      </c>
      <c r="D171" t="e">
        <f>IF($N$18,IF(Data!#REF!&lt;&gt;"",Data!#REF!,""),IF(ISERR(SEARCH("AS",Data!#REF!)),IF(Data!#REF!&lt;&gt;"",Data!#REF!,""),""))</f>
        <v>#REF!</v>
      </c>
      <c r="F171" t="e">
        <f>IF($N$18,IF(Data!#REF!&lt;&gt;"",Data!#REF!,""),IF(ISERR(SEARCH("AS",Data!#REF!)),IF(Data!#REF!&lt;&gt;"",Data!#REF!,""),""))</f>
        <v>#REF!</v>
      </c>
      <c r="H171" t="e">
        <f>IF(B171&lt;&gt;"",IF(VLOOKUP($B171,Data!$A$3:$CW$55,$E$18)&lt;&gt;"",VLOOKUP($B171,Data!$A$3:$CW$55,$E$18),""),"")</f>
        <v>#REF!</v>
      </c>
      <c r="J171" t="e">
        <f>IF(B171&lt;&gt;"",IF(VLOOKUP($B171,Data!$A$3:$CW$55,$E$19)&lt;&gt;"",VLOOKUP($B171,Data!$A$3:$CW$55,$E$19),""),"")</f>
        <v>#REF!</v>
      </c>
      <c r="L171" t="e">
        <f>IF(B171&lt;&gt;"",IF(VLOOKUP($B171,Data!$A$3:$CW$55,$C$18)&lt;&gt;"",VLOOKUP($B171,Data!$A$3:$CW$55,$C$18),""),"")</f>
        <v>#REF!</v>
      </c>
      <c r="N171" t="e">
        <f>IF(B171&lt;&gt;"",IF(VLOOKUP($B171,Data!$A$3:$CW$55,$C$19)&lt;&gt;"",VLOOKUP($B171,Data!$A$3:$CW$55,$C$19),""),"")</f>
        <v>#REF!</v>
      </c>
    </row>
    <row r="172" spans="2:14" ht="15" customHeight="1">
      <c r="B172" t="e">
        <f>IF($N$18,IF(Data!#REF!&lt;&gt;"",Data!#REF!,""),IF(ISERR(SEARCH("AS",Data!#REF!)),IF(Data!#REF!&lt;&gt;"",Data!#REF!,""),""))</f>
        <v>#REF!</v>
      </c>
      <c r="D172" t="e">
        <f>IF($N$18,IF(Data!#REF!&lt;&gt;"",Data!#REF!,""),IF(ISERR(SEARCH("AS",Data!#REF!)),IF(Data!#REF!&lt;&gt;"",Data!#REF!,""),""))</f>
        <v>#REF!</v>
      </c>
      <c r="F172" t="e">
        <f>IF($N$18,IF(Data!#REF!&lt;&gt;"",Data!#REF!,""),IF(ISERR(SEARCH("AS",Data!#REF!)),IF(Data!#REF!&lt;&gt;"",Data!#REF!,""),""))</f>
        <v>#REF!</v>
      </c>
      <c r="H172" t="e">
        <f>IF(B172&lt;&gt;"",IF(VLOOKUP($B172,Data!$A$3:$CW$55,$E$18)&lt;&gt;"",VLOOKUP($B172,Data!$A$3:$CW$55,$E$18),""),"")</f>
        <v>#REF!</v>
      </c>
      <c r="J172" t="e">
        <f>IF(B172&lt;&gt;"",IF(VLOOKUP($B172,Data!$A$3:$CW$55,$E$19)&lt;&gt;"",VLOOKUP($B172,Data!$A$3:$CW$55,$E$19),""),"")</f>
        <v>#REF!</v>
      </c>
      <c r="L172" t="e">
        <f>IF(B172&lt;&gt;"",IF(VLOOKUP($B172,Data!$A$3:$CW$55,$C$18)&lt;&gt;"",VLOOKUP($B172,Data!$A$3:$CW$55,$C$18),""),"")</f>
        <v>#REF!</v>
      </c>
      <c r="N172" t="e">
        <f>IF(B172&lt;&gt;"",IF(VLOOKUP($B172,Data!$A$3:$CW$55,$C$19)&lt;&gt;"",VLOOKUP($B172,Data!$A$3:$CW$55,$C$19),""),"")</f>
        <v>#REF!</v>
      </c>
    </row>
    <row r="173" spans="2:14">
      <c r="B173" t="e">
        <f>IF($N$18,IF(Data!#REF!&lt;&gt;"",Data!#REF!,""),IF(ISERR(SEARCH("AS",Data!#REF!)),IF(Data!#REF!&lt;&gt;"",Data!#REF!,""),""))</f>
        <v>#REF!</v>
      </c>
      <c r="D173" t="e">
        <f>IF($N$18,IF(Data!#REF!&lt;&gt;"",Data!#REF!,""),IF(ISERR(SEARCH("AS",Data!#REF!)),IF(Data!#REF!&lt;&gt;"",Data!#REF!,""),""))</f>
        <v>#REF!</v>
      </c>
      <c r="F173" t="e">
        <f>IF($N$18,IF(Data!#REF!&lt;&gt;"",Data!#REF!,""),IF(ISERR(SEARCH("AS",Data!#REF!)),IF(Data!#REF!&lt;&gt;"",Data!#REF!,""),""))</f>
        <v>#REF!</v>
      </c>
      <c r="H173" t="e">
        <f>IF(B173&lt;&gt;"",IF(VLOOKUP($B173,Data!$A$3:$CW$55,$E$18)&lt;&gt;"",VLOOKUP($B173,Data!$A$3:$CW$55,$E$18),""),"")</f>
        <v>#REF!</v>
      </c>
      <c r="J173" t="e">
        <f>IF(B173&lt;&gt;"",IF(VLOOKUP($B173,Data!$A$3:$CW$55,$E$19)&lt;&gt;"",VLOOKUP($B173,Data!$A$3:$CW$55,$E$19),""),"")</f>
        <v>#REF!</v>
      </c>
      <c r="L173" t="e">
        <f>IF(B173&lt;&gt;"",IF(VLOOKUP($B173,Data!$A$3:$CW$55,$C$18)&lt;&gt;"",VLOOKUP($B173,Data!$A$3:$CW$55,$C$18),""),"")</f>
        <v>#REF!</v>
      </c>
      <c r="N173" t="e">
        <f>IF(B173&lt;&gt;"",IF(VLOOKUP($B173,Data!$A$3:$CW$55,$C$19)&lt;&gt;"",VLOOKUP($B173,Data!$A$3:$CW$55,$C$19),""),"")</f>
        <v>#REF!</v>
      </c>
    </row>
    <row r="174" spans="2:14" ht="15" customHeight="1">
      <c r="B174" t="e">
        <f>IF($N$18,IF(Data!#REF!&lt;&gt;"",Data!#REF!,""),IF(ISERR(SEARCH("AS",Data!#REF!)),IF(Data!#REF!&lt;&gt;"",Data!#REF!,""),""))</f>
        <v>#REF!</v>
      </c>
      <c r="D174" t="e">
        <f>IF($N$18,IF(Data!#REF!&lt;&gt;"",Data!#REF!,""),IF(ISERR(SEARCH("AS",Data!#REF!)),IF(Data!#REF!&lt;&gt;"",Data!#REF!,""),""))</f>
        <v>#REF!</v>
      </c>
      <c r="F174" t="e">
        <f>IF($N$18,IF(Data!#REF!&lt;&gt;"",Data!#REF!,""),IF(ISERR(SEARCH("AS",Data!#REF!)),IF(Data!#REF!&lt;&gt;"",Data!#REF!,""),""))</f>
        <v>#REF!</v>
      </c>
      <c r="H174" t="e">
        <f>IF(B174&lt;&gt;"",IF(VLOOKUP($B174,Data!$A$3:$CW$55,$E$18)&lt;&gt;"",VLOOKUP($B174,Data!$A$3:$CW$55,$E$18),""),"")</f>
        <v>#REF!</v>
      </c>
      <c r="J174" t="e">
        <f>IF(B174&lt;&gt;"",IF(VLOOKUP($B174,Data!$A$3:$CW$55,$E$19)&lt;&gt;"",VLOOKUP($B174,Data!$A$3:$CW$55,$E$19),""),"")</f>
        <v>#REF!</v>
      </c>
      <c r="L174" t="e">
        <f>IF(B174&lt;&gt;"",IF(VLOOKUP($B174,Data!$A$3:$CW$55,$C$18)&lt;&gt;"",VLOOKUP($B174,Data!$A$3:$CW$55,$C$18),""),"")</f>
        <v>#REF!</v>
      </c>
      <c r="N174" t="e">
        <f>IF(B174&lt;&gt;"",IF(VLOOKUP($B174,Data!$A$3:$CW$55,$C$19)&lt;&gt;"",VLOOKUP($B174,Data!$A$3:$CW$55,$C$19),""),"")</f>
        <v>#REF!</v>
      </c>
    </row>
    <row r="175" spans="2:14" ht="15" customHeight="1">
      <c r="B175" t="e">
        <f>IF($N$18,IF(Data!#REF!&lt;&gt;"",Data!#REF!,""),IF(ISERR(SEARCH("AS",Data!#REF!)),IF(Data!#REF!&lt;&gt;"",Data!#REF!,""),""))</f>
        <v>#REF!</v>
      </c>
      <c r="D175" t="e">
        <f>IF($N$18,IF(Data!#REF!&lt;&gt;"",Data!#REF!,""),IF(ISERR(SEARCH("AS",Data!#REF!)),IF(Data!#REF!&lt;&gt;"",Data!#REF!,""),""))</f>
        <v>#REF!</v>
      </c>
      <c r="F175" t="e">
        <f>IF($N$18,IF(Data!#REF!&lt;&gt;"",Data!#REF!,""),IF(ISERR(SEARCH("AS",Data!#REF!)),IF(Data!#REF!&lt;&gt;"",Data!#REF!,""),""))</f>
        <v>#REF!</v>
      </c>
      <c r="H175" t="e">
        <f>IF(B175&lt;&gt;"",IF(VLOOKUP($B175,Data!$A$3:$CW$55,$E$18)&lt;&gt;"",VLOOKUP($B175,Data!$A$3:$CW$55,$E$18),""),"")</f>
        <v>#REF!</v>
      </c>
      <c r="J175" t="e">
        <f>IF(B175&lt;&gt;"",IF(VLOOKUP($B175,Data!$A$3:$CW$55,$E$19)&lt;&gt;"",VLOOKUP($B175,Data!$A$3:$CW$55,$E$19),""),"")</f>
        <v>#REF!</v>
      </c>
      <c r="L175" t="e">
        <f>IF(B175&lt;&gt;"",IF(VLOOKUP($B175,Data!$A$3:$CW$55,$C$18)&lt;&gt;"",VLOOKUP($B175,Data!$A$3:$CW$55,$C$18),""),"")</f>
        <v>#REF!</v>
      </c>
      <c r="N175" t="e">
        <f>IF(B175&lt;&gt;"",IF(VLOOKUP($B175,Data!$A$3:$CW$55,$C$19)&lt;&gt;"",VLOOKUP($B175,Data!$A$3:$CW$55,$C$19),""),"")</f>
        <v>#REF!</v>
      </c>
    </row>
    <row r="176" spans="2:14" ht="15" customHeight="1">
      <c r="B176" t="e">
        <f>IF($N$18,IF(Data!#REF!&lt;&gt;"",Data!#REF!,""),IF(ISERR(SEARCH("AS",Data!#REF!)),IF(Data!#REF!&lt;&gt;"",Data!#REF!,""),""))</f>
        <v>#REF!</v>
      </c>
      <c r="D176" t="e">
        <f>IF($N$18,IF(Data!#REF!&lt;&gt;"",Data!#REF!,""),IF(ISERR(SEARCH("AS",Data!#REF!)),IF(Data!#REF!&lt;&gt;"",Data!#REF!,""),""))</f>
        <v>#REF!</v>
      </c>
      <c r="F176" t="e">
        <f>IF($N$18,IF(Data!#REF!&lt;&gt;"",Data!#REF!,""),IF(ISERR(SEARCH("AS",Data!#REF!)),IF(Data!#REF!&lt;&gt;"",Data!#REF!,""),""))</f>
        <v>#REF!</v>
      </c>
      <c r="H176" t="e">
        <f>IF(B176&lt;&gt;"",IF(VLOOKUP($B176,Data!$A$3:$CW$55,$E$18)&lt;&gt;"",VLOOKUP($B176,Data!$A$3:$CW$55,$E$18),""),"")</f>
        <v>#REF!</v>
      </c>
      <c r="J176" t="e">
        <f>IF(B176&lt;&gt;"",IF(VLOOKUP($B176,Data!$A$3:$CW$55,$E$19)&lt;&gt;"",VLOOKUP($B176,Data!$A$3:$CW$55,$E$19),""),"")</f>
        <v>#REF!</v>
      </c>
      <c r="L176" t="e">
        <f>IF(B176&lt;&gt;"",IF(VLOOKUP($B176,Data!$A$3:$CW$55,$C$18)&lt;&gt;"",VLOOKUP($B176,Data!$A$3:$CW$55,$C$18),""),"")</f>
        <v>#REF!</v>
      </c>
      <c r="N176" t="e">
        <f>IF(B176&lt;&gt;"",IF(VLOOKUP($B176,Data!$A$3:$CW$55,$C$19)&lt;&gt;"",VLOOKUP($B176,Data!$A$3:$CW$55,$C$19),""),"")</f>
        <v>#REF!</v>
      </c>
    </row>
    <row r="177" spans="2:14">
      <c r="B177" t="e">
        <f>IF($N$18,IF(Data!#REF!&lt;&gt;"",Data!#REF!,""),IF(ISERR(SEARCH("AS",Data!#REF!)),IF(Data!#REF!&lt;&gt;"",Data!#REF!,""),""))</f>
        <v>#REF!</v>
      </c>
      <c r="D177" t="e">
        <f>IF($N$18,IF(Data!#REF!&lt;&gt;"",Data!#REF!,""),IF(ISERR(SEARCH("AS",Data!#REF!)),IF(Data!#REF!&lt;&gt;"",Data!#REF!,""),""))</f>
        <v>#REF!</v>
      </c>
      <c r="F177" t="e">
        <f>IF($N$18,IF(Data!#REF!&lt;&gt;"",Data!#REF!,""),IF(ISERR(SEARCH("AS",Data!#REF!)),IF(Data!#REF!&lt;&gt;"",Data!#REF!,""),""))</f>
        <v>#REF!</v>
      </c>
      <c r="H177" t="e">
        <f>IF(B177&lt;&gt;"",IF(VLOOKUP($B177,Data!$A$3:$CW$55,$E$18)&lt;&gt;"",VLOOKUP($B177,Data!$A$3:$CW$55,$E$18),""),"")</f>
        <v>#REF!</v>
      </c>
      <c r="J177" t="e">
        <f>IF(B177&lt;&gt;"",IF(VLOOKUP($B177,Data!$A$3:$CW$55,$E$19)&lt;&gt;"",VLOOKUP($B177,Data!$A$3:$CW$55,$E$19),""),"")</f>
        <v>#REF!</v>
      </c>
      <c r="L177" t="e">
        <f>IF(B177&lt;&gt;"",IF(VLOOKUP($B177,Data!$A$3:$CW$55,$C$18)&lt;&gt;"",VLOOKUP($B177,Data!$A$3:$CW$55,$C$18),""),"")</f>
        <v>#REF!</v>
      </c>
      <c r="N177" t="e">
        <f>IF(B177&lt;&gt;"",IF(VLOOKUP($B177,Data!$A$3:$CW$55,$C$19)&lt;&gt;"",VLOOKUP($B177,Data!$A$3:$CW$55,$C$19),""),"")</f>
        <v>#REF!</v>
      </c>
    </row>
    <row r="178" spans="2:14" ht="15" customHeight="1">
      <c r="B178" t="e">
        <f>IF($N$18,IF(Data!#REF!&lt;&gt;"",Data!#REF!,""),IF(ISERR(SEARCH("AS",Data!#REF!)),IF(Data!#REF!&lt;&gt;"",Data!#REF!,""),""))</f>
        <v>#REF!</v>
      </c>
      <c r="D178" t="e">
        <f>IF($N$18,IF(Data!#REF!&lt;&gt;"",Data!#REF!,""),IF(ISERR(SEARCH("AS",Data!#REF!)),IF(Data!#REF!&lt;&gt;"",Data!#REF!,""),""))</f>
        <v>#REF!</v>
      </c>
      <c r="F178" t="e">
        <f>IF($N$18,IF(Data!#REF!&lt;&gt;"",Data!#REF!,""),IF(ISERR(SEARCH("AS",Data!#REF!)),IF(Data!#REF!&lt;&gt;"",Data!#REF!,""),""))</f>
        <v>#REF!</v>
      </c>
      <c r="H178" t="e">
        <f>IF(B178&lt;&gt;"",IF(VLOOKUP($B178,Data!$A$3:$CW$55,$E$18)&lt;&gt;"",VLOOKUP($B178,Data!$A$3:$CW$55,$E$18),""),"")</f>
        <v>#REF!</v>
      </c>
      <c r="J178" t="e">
        <f>IF(B178&lt;&gt;"",IF(VLOOKUP($B178,Data!$A$3:$CW$55,$E$19)&lt;&gt;"",VLOOKUP($B178,Data!$A$3:$CW$55,$E$19),""),"")</f>
        <v>#REF!</v>
      </c>
      <c r="L178" t="e">
        <f>IF(B178&lt;&gt;"",IF(VLOOKUP($B178,Data!$A$3:$CW$55,$C$18)&lt;&gt;"",VLOOKUP($B178,Data!$A$3:$CW$55,$C$18),""),"")</f>
        <v>#REF!</v>
      </c>
      <c r="N178" t="e">
        <f>IF(B178&lt;&gt;"",IF(VLOOKUP($B178,Data!$A$3:$CW$55,$C$19)&lt;&gt;"",VLOOKUP($B178,Data!$A$3:$CW$55,$C$19),""),"")</f>
        <v>#REF!</v>
      </c>
    </row>
    <row r="179" spans="2:14">
      <c r="B179" t="e">
        <f>IF($N$18,IF(Data!#REF!&lt;&gt;"",Data!#REF!,""),IF(ISERR(SEARCH("AS",Data!#REF!)),IF(Data!#REF!&lt;&gt;"",Data!#REF!,""),""))</f>
        <v>#REF!</v>
      </c>
      <c r="D179" t="e">
        <f>IF($N$18,IF(Data!#REF!&lt;&gt;"",Data!#REF!,""),IF(ISERR(SEARCH("AS",Data!#REF!)),IF(Data!#REF!&lt;&gt;"",Data!#REF!,""),""))</f>
        <v>#REF!</v>
      </c>
      <c r="F179" t="e">
        <f>IF($N$18,IF(Data!#REF!&lt;&gt;"",Data!#REF!,""),IF(ISERR(SEARCH("AS",Data!#REF!)),IF(Data!#REF!&lt;&gt;"",Data!#REF!,""),""))</f>
        <v>#REF!</v>
      </c>
      <c r="H179" t="e">
        <f>IF(B179&lt;&gt;"",IF(VLOOKUP($B179,Data!$A$3:$CW$55,$E$18)&lt;&gt;"",VLOOKUP($B179,Data!$A$3:$CW$55,$E$18),""),"")</f>
        <v>#REF!</v>
      </c>
      <c r="J179" t="e">
        <f>IF(B179&lt;&gt;"",IF(VLOOKUP($B179,Data!$A$3:$CW$55,$E$19)&lt;&gt;"",VLOOKUP($B179,Data!$A$3:$CW$55,$E$19),""),"")</f>
        <v>#REF!</v>
      </c>
      <c r="L179" t="e">
        <f>IF(B179&lt;&gt;"",IF(VLOOKUP($B179,Data!$A$3:$CW$55,$C$18)&lt;&gt;"",VLOOKUP($B179,Data!$A$3:$CW$55,$C$18),""),"")</f>
        <v>#REF!</v>
      </c>
      <c r="N179" t="e">
        <f>IF(B179&lt;&gt;"",IF(VLOOKUP($B179,Data!$A$3:$CW$55,$C$19)&lt;&gt;"",VLOOKUP($B179,Data!$A$3:$CW$55,$C$19),""),"")</f>
        <v>#REF!</v>
      </c>
    </row>
    <row r="180" spans="2:14">
      <c r="B180" t="e">
        <f>IF($N$18,IF(Data!#REF!&lt;&gt;"",Data!#REF!,""),IF(ISERR(SEARCH("AS",Data!#REF!)),IF(Data!#REF!&lt;&gt;"",Data!#REF!,""),""))</f>
        <v>#REF!</v>
      </c>
      <c r="D180" t="e">
        <f>IF($N$18,IF(Data!#REF!&lt;&gt;"",Data!#REF!,""),IF(ISERR(SEARCH("AS",Data!#REF!)),IF(Data!#REF!&lt;&gt;"",Data!#REF!,""),""))</f>
        <v>#REF!</v>
      </c>
      <c r="F180" t="e">
        <f>IF($N$18,IF(Data!#REF!&lt;&gt;"",Data!#REF!,""),IF(ISERR(SEARCH("AS",Data!#REF!)),IF(Data!#REF!&lt;&gt;"",Data!#REF!,""),""))</f>
        <v>#REF!</v>
      </c>
      <c r="H180" t="e">
        <f>IF(B180&lt;&gt;"",IF(VLOOKUP($B180,Data!$A$3:$CW$55,$E$18)&lt;&gt;"",VLOOKUP($B180,Data!$A$3:$CW$55,$E$18),""),"")</f>
        <v>#REF!</v>
      </c>
      <c r="J180" t="e">
        <f>IF(B180&lt;&gt;"",IF(VLOOKUP($B180,Data!$A$3:$CW$55,$E$19)&lt;&gt;"",VLOOKUP($B180,Data!$A$3:$CW$55,$E$19),""),"")</f>
        <v>#REF!</v>
      </c>
      <c r="L180" t="e">
        <f>IF(B180&lt;&gt;"",IF(VLOOKUP($B180,Data!$A$3:$CW$55,$C$18)&lt;&gt;"",VLOOKUP($B180,Data!$A$3:$CW$55,$C$18),""),"")</f>
        <v>#REF!</v>
      </c>
      <c r="N180" t="e">
        <f>IF(B180&lt;&gt;"",IF(VLOOKUP($B180,Data!$A$3:$CW$55,$C$19)&lt;&gt;"",VLOOKUP($B180,Data!$A$3:$CW$55,$C$19),""),"")</f>
        <v>#REF!</v>
      </c>
    </row>
    <row r="181" spans="2:14" ht="15" customHeight="1">
      <c r="B181" t="e">
        <f>IF($N$18,IF(Data!#REF!&lt;&gt;"",Data!#REF!,""),IF(ISERR(SEARCH("AS",Data!#REF!)),IF(Data!#REF!&lt;&gt;"",Data!#REF!,""),""))</f>
        <v>#REF!</v>
      </c>
      <c r="D181" t="e">
        <f>IF($N$18,IF(Data!#REF!&lt;&gt;"",Data!#REF!,""),IF(ISERR(SEARCH("AS",Data!#REF!)),IF(Data!#REF!&lt;&gt;"",Data!#REF!,""),""))</f>
        <v>#REF!</v>
      </c>
      <c r="F181" t="e">
        <f>IF($N$18,IF(Data!#REF!&lt;&gt;"",Data!#REF!,""),IF(ISERR(SEARCH("AS",Data!#REF!)),IF(Data!#REF!&lt;&gt;"",Data!#REF!,""),""))</f>
        <v>#REF!</v>
      </c>
      <c r="H181" t="e">
        <f>IF(B181&lt;&gt;"",IF(VLOOKUP($B181,Data!$A$3:$CW$55,$E$18)&lt;&gt;"",VLOOKUP($B181,Data!$A$3:$CW$55,$E$18),""),"")</f>
        <v>#REF!</v>
      </c>
      <c r="J181" t="e">
        <f>IF(B181&lt;&gt;"",IF(VLOOKUP($B181,Data!$A$3:$CW$55,$E$19)&lt;&gt;"",VLOOKUP($B181,Data!$A$3:$CW$55,$E$19),""),"")</f>
        <v>#REF!</v>
      </c>
      <c r="L181" t="e">
        <f>IF(B181&lt;&gt;"",IF(VLOOKUP($B181,Data!$A$3:$CW$55,$C$18)&lt;&gt;"",VLOOKUP($B181,Data!$A$3:$CW$55,$C$18),""),"")</f>
        <v>#REF!</v>
      </c>
      <c r="N181" t="e">
        <f>IF(B181&lt;&gt;"",IF(VLOOKUP($B181,Data!$A$3:$CW$55,$C$19)&lt;&gt;"",VLOOKUP($B181,Data!$A$3:$CW$55,$C$19),""),"")</f>
        <v>#REF!</v>
      </c>
    </row>
    <row r="182" spans="2:14" ht="15" customHeight="1">
      <c r="B182" t="e">
        <f>IF($N$18,IF(Data!#REF!&lt;&gt;"",Data!#REF!,""),IF(ISERR(SEARCH("AS",Data!#REF!)),IF(Data!#REF!&lt;&gt;"",Data!#REF!,""),""))</f>
        <v>#REF!</v>
      </c>
      <c r="D182" t="e">
        <f>IF($N$18,IF(Data!#REF!&lt;&gt;"",Data!#REF!,""),IF(ISERR(SEARCH("AS",Data!#REF!)),IF(Data!#REF!&lt;&gt;"",Data!#REF!,""),""))</f>
        <v>#REF!</v>
      </c>
      <c r="F182" t="e">
        <f>IF($N$18,IF(Data!#REF!&lt;&gt;"",Data!#REF!,""),IF(ISERR(SEARCH("AS",Data!#REF!)),IF(Data!#REF!&lt;&gt;"",Data!#REF!,""),""))</f>
        <v>#REF!</v>
      </c>
      <c r="H182" t="e">
        <f>IF(B182&lt;&gt;"",IF(VLOOKUP($B182,Data!$A$3:$CW$55,$E$18)&lt;&gt;"",VLOOKUP($B182,Data!$A$3:$CW$55,$E$18),""),"")</f>
        <v>#REF!</v>
      </c>
      <c r="J182" t="e">
        <f>IF(B182&lt;&gt;"",IF(VLOOKUP($B182,Data!$A$3:$CW$55,$E$19)&lt;&gt;"",VLOOKUP($B182,Data!$A$3:$CW$55,$E$19),""),"")</f>
        <v>#REF!</v>
      </c>
      <c r="L182" t="e">
        <f>IF(B182&lt;&gt;"",IF(VLOOKUP($B182,Data!$A$3:$CW$55,$C$18)&lt;&gt;"",VLOOKUP($B182,Data!$A$3:$CW$55,$C$18),""),"")</f>
        <v>#REF!</v>
      </c>
      <c r="N182" t="e">
        <f>IF(B182&lt;&gt;"",IF(VLOOKUP($B182,Data!$A$3:$CW$55,$C$19)&lt;&gt;"",VLOOKUP($B182,Data!$A$3:$CW$55,$C$19),""),"")</f>
        <v>#REF!</v>
      </c>
    </row>
    <row r="183" spans="2:14" ht="15" customHeight="1">
      <c r="B183" t="e">
        <f>IF($N$18,IF(Data!#REF!&lt;&gt;"",Data!#REF!,""),IF(ISERR(SEARCH("AS",Data!#REF!)),IF(Data!#REF!&lt;&gt;"",Data!#REF!,""),""))</f>
        <v>#REF!</v>
      </c>
      <c r="D183" t="e">
        <f>IF($N$18,IF(Data!#REF!&lt;&gt;"",Data!#REF!,""),IF(ISERR(SEARCH("AS",Data!#REF!)),IF(Data!#REF!&lt;&gt;"",Data!#REF!,""),""))</f>
        <v>#REF!</v>
      </c>
      <c r="F183" t="e">
        <f>IF($N$18,IF(Data!#REF!&lt;&gt;"",Data!#REF!,""),IF(ISERR(SEARCH("AS",Data!#REF!)),IF(Data!#REF!&lt;&gt;"",Data!#REF!,""),""))</f>
        <v>#REF!</v>
      </c>
      <c r="H183" t="e">
        <f>IF(B183&lt;&gt;"",IF(VLOOKUP($B183,Data!$A$3:$CW$55,$E$18)&lt;&gt;"",VLOOKUP($B183,Data!$A$3:$CW$55,$E$18),""),"")</f>
        <v>#REF!</v>
      </c>
      <c r="J183" t="e">
        <f>IF(B183&lt;&gt;"",IF(VLOOKUP($B183,Data!$A$3:$CW$55,$E$19)&lt;&gt;"",VLOOKUP($B183,Data!$A$3:$CW$55,$E$19),""),"")</f>
        <v>#REF!</v>
      </c>
      <c r="L183" t="e">
        <f>IF(B183&lt;&gt;"",IF(VLOOKUP($B183,Data!$A$3:$CW$55,$C$18)&lt;&gt;"",VLOOKUP($B183,Data!$A$3:$CW$55,$C$18),""),"")</f>
        <v>#REF!</v>
      </c>
      <c r="N183" t="e">
        <f>IF(B183&lt;&gt;"",IF(VLOOKUP($B183,Data!$A$3:$CW$55,$C$19)&lt;&gt;"",VLOOKUP($B183,Data!$A$3:$CW$55,$C$19),""),"")</f>
        <v>#REF!</v>
      </c>
    </row>
    <row r="184" spans="2:14" ht="15" customHeight="1">
      <c r="B184" t="e">
        <f>IF($N$18,IF(Data!#REF!&lt;&gt;"",Data!#REF!,""),IF(ISERR(SEARCH("AS",Data!#REF!)),IF(Data!#REF!&lt;&gt;"",Data!#REF!,""),""))</f>
        <v>#REF!</v>
      </c>
      <c r="D184" t="e">
        <f>IF($N$18,IF(Data!#REF!&lt;&gt;"",Data!#REF!,""),IF(ISERR(SEARCH("AS",Data!#REF!)),IF(Data!#REF!&lt;&gt;"",Data!#REF!,""),""))</f>
        <v>#REF!</v>
      </c>
      <c r="F184" t="e">
        <f>IF($N$18,IF(Data!#REF!&lt;&gt;"",Data!#REF!,""),IF(ISERR(SEARCH("AS",Data!#REF!)),IF(Data!#REF!&lt;&gt;"",Data!#REF!,""),""))</f>
        <v>#REF!</v>
      </c>
      <c r="H184" t="e">
        <f>IF(B184&lt;&gt;"",IF(VLOOKUP($B184,Data!$A$3:$CW$55,$E$18)&lt;&gt;"",VLOOKUP($B184,Data!$A$3:$CW$55,$E$18),""),"")</f>
        <v>#REF!</v>
      </c>
      <c r="J184" t="e">
        <f>IF(B184&lt;&gt;"",IF(VLOOKUP($B184,Data!$A$3:$CW$55,$E$19)&lt;&gt;"",VLOOKUP($B184,Data!$A$3:$CW$55,$E$19),""),"")</f>
        <v>#REF!</v>
      </c>
      <c r="L184" t="e">
        <f>IF(B184&lt;&gt;"",IF(VLOOKUP($B184,Data!$A$3:$CW$55,$C$18)&lt;&gt;"",VLOOKUP($B184,Data!$A$3:$CW$55,$C$18),""),"")</f>
        <v>#REF!</v>
      </c>
      <c r="N184" t="e">
        <f>IF(B184&lt;&gt;"",IF(VLOOKUP($B184,Data!$A$3:$CW$55,$C$19)&lt;&gt;"",VLOOKUP($B184,Data!$A$3:$CW$55,$C$19),""),"")</f>
        <v>#REF!</v>
      </c>
    </row>
    <row r="185" spans="2:14" ht="15" customHeight="1">
      <c r="B185" t="e">
        <f>IF($N$18,IF(Data!#REF!&lt;&gt;"",Data!#REF!,""),IF(ISERR(SEARCH("AS",Data!#REF!)),IF(Data!#REF!&lt;&gt;"",Data!#REF!,""),""))</f>
        <v>#REF!</v>
      </c>
      <c r="D185" t="e">
        <f>IF($N$18,IF(Data!#REF!&lt;&gt;"",Data!#REF!,""),IF(ISERR(SEARCH("AS",Data!#REF!)),IF(Data!#REF!&lt;&gt;"",Data!#REF!,""),""))</f>
        <v>#REF!</v>
      </c>
      <c r="F185" t="e">
        <f>IF($N$18,IF(Data!#REF!&lt;&gt;"",Data!#REF!,""),IF(ISERR(SEARCH("AS",Data!#REF!)),IF(Data!#REF!&lt;&gt;"",Data!#REF!,""),""))</f>
        <v>#REF!</v>
      </c>
      <c r="H185" t="e">
        <f>IF(B185&lt;&gt;"",IF(VLOOKUP($B185,Data!$A$3:$CW$55,$E$18)&lt;&gt;"",VLOOKUP($B185,Data!$A$3:$CW$55,$E$18),""),"")</f>
        <v>#REF!</v>
      </c>
      <c r="J185" t="e">
        <f>IF(B185&lt;&gt;"",IF(VLOOKUP($B185,Data!$A$3:$CW$55,$E$19)&lt;&gt;"",VLOOKUP($B185,Data!$A$3:$CW$55,$E$19),""),"")</f>
        <v>#REF!</v>
      </c>
      <c r="L185" t="e">
        <f>IF(B185&lt;&gt;"",IF(VLOOKUP($B185,Data!$A$3:$CW$55,$C$18)&lt;&gt;"",VLOOKUP($B185,Data!$A$3:$CW$55,$C$18),""),"")</f>
        <v>#REF!</v>
      </c>
      <c r="N185" t="e">
        <f>IF(B185&lt;&gt;"",IF(VLOOKUP($B185,Data!$A$3:$CW$55,$C$19)&lt;&gt;"",VLOOKUP($B185,Data!$A$3:$CW$55,$C$19),""),"")</f>
        <v>#REF!</v>
      </c>
    </row>
    <row r="186" spans="2:14" ht="15" customHeight="1">
      <c r="B186" t="e">
        <f>IF($N$18,IF(Data!#REF!&lt;&gt;"",Data!#REF!,""),IF(ISERR(SEARCH("AS",Data!#REF!)),IF(Data!#REF!&lt;&gt;"",Data!#REF!,""),""))</f>
        <v>#REF!</v>
      </c>
      <c r="D186" t="e">
        <f>IF($N$18,IF(Data!#REF!&lt;&gt;"",Data!#REF!,""),IF(ISERR(SEARCH("AS",Data!#REF!)),IF(Data!#REF!&lt;&gt;"",Data!#REF!,""),""))</f>
        <v>#REF!</v>
      </c>
      <c r="F186" t="e">
        <f>IF($N$18,IF(Data!#REF!&lt;&gt;"",Data!#REF!,""),IF(ISERR(SEARCH("AS",Data!#REF!)),IF(Data!#REF!&lt;&gt;"",Data!#REF!,""),""))</f>
        <v>#REF!</v>
      </c>
      <c r="H186" t="e">
        <f>IF(B186&lt;&gt;"",IF(VLOOKUP($B186,Data!$A$3:$CW$55,$E$18)&lt;&gt;"",VLOOKUP($B186,Data!$A$3:$CW$55,$E$18),""),"")</f>
        <v>#REF!</v>
      </c>
      <c r="J186" t="e">
        <f>IF(B186&lt;&gt;"",IF(VLOOKUP($B186,Data!$A$3:$CW$55,$E$19)&lt;&gt;"",VLOOKUP($B186,Data!$A$3:$CW$55,$E$19),""),"")</f>
        <v>#REF!</v>
      </c>
      <c r="L186" t="e">
        <f>IF(B186&lt;&gt;"",IF(VLOOKUP($B186,Data!$A$3:$CW$55,$C$18)&lt;&gt;"",VLOOKUP($B186,Data!$A$3:$CW$55,$C$18),""),"")</f>
        <v>#REF!</v>
      </c>
      <c r="N186" t="e">
        <f>IF(B186&lt;&gt;"",IF(VLOOKUP($B186,Data!$A$3:$CW$55,$C$19)&lt;&gt;"",VLOOKUP($B186,Data!$A$3:$CW$55,$C$19),""),"")</f>
        <v>#REF!</v>
      </c>
    </row>
    <row r="187" spans="2:14" ht="15" customHeight="1">
      <c r="B187" t="e">
        <f>IF($N$18,IF(Data!#REF!&lt;&gt;"",Data!#REF!,""),IF(ISERR(SEARCH("AS",Data!#REF!)),IF(Data!#REF!&lt;&gt;"",Data!#REF!,""),""))</f>
        <v>#REF!</v>
      </c>
      <c r="D187" t="e">
        <f>IF($N$18,IF(Data!#REF!&lt;&gt;"",Data!#REF!,""),IF(ISERR(SEARCH("AS",Data!#REF!)),IF(Data!#REF!&lt;&gt;"",Data!#REF!,""),""))</f>
        <v>#REF!</v>
      </c>
      <c r="F187" t="e">
        <f>IF($N$18,IF(Data!#REF!&lt;&gt;"",Data!#REF!,""),IF(ISERR(SEARCH("AS",Data!#REF!)),IF(Data!#REF!&lt;&gt;"",Data!#REF!,""),""))</f>
        <v>#REF!</v>
      </c>
      <c r="H187" t="e">
        <f>IF(B187&lt;&gt;"",IF(VLOOKUP($B187,Data!$A$3:$CW$55,$E$18)&lt;&gt;"",VLOOKUP($B187,Data!$A$3:$CW$55,$E$18),""),"")</f>
        <v>#REF!</v>
      </c>
      <c r="J187" t="e">
        <f>IF(B187&lt;&gt;"",IF(VLOOKUP($B187,Data!$A$3:$CW$55,$E$19)&lt;&gt;"",VLOOKUP($B187,Data!$A$3:$CW$55,$E$19),""),"")</f>
        <v>#REF!</v>
      </c>
      <c r="L187" t="e">
        <f>IF(B187&lt;&gt;"",IF(VLOOKUP($B187,Data!$A$3:$CW$55,$C$18)&lt;&gt;"",VLOOKUP($B187,Data!$A$3:$CW$55,$C$18),""),"")</f>
        <v>#REF!</v>
      </c>
      <c r="N187" t="e">
        <f>IF(B187&lt;&gt;"",IF(VLOOKUP($B187,Data!$A$3:$CW$55,$C$19)&lt;&gt;"",VLOOKUP($B187,Data!$A$3:$CW$55,$C$19),""),"")</f>
        <v>#REF!</v>
      </c>
    </row>
    <row r="188" spans="2:14" ht="15" customHeight="1">
      <c r="B188" t="e">
        <f>IF($N$18,IF(Data!#REF!&lt;&gt;"",Data!#REF!,""),IF(ISERR(SEARCH("AS",Data!#REF!)),IF(Data!#REF!&lt;&gt;"",Data!#REF!,""),""))</f>
        <v>#REF!</v>
      </c>
      <c r="D188" t="e">
        <f>IF($N$18,IF(Data!#REF!&lt;&gt;"",Data!#REF!,""),IF(ISERR(SEARCH("AS",Data!#REF!)),IF(Data!#REF!&lt;&gt;"",Data!#REF!,""),""))</f>
        <v>#REF!</v>
      </c>
      <c r="F188" t="e">
        <f>IF($N$18,IF(Data!#REF!&lt;&gt;"",Data!#REF!,""),IF(ISERR(SEARCH("AS",Data!#REF!)),IF(Data!#REF!&lt;&gt;"",Data!#REF!,""),""))</f>
        <v>#REF!</v>
      </c>
      <c r="H188" t="e">
        <f>IF(B188&lt;&gt;"",IF(VLOOKUP($B188,Data!$A$3:$CW$55,$E$18)&lt;&gt;"",VLOOKUP($B188,Data!$A$3:$CW$55,$E$18),""),"")</f>
        <v>#REF!</v>
      </c>
      <c r="J188" t="e">
        <f>IF(B188&lt;&gt;"",IF(VLOOKUP($B188,Data!$A$3:$CW$55,$E$19)&lt;&gt;"",VLOOKUP($B188,Data!$A$3:$CW$55,$E$19),""),"")</f>
        <v>#REF!</v>
      </c>
      <c r="L188" t="e">
        <f>IF(B188&lt;&gt;"",IF(VLOOKUP($B188,Data!$A$3:$CW$55,$C$18)&lt;&gt;"",VLOOKUP($B188,Data!$A$3:$CW$55,$C$18),""),"")</f>
        <v>#REF!</v>
      </c>
      <c r="N188" t="e">
        <f>IF(B188&lt;&gt;"",IF(VLOOKUP($B188,Data!$A$3:$CW$55,$C$19)&lt;&gt;"",VLOOKUP($B188,Data!$A$3:$CW$55,$C$19),""),"")</f>
        <v>#REF!</v>
      </c>
    </row>
    <row r="189" spans="2:14" ht="15" customHeight="1">
      <c r="B189" t="e">
        <f>IF($N$18,IF(Data!#REF!&lt;&gt;"",Data!#REF!,""),IF(ISERR(SEARCH("AS",Data!#REF!)),IF(Data!#REF!&lt;&gt;"",Data!#REF!,""),""))</f>
        <v>#REF!</v>
      </c>
      <c r="D189" t="e">
        <f>IF($N$18,IF(Data!#REF!&lt;&gt;"",Data!#REF!,""),IF(ISERR(SEARCH("AS",Data!#REF!)),IF(Data!#REF!&lt;&gt;"",Data!#REF!,""),""))</f>
        <v>#REF!</v>
      </c>
      <c r="F189" t="e">
        <f>IF($N$18,IF(Data!#REF!&lt;&gt;"",Data!#REF!,""),IF(ISERR(SEARCH("AS",Data!#REF!)),IF(Data!#REF!&lt;&gt;"",Data!#REF!,""),""))</f>
        <v>#REF!</v>
      </c>
      <c r="H189" t="e">
        <f>IF(B189&lt;&gt;"",IF(VLOOKUP($B189,Data!$A$3:$CW$55,$E$18)&lt;&gt;"",VLOOKUP($B189,Data!$A$3:$CW$55,$E$18),""),"")</f>
        <v>#REF!</v>
      </c>
      <c r="J189" t="e">
        <f>IF(B189&lt;&gt;"",IF(VLOOKUP($B189,Data!$A$3:$CW$55,$E$19)&lt;&gt;"",VLOOKUP($B189,Data!$A$3:$CW$55,$E$19),""),"")</f>
        <v>#REF!</v>
      </c>
      <c r="L189" t="e">
        <f>IF(B189&lt;&gt;"",IF(VLOOKUP($B189,Data!$A$3:$CW$55,$C$18)&lt;&gt;"",VLOOKUP($B189,Data!$A$3:$CW$55,$C$18),""),"")</f>
        <v>#REF!</v>
      </c>
      <c r="N189" t="e">
        <f>IF(B189&lt;&gt;"",IF(VLOOKUP($B189,Data!$A$3:$CW$55,$C$19)&lt;&gt;"",VLOOKUP($B189,Data!$A$3:$CW$55,$C$19),""),"")</f>
        <v>#REF!</v>
      </c>
    </row>
    <row r="190" spans="2:14" ht="15" customHeight="1">
      <c r="B190" t="e">
        <f>IF($N$18,IF(Data!#REF!&lt;&gt;"",Data!#REF!,""),IF(ISERR(SEARCH("AS",Data!#REF!)),IF(Data!#REF!&lt;&gt;"",Data!#REF!,""),""))</f>
        <v>#REF!</v>
      </c>
      <c r="D190" t="e">
        <f>IF($N$18,IF(Data!#REF!&lt;&gt;"",Data!#REF!,""),IF(ISERR(SEARCH("AS",Data!#REF!)),IF(Data!#REF!&lt;&gt;"",Data!#REF!,""),""))</f>
        <v>#REF!</v>
      </c>
      <c r="F190" t="e">
        <f>IF($N$18,IF(Data!#REF!&lt;&gt;"",Data!#REF!,""),IF(ISERR(SEARCH("AS",Data!#REF!)),IF(Data!#REF!&lt;&gt;"",Data!#REF!,""),""))</f>
        <v>#REF!</v>
      </c>
      <c r="H190" t="e">
        <f>IF(B190&lt;&gt;"",IF(VLOOKUP($B190,Data!$A$3:$CW$55,$E$18)&lt;&gt;"",VLOOKUP($B190,Data!$A$3:$CW$55,$E$18),""),"")</f>
        <v>#REF!</v>
      </c>
      <c r="J190" t="e">
        <f>IF(B190&lt;&gt;"",IF(VLOOKUP($B190,Data!$A$3:$CW$55,$E$19)&lt;&gt;"",VLOOKUP($B190,Data!$A$3:$CW$55,$E$19),""),"")</f>
        <v>#REF!</v>
      </c>
      <c r="L190" t="e">
        <f>IF(B190&lt;&gt;"",IF(VLOOKUP($B190,Data!$A$3:$CW$55,$C$18)&lt;&gt;"",VLOOKUP($B190,Data!$A$3:$CW$55,$C$18),""),"")</f>
        <v>#REF!</v>
      </c>
      <c r="N190" t="e">
        <f>IF(B190&lt;&gt;"",IF(VLOOKUP($B190,Data!$A$3:$CW$55,$C$19)&lt;&gt;"",VLOOKUP($B190,Data!$A$3:$CW$55,$C$19),""),"")</f>
        <v>#REF!</v>
      </c>
    </row>
    <row r="191" spans="2:14" ht="15" customHeight="1">
      <c r="B191" t="e">
        <f>IF($N$18,IF(Data!#REF!&lt;&gt;"",Data!#REF!,""),IF(ISERR(SEARCH("AS",Data!#REF!)),IF(Data!#REF!&lt;&gt;"",Data!#REF!,""),""))</f>
        <v>#REF!</v>
      </c>
      <c r="D191" t="e">
        <f>IF($N$18,IF(Data!#REF!&lt;&gt;"",Data!#REF!,""),IF(ISERR(SEARCH("AS",Data!#REF!)),IF(Data!#REF!&lt;&gt;"",Data!#REF!,""),""))</f>
        <v>#REF!</v>
      </c>
      <c r="F191" t="e">
        <f>IF($N$18,IF(Data!#REF!&lt;&gt;"",Data!#REF!,""),IF(ISERR(SEARCH("AS",Data!#REF!)),IF(Data!#REF!&lt;&gt;"",Data!#REF!,""),""))</f>
        <v>#REF!</v>
      </c>
      <c r="H191" t="e">
        <f>IF(B191&lt;&gt;"",IF(VLOOKUP($B191,Data!$A$3:$CW$55,$E$18)&lt;&gt;"",VLOOKUP($B191,Data!$A$3:$CW$55,$E$18),""),"")</f>
        <v>#REF!</v>
      </c>
      <c r="J191" t="e">
        <f>IF(B191&lt;&gt;"",IF(VLOOKUP($B191,Data!$A$3:$CW$55,$E$19)&lt;&gt;"",VLOOKUP($B191,Data!$A$3:$CW$55,$E$19),""),"")</f>
        <v>#REF!</v>
      </c>
      <c r="L191" t="e">
        <f>IF(B191&lt;&gt;"",IF(VLOOKUP($B191,Data!$A$3:$CW$55,$C$18)&lt;&gt;"",VLOOKUP($B191,Data!$A$3:$CW$55,$C$18),""),"")</f>
        <v>#REF!</v>
      </c>
      <c r="N191" t="e">
        <f>IF(B191&lt;&gt;"",IF(VLOOKUP($B191,Data!$A$3:$CW$55,$C$19)&lt;&gt;"",VLOOKUP($B191,Data!$A$3:$CW$55,$C$19),""),"")</f>
        <v>#REF!</v>
      </c>
    </row>
    <row r="192" spans="2:14" ht="15" customHeight="1">
      <c r="B192" t="e">
        <f>IF($N$18,IF(Data!#REF!&lt;&gt;"",Data!#REF!,""),IF(ISERR(SEARCH("AS",Data!#REF!)),IF(Data!#REF!&lt;&gt;"",Data!#REF!,""),""))</f>
        <v>#REF!</v>
      </c>
      <c r="D192" t="e">
        <f>IF($N$18,IF(Data!#REF!&lt;&gt;"",Data!#REF!,""),IF(ISERR(SEARCH("AS",Data!#REF!)),IF(Data!#REF!&lt;&gt;"",Data!#REF!,""),""))</f>
        <v>#REF!</v>
      </c>
      <c r="F192" t="e">
        <f>IF($N$18,IF(Data!#REF!&lt;&gt;"",Data!#REF!,""),IF(ISERR(SEARCH("AS",Data!#REF!)),IF(Data!#REF!&lt;&gt;"",Data!#REF!,""),""))</f>
        <v>#REF!</v>
      </c>
      <c r="H192" t="e">
        <f>IF(B192&lt;&gt;"",IF(VLOOKUP($B192,Data!$A$3:$CW$55,$E$18)&lt;&gt;"",VLOOKUP($B192,Data!$A$3:$CW$55,$E$18),""),"")</f>
        <v>#REF!</v>
      </c>
      <c r="J192" t="e">
        <f>IF(B192&lt;&gt;"",IF(VLOOKUP($B192,Data!$A$3:$CW$55,$E$19)&lt;&gt;"",VLOOKUP($B192,Data!$A$3:$CW$55,$E$19),""),"")</f>
        <v>#REF!</v>
      </c>
      <c r="L192" t="e">
        <f>IF(B192&lt;&gt;"",IF(VLOOKUP($B192,Data!$A$3:$CW$55,$C$18)&lt;&gt;"",VLOOKUP($B192,Data!$A$3:$CW$55,$C$18),""),"")</f>
        <v>#REF!</v>
      </c>
      <c r="N192" t="e">
        <f>IF(B192&lt;&gt;"",IF(VLOOKUP($B192,Data!$A$3:$CW$55,$C$19)&lt;&gt;"",VLOOKUP($B192,Data!$A$3:$CW$55,$C$19),""),"")</f>
        <v>#REF!</v>
      </c>
    </row>
    <row r="193" spans="2:14" ht="15" customHeight="1">
      <c r="B193" t="e">
        <f>IF($N$18,IF(Data!#REF!&lt;&gt;"",Data!#REF!,""),IF(ISERR(SEARCH("AS",Data!#REF!)),IF(Data!#REF!&lt;&gt;"",Data!#REF!,""),""))</f>
        <v>#REF!</v>
      </c>
      <c r="D193" t="e">
        <f>IF($N$18,IF(Data!#REF!&lt;&gt;"",Data!#REF!,""),IF(ISERR(SEARCH("AS",Data!#REF!)),IF(Data!#REF!&lt;&gt;"",Data!#REF!,""),""))</f>
        <v>#REF!</v>
      </c>
      <c r="F193" t="e">
        <f>IF($N$18,IF(Data!#REF!&lt;&gt;"",Data!#REF!,""),IF(ISERR(SEARCH("AS",Data!#REF!)),IF(Data!#REF!&lt;&gt;"",Data!#REF!,""),""))</f>
        <v>#REF!</v>
      </c>
      <c r="H193" t="e">
        <f>IF(B193&lt;&gt;"",IF(VLOOKUP($B193,Data!$A$3:$CW$55,$E$18)&lt;&gt;"",VLOOKUP($B193,Data!$A$3:$CW$55,$E$18),""),"")</f>
        <v>#REF!</v>
      </c>
      <c r="J193" t="e">
        <f>IF(B193&lt;&gt;"",IF(VLOOKUP($B193,Data!$A$3:$CW$55,$E$19)&lt;&gt;"",VLOOKUP($B193,Data!$A$3:$CW$55,$E$19),""),"")</f>
        <v>#REF!</v>
      </c>
      <c r="L193" t="e">
        <f>IF(B193&lt;&gt;"",IF(VLOOKUP($B193,Data!$A$3:$CW$55,$C$18)&lt;&gt;"",VLOOKUP($B193,Data!$A$3:$CW$55,$C$18),""),"")</f>
        <v>#REF!</v>
      </c>
      <c r="N193" t="e">
        <f>IF(B193&lt;&gt;"",IF(VLOOKUP($B193,Data!$A$3:$CW$55,$C$19)&lt;&gt;"",VLOOKUP($B193,Data!$A$3:$CW$55,$C$19),""),"")</f>
        <v>#REF!</v>
      </c>
    </row>
    <row r="194" spans="2:14" ht="15" customHeight="1">
      <c r="B194" t="e">
        <f>IF($N$18,IF(Data!#REF!&lt;&gt;"",Data!#REF!,""),IF(ISERR(SEARCH("AS",Data!#REF!)),IF(Data!#REF!&lt;&gt;"",Data!#REF!,""),""))</f>
        <v>#REF!</v>
      </c>
      <c r="D194" t="e">
        <f>IF($N$18,IF(Data!#REF!&lt;&gt;"",Data!#REF!,""),IF(ISERR(SEARCH("AS",Data!#REF!)),IF(Data!#REF!&lt;&gt;"",Data!#REF!,""),""))</f>
        <v>#REF!</v>
      </c>
      <c r="F194" t="e">
        <f>IF($N$18,IF(Data!#REF!&lt;&gt;"",Data!#REF!,""),IF(ISERR(SEARCH("AS",Data!#REF!)),IF(Data!#REF!&lt;&gt;"",Data!#REF!,""),""))</f>
        <v>#REF!</v>
      </c>
      <c r="H194" t="e">
        <f>IF(B194&lt;&gt;"",IF(VLOOKUP($B194,Data!$A$3:$CW$55,$E$18)&lt;&gt;"",VLOOKUP($B194,Data!$A$3:$CW$55,$E$18),""),"")</f>
        <v>#REF!</v>
      </c>
      <c r="J194" t="e">
        <f>IF(B194&lt;&gt;"",IF(VLOOKUP($B194,Data!$A$3:$CW$55,$E$19)&lt;&gt;"",VLOOKUP($B194,Data!$A$3:$CW$55,$E$19),""),"")</f>
        <v>#REF!</v>
      </c>
      <c r="L194" t="e">
        <f>IF(B194&lt;&gt;"",IF(VLOOKUP($B194,Data!$A$3:$CW$55,$C$18)&lt;&gt;"",VLOOKUP($B194,Data!$A$3:$CW$55,$C$18),""),"")</f>
        <v>#REF!</v>
      </c>
      <c r="N194" t="e">
        <f>IF(B194&lt;&gt;"",IF(VLOOKUP($B194,Data!$A$3:$CW$55,$C$19)&lt;&gt;"",VLOOKUP($B194,Data!$A$3:$CW$55,$C$19),""),"")</f>
        <v>#REF!</v>
      </c>
    </row>
    <row r="195" spans="2:14" ht="15" customHeight="1">
      <c r="B195" t="e">
        <f>IF($N$18,IF(Data!#REF!&lt;&gt;"",Data!#REF!,""),IF(ISERR(SEARCH("AS",Data!#REF!)),IF(Data!#REF!&lt;&gt;"",Data!#REF!,""),""))</f>
        <v>#REF!</v>
      </c>
      <c r="D195" t="e">
        <f>IF($N$18,IF(Data!#REF!&lt;&gt;"",Data!#REF!,""),IF(ISERR(SEARCH("AS",Data!#REF!)),IF(Data!#REF!&lt;&gt;"",Data!#REF!,""),""))</f>
        <v>#REF!</v>
      </c>
      <c r="F195" t="e">
        <f>IF($N$18,IF(Data!#REF!&lt;&gt;"",Data!#REF!,""),IF(ISERR(SEARCH("AS",Data!#REF!)),IF(Data!#REF!&lt;&gt;"",Data!#REF!,""),""))</f>
        <v>#REF!</v>
      </c>
      <c r="H195" t="e">
        <f>IF(B195&lt;&gt;"",IF(VLOOKUP($B195,Data!$A$3:$CW$55,$E$18)&lt;&gt;"",VLOOKUP($B195,Data!$A$3:$CW$55,$E$18),""),"")</f>
        <v>#REF!</v>
      </c>
      <c r="J195" t="e">
        <f>IF(B195&lt;&gt;"",IF(VLOOKUP($B195,Data!$A$3:$CW$55,$E$19)&lt;&gt;"",VLOOKUP($B195,Data!$A$3:$CW$55,$E$19),""),"")</f>
        <v>#REF!</v>
      </c>
      <c r="L195" t="e">
        <f>IF(B195&lt;&gt;"",IF(VLOOKUP($B195,Data!$A$3:$CW$55,$C$18)&lt;&gt;"",VLOOKUP($B195,Data!$A$3:$CW$55,$C$18),""),"")</f>
        <v>#REF!</v>
      </c>
      <c r="N195" t="e">
        <f>IF(B195&lt;&gt;"",IF(VLOOKUP($B195,Data!$A$3:$CW$55,$C$19)&lt;&gt;"",VLOOKUP($B195,Data!$A$3:$CW$55,$C$19),""),"")</f>
        <v>#REF!</v>
      </c>
    </row>
    <row r="196" spans="2:14" ht="15" customHeight="1">
      <c r="B196" t="e">
        <f>IF($N$18,IF(Data!#REF!&lt;&gt;"",Data!#REF!,""),IF(ISERR(SEARCH("AS",Data!#REF!)),IF(Data!#REF!&lt;&gt;"",Data!#REF!,""),""))</f>
        <v>#REF!</v>
      </c>
      <c r="D196" t="e">
        <f>IF($N$18,IF(Data!#REF!&lt;&gt;"",Data!#REF!,""),IF(ISERR(SEARCH("AS",Data!#REF!)),IF(Data!#REF!&lt;&gt;"",Data!#REF!,""),""))</f>
        <v>#REF!</v>
      </c>
      <c r="F196" t="e">
        <f>IF($N$18,IF(Data!#REF!&lt;&gt;"",Data!#REF!,""),IF(ISERR(SEARCH("AS",Data!#REF!)),IF(Data!#REF!&lt;&gt;"",Data!#REF!,""),""))</f>
        <v>#REF!</v>
      </c>
      <c r="H196" t="e">
        <f>IF(B196&lt;&gt;"",IF(VLOOKUP($B196,Data!$A$3:$CW$55,$E$18)&lt;&gt;"",VLOOKUP($B196,Data!$A$3:$CW$55,$E$18),""),"")</f>
        <v>#REF!</v>
      </c>
      <c r="J196" t="e">
        <f>IF(B196&lt;&gt;"",IF(VLOOKUP($B196,Data!$A$3:$CW$55,$E$19)&lt;&gt;"",VLOOKUP($B196,Data!$A$3:$CW$55,$E$19),""),"")</f>
        <v>#REF!</v>
      </c>
      <c r="L196" t="e">
        <f>IF(B196&lt;&gt;"",IF(VLOOKUP($B196,Data!$A$3:$CW$55,$C$18)&lt;&gt;"",VLOOKUP($B196,Data!$A$3:$CW$55,$C$18),""),"")</f>
        <v>#REF!</v>
      </c>
      <c r="N196" t="e">
        <f>IF(B196&lt;&gt;"",IF(VLOOKUP($B196,Data!$A$3:$CW$55,$C$19)&lt;&gt;"",VLOOKUP($B196,Data!$A$3:$CW$55,$C$19),""),"")</f>
        <v>#REF!</v>
      </c>
    </row>
    <row r="197" spans="2:14" ht="15" customHeight="1">
      <c r="B197" t="e">
        <f>IF($N$18,IF(Data!#REF!&lt;&gt;"",Data!#REF!,""),IF(ISERR(SEARCH("AS",Data!#REF!)),IF(Data!#REF!&lt;&gt;"",Data!#REF!,""),""))</f>
        <v>#REF!</v>
      </c>
      <c r="D197" t="e">
        <f>IF($N$18,IF(Data!#REF!&lt;&gt;"",Data!#REF!,""),IF(ISERR(SEARCH("AS",Data!#REF!)),IF(Data!#REF!&lt;&gt;"",Data!#REF!,""),""))</f>
        <v>#REF!</v>
      </c>
      <c r="F197" t="e">
        <f>IF($N$18,IF(Data!#REF!&lt;&gt;"",Data!#REF!,""),IF(ISERR(SEARCH("AS",Data!#REF!)),IF(Data!#REF!&lt;&gt;"",Data!#REF!,""),""))</f>
        <v>#REF!</v>
      </c>
      <c r="H197" t="e">
        <f>IF(B197&lt;&gt;"",IF(VLOOKUP($B197,Data!$A$3:$CW$55,$E$18)&lt;&gt;"",VLOOKUP($B197,Data!$A$3:$CW$55,$E$18),""),"")</f>
        <v>#REF!</v>
      </c>
      <c r="J197" t="e">
        <f>IF(B197&lt;&gt;"",IF(VLOOKUP($B197,Data!$A$3:$CW$55,$E$19)&lt;&gt;"",VLOOKUP($B197,Data!$A$3:$CW$55,$E$19),""),"")</f>
        <v>#REF!</v>
      </c>
      <c r="L197" t="e">
        <f>IF(B197&lt;&gt;"",IF(VLOOKUP($B197,Data!$A$3:$CW$55,$C$18)&lt;&gt;"",VLOOKUP($B197,Data!$A$3:$CW$55,$C$18),""),"")</f>
        <v>#REF!</v>
      </c>
      <c r="N197" t="e">
        <f>IF(B197&lt;&gt;"",IF(VLOOKUP($B197,Data!$A$3:$CW$55,$C$19)&lt;&gt;"",VLOOKUP($B197,Data!$A$3:$CW$55,$C$19),""),"")</f>
        <v>#REF!</v>
      </c>
    </row>
    <row r="198" spans="2:14" ht="15" customHeight="1">
      <c r="B198" t="e">
        <f>IF($N$18,IF(Data!#REF!&lt;&gt;"",Data!#REF!,""),IF(ISERR(SEARCH("AS",Data!#REF!)),IF(Data!#REF!&lt;&gt;"",Data!#REF!,""),""))</f>
        <v>#REF!</v>
      </c>
      <c r="D198" t="e">
        <f>IF($N$18,IF(Data!#REF!&lt;&gt;"",Data!#REF!,""),IF(ISERR(SEARCH("AS",Data!#REF!)),IF(Data!#REF!&lt;&gt;"",Data!#REF!,""),""))</f>
        <v>#REF!</v>
      </c>
      <c r="F198" t="e">
        <f>IF($N$18,IF(Data!#REF!&lt;&gt;"",Data!#REF!,""),IF(ISERR(SEARCH("AS",Data!#REF!)),IF(Data!#REF!&lt;&gt;"",Data!#REF!,""),""))</f>
        <v>#REF!</v>
      </c>
      <c r="H198" t="e">
        <f>IF(B198&lt;&gt;"",IF(VLOOKUP($B198,Data!$A$3:$CW$55,$E$18)&lt;&gt;"",VLOOKUP($B198,Data!$A$3:$CW$55,$E$18),""),"")</f>
        <v>#REF!</v>
      </c>
      <c r="J198" t="e">
        <f>IF(B198&lt;&gt;"",IF(VLOOKUP($B198,Data!$A$3:$CW$55,$E$19)&lt;&gt;"",VLOOKUP($B198,Data!$A$3:$CW$55,$E$19),""),"")</f>
        <v>#REF!</v>
      </c>
      <c r="L198" t="e">
        <f>IF(B198&lt;&gt;"",IF(VLOOKUP($B198,Data!$A$3:$CW$55,$C$18)&lt;&gt;"",VLOOKUP($B198,Data!$A$3:$CW$55,$C$18),""),"")</f>
        <v>#REF!</v>
      </c>
      <c r="N198" t="e">
        <f>IF(B198&lt;&gt;"",IF(VLOOKUP($B198,Data!$A$3:$CW$55,$C$19)&lt;&gt;"",VLOOKUP($B198,Data!$A$3:$CW$55,$C$19),""),"")</f>
        <v>#REF!</v>
      </c>
    </row>
    <row r="199" spans="2:14" ht="15" customHeight="1">
      <c r="B199" t="e">
        <f>IF($N$18,IF(Data!#REF!&lt;&gt;"",Data!#REF!,""),IF(ISERR(SEARCH("AS",Data!#REF!)),IF(Data!#REF!&lt;&gt;"",Data!#REF!,""),""))</f>
        <v>#REF!</v>
      </c>
      <c r="D199" t="e">
        <f>IF($N$18,IF(Data!#REF!&lt;&gt;"",Data!#REF!,""),IF(ISERR(SEARCH("AS",Data!#REF!)),IF(Data!#REF!&lt;&gt;"",Data!#REF!,""),""))</f>
        <v>#REF!</v>
      </c>
      <c r="F199" t="e">
        <f>IF($N$18,IF(Data!#REF!&lt;&gt;"",Data!#REF!,""),IF(ISERR(SEARCH("AS",Data!#REF!)),IF(Data!#REF!&lt;&gt;"",Data!#REF!,""),""))</f>
        <v>#REF!</v>
      </c>
      <c r="H199" t="e">
        <f>IF(B199&lt;&gt;"",IF(VLOOKUP($B199,Data!$A$3:$CW$55,$E$18)&lt;&gt;"",VLOOKUP($B199,Data!$A$3:$CW$55,$E$18),""),"")</f>
        <v>#REF!</v>
      </c>
      <c r="J199" t="e">
        <f>IF(B199&lt;&gt;"",IF(VLOOKUP($B199,Data!$A$3:$CW$55,$E$19)&lt;&gt;"",VLOOKUP($B199,Data!$A$3:$CW$55,$E$19),""),"")</f>
        <v>#REF!</v>
      </c>
      <c r="L199" t="e">
        <f>IF(B199&lt;&gt;"",IF(VLOOKUP($B199,Data!$A$3:$CW$55,$C$18)&lt;&gt;"",VLOOKUP($B199,Data!$A$3:$CW$55,$C$18),""),"")</f>
        <v>#REF!</v>
      </c>
      <c r="N199" t="e">
        <f>IF(B199&lt;&gt;"",IF(VLOOKUP($B199,Data!$A$3:$CW$55,$C$19)&lt;&gt;"",VLOOKUP($B199,Data!$A$3:$CW$55,$C$19),""),"")</f>
        <v>#REF!</v>
      </c>
    </row>
    <row r="200" spans="2:14">
      <c r="B200" t="e">
        <f>IF($N$18,IF(Data!#REF!&lt;&gt;"",Data!#REF!,""),IF(ISERR(SEARCH("AS",Data!#REF!)),IF(Data!#REF!&lt;&gt;"",Data!#REF!,""),""))</f>
        <v>#REF!</v>
      </c>
      <c r="D200" t="e">
        <f>IF($N$18,IF(Data!#REF!&lt;&gt;"",Data!#REF!,""),IF(ISERR(SEARCH("AS",Data!#REF!)),IF(Data!#REF!&lt;&gt;"",Data!#REF!,""),""))</f>
        <v>#REF!</v>
      </c>
      <c r="F200" t="e">
        <f>IF($N$18,IF(Data!#REF!&lt;&gt;"",Data!#REF!,""),IF(ISERR(SEARCH("AS",Data!#REF!)),IF(Data!#REF!&lt;&gt;"",Data!#REF!,""),""))</f>
        <v>#REF!</v>
      </c>
      <c r="H200" t="e">
        <f>IF(B200&lt;&gt;"",IF(VLOOKUP($B200,Data!$A$3:$CW$55,$E$18)&lt;&gt;"",VLOOKUP($B200,Data!$A$3:$CW$55,$E$18),""),"")</f>
        <v>#REF!</v>
      </c>
      <c r="J200" t="e">
        <f>IF(B200&lt;&gt;"",IF(VLOOKUP($B200,Data!$A$3:$CW$55,$E$19)&lt;&gt;"",VLOOKUP($B200,Data!$A$3:$CW$55,$E$19),""),"")</f>
        <v>#REF!</v>
      </c>
      <c r="L200" t="e">
        <f>IF(B200&lt;&gt;"",IF(VLOOKUP($B200,Data!$A$3:$CW$55,$C$18)&lt;&gt;"",VLOOKUP($B200,Data!$A$3:$CW$55,$C$18),""),"")</f>
        <v>#REF!</v>
      </c>
      <c r="N200" t="e">
        <f>IF(B200&lt;&gt;"",IF(VLOOKUP($B200,Data!$A$3:$CW$55,$C$19)&lt;&gt;"",VLOOKUP($B200,Data!$A$3:$CW$55,$C$19),""),"")</f>
        <v>#REF!</v>
      </c>
    </row>
    <row r="201" spans="2:14" ht="15" customHeight="1">
      <c r="B201" t="e">
        <f>IF($N$18,IF(Data!#REF!&lt;&gt;"",Data!#REF!,""),IF(ISERR(SEARCH("AS",Data!#REF!)),IF(Data!#REF!&lt;&gt;"",Data!#REF!,""),""))</f>
        <v>#REF!</v>
      </c>
      <c r="D201" t="e">
        <f>IF($N$18,IF(Data!#REF!&lt;&gt;"",Data!#REF!,""),IF(ISERR(SEARCH("AS",Data!#REF!)),IF(Data!#REF!&lt;&gt;"",Data!#REF!,""),""))</f>
        <v>#REF!</v>
      </c>
      <c r="F201" t="e">
        <f>IF($N$18,IF(Data!#REF!&lt;&gt;"",Data!#REF!,""),IF(ISERR(SEARCH("AS",Data!#REF!)),IF(Data!#REF!&lt;&gt;"",Data!#REF!,""),""))</f>
        <v>#REF!</v>
      </c>
      <c r="H201" t="e">
        <f>IF(B201&lt;&gt;"",IF(VLOOKUP($B201,Data!$A$3:$CW$55,$E$18)&lt;&gt;"",VLOOKUP($B201,Data!$A$3:$CW$55,$E$18),""),"")</f>
        <v>#REF!</v>
      </c>
      <c r="J201" t="e">
        <f>IF(B201&lt;&gt;"",IF(VLOOKUP($B201,Data!$A$3:$CW$55,$E$19)&lt;&gt;"",VLOOKUP($B201,Data!$A$3:$CW$55,$E$19),""),"")</f>
        <v>#REF!</v>
      </c>
      <c r="L201" t="e">
        <f>IF(B201&lt;&gt;"",IF(VLOOKUP($B201,Data!$A$3:$CW$55,$C$18)&lt;&gt;"",VLOOKUP($B201,Data!$A$3:$CW$55,$C$18),""),"")</f>
        <v>#REF!</v>
      </c>
      <c r="N201" t="e">
        <f>IF(B201&lt;&gt;"",IF(VLOOKUP($B201,Data!$A$3:$CW$55,$C$19)&lt;&gt;"",VLOOKUP($B201,Data!$A$3:$CW$55,$C$19),""),"")</f>
        <v>#REF!</v>
      </c>
    </row>
    <row r="202" spans="2:14">
      <c r="B202" t="e">
        <f>IF($N$18,IF(Data!#REF!&lt;&gt;"",Data!#REF!,""),IF(ISERR(SEARCH("AS",Data!#REF!)),IF(Data!#REF!&lt;&gt;"",Data!#REF!,""),""))</f>
        <v>#REF!</v>
      </c>
      <c r="D202" t="e">
        <f>IF($N$18,IF(Data!#REF!&lt;&gt;"",Data!#REF!,""),IF(ISERR(SEARCH("AS",Data!#REF!)),IF(Data!#REF!&lt;&gt;"",Data!#REF!,""),""))</f>
        <v>#REF!</v>
      </c>
      <c r="F202" t="e">
        <f>IF($N$18,IF(Data!#REF!&lt;&gt;"",Data!#REF!,""),IF(ISERR(SEARCH("AS",Data!#REF!)),IF(Data!#REF!&lt;&gt;"",Data!#REF!,""),""))</f>
        <v>#REF!</v>
      </c>
      <c r="H202" t="e">
        <f>IF(B202&lt;&gt;"",IF(VLOOKUP($B202,Data!$A$3:$CW$55,$E$18)&lt;&gt;"",VLOOKUP($B202,Data!$A$3:$CW$55,$E$18),""),"")</f>
        <v>#REF!</v>
      </c>
      <c r="J202" t="e">
        <f>IF(B202&lt;&gt;"",IF(VLOOKUP($B202,Data!$A$3:$CW$55,$E$19)&lt;&gt;"",VLOOKUP($B202,Data!$A$3:$CW$55,$E$19),""),"")</f>
        <v>#REF!</v>
      </c>
      <c r="L202" t="e">
        <f>IF(B202&lt;&gt;"",IF(VLOOKUP($B202,Data!$A$3:$CW$55,$C$18)&lt;&gt;"",VLOOKUP($B202,Data!$A$3:$CW$55,$C$18),""),"")</f>
        <v>#REF!</v>
      </c>
      <c r="N202" t="e">
        <f>IF(B202&lt;&gt;"",IF(VLOOKUP($B202,Data!$A$3:$CW$55,$C$19)&lt;&gt;"",VLOOKUP($B202,Data!$A$3:$CW$55,$C$19),""),"")</f>
        <v>#REF!</v>
      </c>
    </row>
    <row r="203" spans="2:14" ht="15" customHeight="1">
      <c r="B203" t="e">
        <f>IF($N$18,IF(Data!#REF!&lt;&gt;"",Data!#REF!,""),IF(ISERR(SEARCH("AS",Data!#REF!)),IF(Data!#REF!&lt;&gt;"",Data!#REF!,""),""))</f>
        <v>#REF!</v>
      </c>
      <c r="D203" t="e">
        <f>IF($N$18,IF(Data!#REF!&lt;&gt;"",Data!#REF!,""),IF(ISERR(SEARCH("AS",Data!#REF!)),IF(Data!#REF!&lt;&gt;"",Data!#REF!,""),""))</f>
        <v>#REF!</v>
      </c>
      <c r="F203" t="e">
        <f>IF($N$18,IF(Data!#REF!&lt;&gt;"",Data!#REF!,""),IF(ISERR(SEARCH("AS",Data!#REF!)),IF(Data!#REF!&lt;&gt;"",Data!#REF!,""),""))</f>
        <v>#REF!</v>
      </c>
      <c r="H203" t="e">
        <f>IF(B203&lt;&gt;"",IF(VLOOKUP($B203,Data!$A$3:$CW$55,$E$18)&lt;&gt;"",VLOOKUP($B203,Data!$A$3:$CW$55,$E$18),""),"")</f>
        <v>#REF!</v>
      </c>
      <c r="J203" t="e">
        <f>IF(B203&lt;&gt;"",IF(VLOOKUP($B203,Data!$A$3:$CW$55,$E$19)&lt;&gt;"",VLOOKUP($B203,Data!$A$3:$CW$55,$E$19),""),"")</f>
        <v>#REF!</v>
      </c>
      <c r="L203" t="e">
        <f>IF(B203&lt;&gt;"",IF(VLOOKUP($B203,Data!$A$3:$CW$55,$C$18)&lt;&gt;"",VLOOKUP($B203,Data!$A$3:$CW$55,$C$18),""),"")</f>
        <v>#REF!</v>
      </c>
      <c r="N203" t="e">
        <f>IF(B203&lt;&gt;"",IF(VLOOKUP($B203,Data!$A$3:$CW$55,$C$19)&lt;&gt;"",VLOOKUP($B203,Data!$A$3:$CW$55,$C$19),""),"")</f>
        <v>#REF!</v>
      </c>
    </row>
    <row r="204" spans="2:14">
      <c r="B204" t="e">
        <f>IF($N$18,IF(Data!#REF!&lt;&gt;"",Data!#REF!,""),IF(ISERR(SEARCH("AS",Data!#REF!)),IF(Data!#REF!&lt;&gt;"",Data!#REF!,""),""))</f>
        <v>#REF!</v>
      </c>
      <c r="D204" t="e">
        <f>IF($N$18,IF(Data!#REF!&lt;&gt;"",Data!#REF!,""),IF(ISERR(SEARCH("AS",Data!#REF!)),IF(Data!#REF!&lt;&gt;"",Data!#REF!,""),""))</f>
        <v>#REF!</v>
      </c>
      <c r="F204" t="e">
        <f>IF($N$18,IF(Data!#REF!&lt;&gt;"",Data!#REF!,""),IF(ISERR(SEARCH("AS",Data!#REF!)),IF(Data!#REF!&lt;&gt;"",Data!#REF!,""),""))</f>
        <v>#REF!</v>
      </c>
      <c r="H204" t="e">
        <f>IF(B204&lt;&gt;"",IF(VLOOKUP($B204,Data!$A$3:$CW$55,$E$18)&lt;&gt;"",VLOOKUP($B204,Data!$A$3:$CW$55,$E$18),""),"")</f>
        <v>#REF!</v>
      </c>
      <c r="J204" t="e">
        <f>IF(B204&lt;&gt;"",IF(VLOOKUP($B204,Data!$A$3:$CW$55,$E$19)&lt;&gt;"",VLOOKUP($B204,Data!$A$3:$CW$55,$E$19),""),"")</f>
        <v>#REF!</v>
      </c>
      <c r="L204" t="e">
        <f>IF(B204&lt;&gt;"",IF(VLOOKUP($B204,Data!$A$3:$CW$55,$C$18)&lt;&gt;"",VLOOKUP($B204,Data!$A$3:$CW$55,$C$18),""),"")</f>
        <v>#REF!</v>
      </c>
      <c r="N204" t="e">
        <f>IF(B204&lt;&gt;"",IF(VLOOKUP($B204,Data!$A$3:$CW$55,$C$19)&lt;&gt;"",VLOOKUP($B204,Data!$A$3:$CW$55,$C$19),""),"")</f>
        <v>#REF!</v>
      </c>
    </row>
    <row r="205" spans="2:14" ht="15" customHeight="1">
      <c r="B205" t="e">
        <f>IF($N$18,IF(Data!#REF!&lt;&gt;"",Data!#REF!,""),IF(ISERR(SEARCH("AS",Data!#REF!)),IF(Data!#REF!&lt;&gt;"",Data!#REF!,""),""))</f>
        <v>#REF!</v>
      </c>
      <c r="D205" t="e">
        <f>IF($N$18,IF(Data!#REF!&lt;&gt;"",Data!#REF!,""),IF(ISERR(SEARCH("AS",Data!#REF!)),IF(Data!#REF!&lt;&gt;"",Data!#REF!,""),""))</f>
        <v>#REF!</v>
      </c>
      <c r="F205" t="e">
        <f>IF($N$18,IF(Data!#REF!&lt;&gt;"",Data!#REF!,""),IF(ISERR(SEARCH("AS",Data!#REF!)),IF(Data!#REF!&lt;&gt;"",Data!#REF!,""),""))</f>
        <v>#REF!</v>
      </c>
      <c r="H205" t="e">
        <f>IF(B205&lt;&gt;"",IF(VLOOKUP($B205,Data!$A$3:$CW$55,$E$18)&lt;&gt;"",VLOOKUP($B205,Data!$A$3:$CW$55,$E$18),""),"")</f>
        <v>#REF!</v>
      </c>
      <c r="J205" t="e">
        <f>IF(B205&lt;&gt;"",IF(VLOOKUP($B205,Data!$A$3:$CW$55,$E$19)&lt;&gt;"",VLOOKUP($B205,Data!$A$3:$CW$55,$E$19),""),"")</f>
        <v>#REF!</v>
      </c>
      <c r="L205" t="e">
        <f>IF(B205&lt;&gt;"",IF(VLOOKUP($B205,Data!$A$3:$CW$55,$C$18)&lt;&gt;"",VLOOKUP($B205,Data!$A$3:$CW$55,$C$18),""),"")</f>
        <v>#REF!</v>
      </c>
      <c r="N205" t="e">
        <f>IF(B205&lt;&gt;"",IF(VLOOKUP($B205,Data!$A$3:$CW$55,$C$19)&lt;&gt;"",VLOOKUP($B205,Data!$A$3:$CW$55,$C$19),""),"")</f>
        <v>#REF!</v>
      </c>
    </row>
    <row r="206" spans="2:14" ht="15" customHeight="1">
      <c r="B206" t="e">
        <f>IF($N$18,IF(Data!#REF!&lt;&gt;"",Data!#REF!,""),IF(ISERR(SEARCH("AS",Data!#REF!)),IF(Data!#REF!&lt;&gt;"",Data!#REF!,""),""))</f>
        <v>#REF!</v>
      </c>
      <c r="D206" t="e">
        <f>IF($N$18,IF(Data!#REF!&lt;&gt;"",Data!#REF!,""),IF(ISERR(SEARCH("AS",Data!#REF!)),IF(Data!#REF!&lt;&gt;"",Data!#REF!,""),""))</f>
        <v>#REF!</v>
      </c>
      <c r="F206" t="e">
        <f>IF($N$18,IF(Data!#REF!&lt;&gt;"",Data!#REF!,""),IF(ISERR(SEARCH("AS",Data!#REF!)),IF(Data!#REF!&lt;&gt;"",Data!#REF!,""),""))</f>
        <v>#REF!</v>
      </c>
      <c r="H206" t="e">
        <f>IF(B206&lt;&gt;"",IF(VLOOKUP($B206,Data!$A$3:$CW$55,$E$18)&lt;&gt;"",VLOOKUP($B206,Data!$A$3:$CW$55,$E$18),""),"")</f>
        <v>#REF!</v>
      </c>
      <c r="J206" t="e">
        <f>IF(B206&lt;&gt;"",IF(VLOOKUP($B206,Data!$A$3:$CW$55,$E$19)&lt;&gt;"",VLOOKUP($B206,Data!$A$3:$CW$55,$E$19),""),"")</f>
        <v>#REF!</v>
      </c>
      <c r="L206" t="e">
        <f>IF(B206&lt;&gt;"",IF(VLOOKUP($B206,Data!$A$3:$CW$55,$C$18)&lt;&gt;"",VLOOKUP($B206,Data!$A$3:$CW$55,$C$18),""),"")</f>
        <v>#REF!</v>
      </c>
      <c r="N206" t="e">
        <f>IF(B206&lt;&gt;"",IF(VLOOKUP($B206,Data!$A$3:$CW$55,$C$19)&lt;&gt;"",VLOOKUP($B206,Data!$A$3:$CW$55,$C$19),""),"")</f>
        <v>#REF!</v>
      </c>
    </row>
    <row r="207" spans="2:14">
      <c r="B207">
        <f>IF($N$18,IF(Data!A28&lt;&gt;"",Data!A28,""),IF(ISERR(SEARCH("AS",Data!#REF!)),IF(Data!A28&lt;&gt;"",Data!A28,""),""))</f>
        <v>186</v>
      </c>
      <c r="D207">
        <f>IF($N$18,IF(Data!B28&lt;&gt;"",Data!B28,""),IF(ISERR(SEARCH("AS",Data!#REF!)),IF(Data!B28&lt;&gt;"",Data!B28,""),""))</f>
        <v>67</v>
      </c>
      <c r="F207" t="e">
        <f>IF($N$18,IF(Data!#REF!&lt;&gt;"",Data!#REF!,""),IF(ISERR(SEARCH("AS",Data!#REF!)),IF(Data!#REF!&lt;&gt;"",Data!#REF!,""),""))</f>
        <v>#REF!</v>
      </c>
      <c r="H207">
        <f>IF(B207&lt;&gt;"",IF(VLOOKUP($B207,Data!$A$3:$CW$55,$E$18)&lt;&gt;"",VLOOKUP($B207,Data!$A$3:$CW$55,$E$18),""),"")</f>
        <v>186</v>
      </c>
      <c r="J207">
        <f>IF(B207&lt;&gt;"",IF(VLOOKUP($B207,Data!$A$3:$CW$55,$E$19)&lt;&gt;"",VLOOKUP($B207,Data!$A$3:$CW$55,$E$19),""),"")</f>
        <v>1</v>
      </c>
      <c r="L207">
        <f>IF(B207&lt;&gt;"",IF(VLOOKUP($B207,Data!$A$3:$CW$55,$C$18)&lt;&gt;"",VLOOKUP($B207,Data!$A$3:$CW$55,$C$18),""),"")</f>
        <v>258.8</v>
      </c>
      <c r="N207">
        <f>IF(B207&lt;&gt;"",IF(VLOOKUP($B207,Data!$A$3:$CW$55,$C$19)&lt;&gt;"",VLOOKUP($B207,Data!$A$3:$CW$55,$C$19),""),"")</f>
        <v>67</v>
      </c>
    </row>
    <row r="208" spans="2:14">
      <c r="B208">
        <f>IF($N$18,IF(Data!A29&lt;&gt;"",Data!A29,""),IF(ISERR(SEARCH("AS",Data!#REF!)),IF(Data!A29&lt;&gt;"",Data!A29,""),""))</f>
        <v>187</v>
      </c>
      <c r="D208">
        <f>IF($N$18,IF(Data!B29&lt;&gt;"",Data!B29,""),IF(ISERR(SEARCH("AS",Data!#REF!)),IF(Data!B29&lt;&gt;"",Data!B29,""),""))</f>
        <v>67</v>
      </c>
      <c r="F208" t="e">
        <f>IF($N$18,IF(Data!#REF!&lt;&gt;"",Data!#REF!,""),IF(ISERR(SEARCH("AS",Data!#REF!)),IF(Data!#REF!&lt;&gt;"",Data!#REF!,""),""))</f>
        <v>#REF!</v>
      </c>
      <c r="H208">
        <f>IF(B208&lt;&gt;"",IF(VLOOKUP($B208,Data!$A$3:$CW$55,$E$18)&lt;&gt;"",VLOOKUP($B208,Data!$A$3:$CW$55,$E$18),""),"")</f>
        <v>187</v>
      </c>
      <c r="J208">
        <f>IF(B208&lt;&gt;"",IF(VLOOKUP($B208,Data!$A$3:$CW$55,$E$19)&lt;&gt;"",VLOOKUP($B208,Data!$A$3:$CW$55,$E$19),""),"")</f>
        <v>1</v>
      </c>
      <c r="L208">
        <f>IF(B208&lt;&gt;"",IF(VLOOKUP($B208,Data!$A$3:$CW$55,$C$18)&lt;&gt;"",VLOOKUP($B208,Data!$A$3:$CW$55,$C$18),""),"")</f>
        <v>25</v>
      </c>
      <c r="N208">
        <f>IF(B208&lt;&gt;"",IF(VLOOKUP($B208,Data!$A$3:$CW$55,$C$19)&lt;&gt;"",VLOOKUP($B208,Data!$A$3:$CW$55,$C$19),""),"")</f>
        <v>67</v>
      </c>
    </row>
    <row r="209" spans="2:14">
      <c r="B209" t="e">
        <f>IF($N$18,IF(Data!#REF!&lt;&gt;"",Data!#REF!,""),IF(ISERR(SEARCH("AS",Data!#REF!)),IF(Data!#REF!&lt;&gt;"",Data!#REF!,""),""))</f>
        <v>#REF!</v>
      </c>
      <c r="D209" t="e">
        <f>IF($N$18,IF(Data!#REF!&lt;&gt;"",Data!#REF!,""),IF(ISERR(SEARCH("AS",Data!#REF!)),IF(Data!#REF!&lt;&gt;"",Data!#REF!,""),""))</f>
        <v>#REF!</v>
      </c>
      <c r="F209" t="e">
        <f>IF($N$18,IF(Data!#REF!&lt;&gt;"",Data!#REF!,""),IF(ISERR(SEARCH("AS",Data!#REF!)),IF(Data!#REF!&lt;&gt;"",Data!#REF!,""),""))</f>
        <v>#REF!</v>
      </c>
      <c r="H209" t="e">
        <f>IF(B209&lt;&gt;"",IF(VLOOKUP($B209,Data!$A$3:$CW$55,$E$18)&lt;&gt;"",VLOOKUP($B209,Data!$A$3:$CW$55,$E$18),""),"")</f>
        <v>#REF!</v>
      </c>
      <c r="J209" t="e">
        <f>IF(B209&lt;&gt;"",IF(VLOOKUP($B209,Data!$A$3:$CW$55,$E$19)&lt;&gt;"",VLOOKUP($B209,Data!$A$3:$CW$55,$E$19),""),"")</f>
        <v>#REF!</v>
      </c>
      <c r="L209" t="e">
        <f>IF(B209&lt;&gt;"",IF(VLOOKUP($B209,Data!$A$3:$CW$55,$C$18)&lt;&gt;"",VLOOKUP($B209,Data!$A$3:$CW$55,$C$18),""),"")</f>
        <v>#REF!</v>
      </c>
      <c r="N209" t="e">
        <f>IF(B209&lt;&gt;"",IF(VLOOKUP($B209,Data!$A$3:$CW$55,$C$19)&lt;&gt;"",VLOOKUP($B209,Data!$A$3:$CW$55,$C$19),""),"")</f>
        <v>#REF!</v>
      </c>
    </row>
    <row r="210" spans="2:14">
      <c r="B210">
        <f>IF($N$18,IF(Data!A30&lt;&gt;"",Data!A30,""),IF(ISERR(SEARCH("AS",Data!#REF!)),IF(Data!A30&lt;&gt;"",Data!A30,""),""))</f>
        <v>189</v>
      </c>
      <c r="D210">
        <f>IF($N$18,IF(Data!B30&lt;&gt;"",Data!B30,""),IF(ISERR(SEARCH("AS",Data!#REF!)),IF(Data!B30&lt;&gt;"",Data!B30,""),""))</f>
        <v>69</v>
      </c>
      <c r="F210" t="e">
        <f>IF($N$18,IF(Data!#REF!&lt;&gt;"",Data!#REF!,""),IF(ISERR(SEARCH("AS",Data!#REF!)),IF(Data!#REF!&lt;&gt;"",Data!#REF!,""),""))</f>
        <v>#REF!</v>
      </c>
      <c r="H210">
        <f>IF(B210&lt;&gt;"",IF(VLOOKUP($B210,Data!$A$3:$CW$55,$E$18)&lt;&gt;"",VLOOKUP($B210,Data!$A$3:$CW$55,$E$18),""),"")</f>
        <v>89</v>
      </c>
      <c r="J210" t="str">
        <f>IF(B210&lt;&gt;"",IF(VLOOKUP($B210,Data!$A$3:$CW$55,$E$19)&lt;&gt;"",VLOOKUP($B210,Data!$A$3:$CW$55,$E$19),""),"")</f>
        <v/>
      </c>
      <c r="L210">
        <f>IF(B210&lt;&gt;"",IF(VLOOKUP($B210,Data!$A$3:$CW$55,$C$18)&lt;&gt;"",VLOOKUP($B210,Data!$A$3:$CW$55,$C$18),""),"")</f>
        <v>250</v>
      </c>
      <c r="N210">
        <f>IF(B210&lt;&gt;"",IF(VLOOKUP($B210,Data!$A$3:$CW$55,$C$19)&lt;&gt;"",VLOOKUP($B210,Data!$A$3:$CW$55,$C$19),""),"")</f>
        <v>88</v>
      </c>
    </row>
    <row r="211" spans="2:14">
      <c r="B211">
        <f>IF($N$18,IF(Data!A54&lt;&gt;"",Data!A54,""),IF(ISERR(SEARCH("AS",Data!#REF!)),IF(Data!A54&lt;&gt;"",Data!A54,""),""))</f>
        <v>190</v>
      </c>
      <c r="D211">
        <f>IF($N$18,IF(Data!B54&lt;&gt;"",Data!B54,""),IF(ISERR(SEARCH("AS",Data!#REF!)),IF(Data!B54&lt;&gt;"",Data!B54,""),""))</f>
        <v>72</v>
      </c>
      <c r="F211" t="e">
        <f>IF($N$18,IF(Data!#REF!&lt;&gt;"",Data!#REF!,""),IF(ISERR(SEARCH("AS",Data!#REF!)),IF(Data!#REF!&lt;&gt;"",Data!#REF!,""),""))</f>
        <v>#REF!</v>
      </c>
      <c r="H211">
        <f>IF(B211&lt;&gt;"",IF(VLOOKUP($B211,Data!$A$3:$CW$55,$E$18)&lt;&gt;"",VLOOKUP($B211,Data!$A$3:$CW$55,$E$18),""),"")</f>
        <v>190</v>
      </c>
      <c r="J211" t="str">
        <f>IF(B211&lt;&gt;"",IF(VLOOKUP($B211,Data!$A$3:$CW$55,$E$19)&lt;&gt;"",VLOOKUP($B211,Data!$A$3:$CW$55,$E$19),""),"")</f>
        <v/>
      </c>
      <c r="L211">
        <f>IF(B211&lt;&gt;"",IF(VLOOKUP($B211,Data!$A$3:$CW$55,$C$18)&lt;&gt;"",VLOOKUP($B211,Data!$A$3:$CW$55,$C$18),""),"")</f>
        <v>200</v>
      </c>
      <c r="N211">
        <f>IF(B211&lt;&gt;"",IF(VLOOKUP($B211,Data!$A$3:$CW$55,$C$19)&lt;&gt;"",VLOOKUP($B211,Data!$A$3:$CW$55,$C$19),""),"")</f>
        <v>72</v>
      </c>
    </row>
    <row r="212" spans="2:14">
      <c r="B212">
        <f>IF($N$18,IF(Data!A55&lt;&gt;"",Data!A55,""),IF(ISERR(SEARCH("AS",Data!#REF!)),IF(Data!A55&lt;&gt;"",Data!A55,""),""))</f>
        <v>191</v>
      </c>
      <c r="D212">
        <f>IF($N$18,IF(Data!B55&lt;&gt;"",Data!B55,""),IF(ISERR(SEARCH("AS",Data!#REF!)),IF(Data!B55&lt;&gt;"",Data!B55,""),""))</f>
        <v>72</v>
      </c>
      <c r="F212" t="e">
        <f>IF($N$18,IF(Data!#REF!&lt;&gt;"",Data!#REF!,""),IF(ISERR(SEARCH("AS",Data!#REF!)),IF(Data!#REF!&lt;&gt;"",Data!#REF!,""),""))</f>
        <v>#REF!</v>
      </c>
      <c r="H212">
        <f>IF(B212&lt;&gt;"",IF(VLOOKUP($B212,Data!$A$3:$CW$55,$E$18)&lt;&gt;"",VLOOKUP($B212,Data!$A$3:$CW$55,$E$18),""),"")</f>
        <v>191</v>
      </c>
      <c r="J212" t="str">
        <f>IF(B212&lt;&gt;"",IF(VLOOKUP($B212,Data!$A$3:$CW$55,$E$19)&lt;&gt;"",VLOOKUP($B212,Data!$A$3:$CW$55,$E$19),""),"")</f>
        <v/>
      </c>
      <c r="L212">
        <f>IF(B212&lt;&gt;"",IF(VLOOKUP($B212,Data!$A$3:$CW$55,$C$18)&lt;&gt;"",VLOOKUP($B212,Data!$A$3:$CW$55,$C$18),""),"")</f>
        <v>200</v>
      </c>
      <c r="N212">
        <f>IF(B212&lt;&gt;"",IF(VLOOKUP($B212,Data!$A$3:$CW$55,$C$19)&lt;&gt;"",VLOOKUP($B212,Data!$A$3:$CW$55,$C$19),""),"")</f>
        <v>72</v>
      </c>
    </row>
    <row r="213" spans="2:14" ht="15" customHeight="1">
      <c r="B213" t="e">
        <f>IF($N$18,IF(Data!#REF!&lt;&gt;"",Data!#REF!,""),IF(ISERR(SEARCH("AS",Data!#REF!)),IF(Data!#REF!&lt;&gt;"",Data!#REF!,""),""))</f>
        <v>#REF!</v>
      </c>
      <c r="D213" t="e">
        <f>IF($N$18,IF(Data!#REF!&lt;&gt;"",Data!#REF!,""),IF(ISERR(SEARCH("AS",Data!#REF!)),IF(Data!#REF!&lt;&gt;"",Data!#REF!,""),""))</f>
        <v>#REF!</v>
      </c>
      <c r="F213" t="e">
        <f>IF($N$18,IF(Data!#REF!&lt;&gt;"",Data!#REF!,""),IF(ISERR(SEARCH("AS",Data!#REF!)),IF(Data!#REF!&lt;&gt;"",Data!#REF!,""),""))</f>
        <v>#REF!</v>
      </c>
      <c r="H213" t="e">
        <f>IF(B213&lt;&gt;"",IF(VLOOKUP($B213,Data!$A$3:$CW$55,$E$18)&lt;&gt;"",VLOOKUP($B213,Data!$A$3:$CW$55,$E$18),""),"")</f>
        <v>#REF!</v>
      </c>
      <c r="J213" t="e">
        <f>IF(B213&lt;&gt;"",IF(VLOOKUP($B213,Data!$A$3:$CW$55,$E$19)&lt;&gt;"",VLOOKUP($B213,Data!$A$3:$CW$55,$E$19),""),"")</f>
        <v>#REF!</v>
      </c>
      <c r="L213" t="e">
        <f>IF(B213&lt;&gt;"",IF(VLOOKUP($B213,Data!$A$3:$CW$55,$C$18)&lt;&gt;"",VLOOKUP($B213,Data!$A$3:$CW$55,$C$18),""),"")</f>
        <v>#REF!</v>
      </c>
      <c r="N213" t="e">
        <f>IF(B213&lt;&gt;"",IF(VLOOKUP($B213,Data!$A$3:$CW$55,$C$19)&lt;&gt;"",VLOOKUP($B213,Data!$A$3:$CW$55,$C$19),""),"")</f>
        <v>#REF!</v>
      </c>
    </row>
    <row r="214" spans="2:14" ht="15" customHeight="1">
      <c r="B214" t="e">
        <f>IF($N$18,IF(Data!#REF!&lt;&gt;"",Data!#REF!,""),IF(ISERR(SEARCH("AS",Data!#REF!)),IF(Data!#REF!&lt;&gt;"",Data!#REF!,""),""))</f>
        <v>#REF!</v>
      </c>
      <c r="D214" t="e">
        <f>IF($N$18,IF(Data!#REF!&lt;&gt;"",Data!#REF!,""),IF(ISERR(SEARCH("AS",Data!#REF!)),IF(Data!#REF!&lt;&gt;"",Data!#REF!,""),""))</f>
        <v>#REF!</v>
      </c>
      <c r="F214" t="e">
        <f>IF($N$18,IF(Data!#REF!&lt;&gt;"",Data!#REF!,""),IF(ISERR(SEARCH("AS",Data!#REF!)),IF(Data!#REF!&lt;&gt;"",Data!#REF!,""),""))</f>
        <v>#REF!</v>
      </c>
      <c r="H214" t="e">
        <f>IF(B214&lt;&gt;"",IF(VLOOKUP($B214,Data!$A$3:$CW$55,$E$18)&lt;&gt;"",VLOOKUP($B214,Data!$A$3:$CW$55,$E$18),""),"")</f>
        <v>#REF!</v>
      </c>
      <c r="J214" t="e">
        <f>IF(B214&lt;&gt;"",IF(VLOOKUP($B214,Data!$A$3:$CW$55,$E$19)&lt;&gt;"",VLOOKUP($B214,Data!$A$3:$CW$55,$E$19),""),"")</f>
        <v>#REF!</v>
      </c>
      <c r="L214" t="e">
        <f>IF(B214&lt;&gt;"",IF(VLOOKUP($B214,Data!$A$3:$CW$55,$C$18)&lt;&gt;"",VLOOKUP($B214,Data!$A$3:$CW$55,$C$18),""),"")</f>
        <v>#REF!</v>
      </c>
      <c r="N214" t="e">
        <f>IF(B214&lt;&gt;"",IF(VLOOKUP($B214,Data!$A$3:$CW$55,$C$19)&lt;&gt;"",VLOOKUP($B214,Data!$A$3:$CW$55,$C$19),""),"")</f>
        <v>#REF!</v>
      </c>
    </row>
    <row r="215" spans="2:14" ht="15" customHeight="1">
      <c r="B215" t="e">
        <f>IF($N$18,IF(Data!#REF!&lt;&gt;"",Data!#REF!,""),IF(ISERR(SEARCH("AS",Data!#REF!)),IF(Data!#REF!&lt;&gt;"",Data!#REF!,""),""))</f>
        <v>#REF!</v>
      </c>
      <c r="D215" t="e">
        <f>IF($N$18,IF(Data!#REF!&lt;&gt;"",Data!#REF!,""),IF(ISERR(SEARCH("AS",Data!#REF!)),IF(Data!#REF!&lt;&gt;"",Data!#REF!,""),""))</f>
        <v>#REF!</v>
      </c>
      <c r="F215" t="e">
        <f>IF($N$18,IF(Data!#REF!&lt;&gt;"",Data!#REF!,""),IF(ISERR(SEARCH("AS",Data!#REF!)),IF(Data!#REF!&lt;&gt;"",Data!#REF!,""),""))</f>
        <v>#REF!</v>
      </c>
      <c r="H215" t="e">
        <f>IF(B215&lt;&gt;"",IF(VLOOKUP($B215,Data!$A$3:$CW$55,$E$18)&lt;&gt;"",VLOOKUP($B215,Data!$A$3:$CW$55,$E$18),""),"")</f>
        <v>#REF!</v>
      </c>
      <c r="J215" t="e">
        <f>IF(B215&lt;&gt;"",IF(VLOOKUP($B215,Data!$A$3:$CW$55,$E$19)&lt;&gt;"",VLOOKUP($B215,Data!$A$3:$CW$55,$E$19),""),"")</f>
        <v>#REF!</v>
      </c>
      <c r="L215" t="e">
        <f>IF(B215&lt;&gt;"",IF(VLOOKUP($B215,Data!$A$3:$CW$55,$C$18)&lt;&gt;"",VLOOKUP($B215,Data!$A$3:$CW$55,$C$18),""),"")</f>
        <v>#REF!</v>
      </c>
      <c r="N215" t="e">
        <f>IF(B215&lt;&gt;"",IF(VLOOKUP($B215,Data!$A$3:$CW$55,$C$19)&lt;&gt;"",VLOOKUP($B215,Data!$A$3:$CW$55,$C$19),""),"")</f>
        <v>#REF!</v>
      </c>
    </row>
    <row r="216" spans="2:14" ht="15" customHeight="1">
      <c r="B216" t="e">
        <f>IF($N$18,IF(Data!#REF!&lt;&gt;"",Data!#REF!,""),IF(ISERR(SEARCH("AS",Data!#REF!)),IF(Data!#REF!&lt;&gt;"",Data!#REF!,""),""))</f>
        <v>#REF!</v>
      </c>
      <c r="D216" t="e">
        <f>IF($N$18,IF(Data!#REF!&lt;&gt;"",Data!#REF!,""),IF(ISERR(SEARCH("AS",Data!#REF!)),IF(Data!#REF!&lt;&gt;"",Data!#REF!,""),""))</f>
        <v>#REF!</v>
      </c>
      <c r="F216" t="e">
        <f>IF($N$18,IF(Data!#REF!&lt;&gt;"",Data!#REF!,""),IF(ISERR(SEARCH("AS",Data!#REF!)),IF(Data!#REF!&lt;&gt;"",Data!#REF!,""),""))</f>
        <v>#REF!</v>
      </c>
      <c r="H216" t="e">
        <f>IF(B216&lt;&gt;"",IF(VLOOKUP($B216,Data!$A$3:$CW$55,$E$18)&lt;&gt;"",VLOOKUP($B216,Data!$A$3:$CW$55,$E$18),""),"")</f>
        <v>#REF!</v>
      </c>
      <c r="J216" t="e">
        <f>IF(B216&lt;&gt;"",IF(VLOOKUP($B216,Data!$A$3:$CW$55,$E$19)&lt;&gt;"",VLOOKUP($B216,Data!$A$3:$CW$55,$E$19),""),"")</f>
        <v>#REF!</v>
      </c>
      <c r="L216" t="e">
        <f>IF(B216&lt;&gt;"",IF(VLOOKUP($B216,Data!$A$3:$CW$55,$C$18)&lt;&gt;"",VLOOKUP($B216,Data!$A$3:$CW$55,$C$18),""),"")</f>
        <v>#REF!</v>
      </c>
      <c r="N216" t="e">
        <f>IF(B216&lt;&gt;"",IF(VLOOKUP($B216,Data!$A$3:$CW$55,$C$19)&lt;&gt;"",VLOOKUP($B216,Data!$A$3:$CW$55,$C$19),""),"")</f>
        <v>#REF!</v>
      </c>
    </row>
    <row r="217" spans="2:14" ht="15" customHeight="1">
      <c r="B217" t="e">
        <f>IF($N$18,IF(Data!#REF!&lt;&gt;"",Data!#REF!,""),IF(ISERR(SEARCH("AS",Data!#REF!)),IF(Data!#REF!&lt;&gt;"",Data!#REF!,""),""))</f>
        <v>#REF!</v>
      </c>
      <c r="D217" t="e">
        <f>IF($N$18,IF(Data!#REF!&lt;&gt;"",Data!#REF!,""),IF(ISERR(SEARCH("AS",Data!#REF!)),IF(Data!#REF!&lt;&gt;"",Data!#REF!,""),""))</f>
        <v>#REF!</v>
      </c>
      <c r="F217" t="e">
        <f>IF($N$18,IF(Data!#REF!&lt;&gt;"",Data!#REF!,""),IF(ISERR(SEARCH("AS",Data!#REF!)),IF(Data!#REF!&lt;&gt;"",Data!#REF!,""),""))</f>
        <v>#REF!</v>
      </c>
      <c r="H217" t="e">
        <f>IF(B217&lt;&gt;"",IF(VLOOKUP($B217,Data!$A$3:$CW$55,$E$18)&lt;&gt;"",VLOOKUP($B217,Data!$A$3:$CW$55,$E$18),""),"")</f>
        <v>#REF!</v>
      </c>
      <c r="J217" t="e">
        <f>IF(B217&lt;&gt;"",IF(VLOOKUP($B217,Data!$A$3:$CW$55,$E$19)&lt;&gt;"",VLOOKUP($B217,Data!$A$3:$CW$55,$E$19),""),"")</f>
        <v>#REF!</v>
      </c>
      <c r="L217" t="e">
        <f>IF(B217&lt;&gt;"",IF(VLOOKUP($B217,Data!$A$3:$CW$55,$C$18)&lt;&gt;"",VLOOKUP($B217,Data!$A$3:$CW$55,$C$18),""),"")</f>
        <v>#REF!</v>
      </c>
      <c r="N217" t="e">
        <f>IF(B217&lt;&gt;"",IF(VLOOKUP($B217,Data!$A$3:$CW$55,$C$19)&lt;&gt;"",VLOOKUP($B217,Data!$A$3:$CW$55,$C$19),""),"")</f>
        <v>#REF!</v>
      </c>
    </row>
    <row r="218" spans="2:14" ht="15" customHeight="1">
      <c r="B218" t="e">
        <f>IF($N$18,IF(Data!#REF!&lt;&gt;"",Data!#REF!,""),IF(ISERR(SEARCH("AS",Data!#REF!)),IF(Data!#REF!&lt;&gt;"",Data!#REF!,""),""))</f>
        <v>#REF!</v>
      </c>
      <c r="D218" t="e">
        <f>IF($N$18,IF(Data!#REF!&lt;&gt;"",Data!#REF!,""),IF(ISERR(SEARCH("AS",Data!#REF!)),IF(Data!#REF!&lt;&gt;"",Data!#REF!,""),""))</f>
        <v>#REF!</v>
      </c>
      <c r="F218" t="e">
        <f>IF($N$18,IF(Data!#REF!&lt;&gt;"",Data!#REF!,""),IF(ISERR(SEARCH("AS",Data!#REF!)),IF(Data!#REF!&lt;&gt;"",Data!#REF!,""),""))</f>
        <v>#REF!</v>
      </c>
      <c r="H218" t="e">
        <f>IF(B218&lt;&gt;"",IF(VLOOKUP($B218,Data!$A$3:$CW$55,$E$18)&lt;&gt;"",VLOOKUP($B218,Data!$A$3:$CW$55,$E$18),""),"")</f>
        <v>#REF!</v>
      </c>
      <c r="J218" t="e">
        <f>IF(B218&lt;&gt;"",IF(VLOOKUP($B218,Data!$A$3:$CW$55,$E$19)&lt;&gt;"",VLOOKUP($B218,Data!$A$3:$CW$55,$E$19),""),"")</f>
        <v>#REF!</v>
      </c>
      <c r="L218" t="e">
        <f>IF(B218&lt;&gt;"",IF(VLOOKUP($B218,Data!$A$3:$CW$55,$C$18)&lt;&gt;"",VLOOKUP($B218,Data!$A$3:$CW$55,$C$18),""),"")</f>
        <v>#REF!</v>
      </c>
      <c r="N218" t="e">
        <f>IF(B218&lt;&gt;"",IF(VLOOKUP($B218,Data!$A$3:$CW$55,$C$19)&lt;&gt;"",VLOOKUP($B218,Data!$A$3:$CW$55,$C$19),""),"")</f>
        <v>#REF!</v>
      </c>
    </row>
    <row r="219" spans="2:14" ht="15" customHeight="1">
      <c r="B219" t="e">
        <f>IF($N$18,IF(Data!#REF!&lt;&gt;"",Data!#REF!,""),IF(ISERR(SEARCH("AS",Data!#REF!)),IF(Data!#REF!&lt;&gt;"",Data!#REF!,""),""))</f>
        <v>#REF!</v>
      </c>
      <c r="D219" t="e">
        <f>IF($N$18,IF(Data!#REF!&lt;&gt;"",Data!#REF!,""),IF(ISERR(SEARCH("AS",Data!#REF!)),IF(Data!#REF!&lt;&gt;"",Data!#REF!,""),""))</f>
        <v>#REF!</v>
      </c>
      <c r="F219" t="e">
        <f>IF($N$18,IF(Data!#REF!&lt;&gt;"",Data!#REF!,""),IF(ISERR(SEARCH("AS",Data!#REF!)),IF(Data!#REF!&lt;&gt;"",Data!#REF!,""),""))</f>
        <v>#REF!</v>
      </c>
      <c r="H219" t="e">
        <f>IF(B219&lt;&gt;"",IF(VLOOKUP($B219,Data!$A$3:$CW$55,$E$18)&lt;&gt;"",VLOOKUP($B219,Data!$A$3:$CW$55,$E$18),""),"")</f>
        <v>#REF!</v>
      </c>
      <c r="J219" t="e">
        <f>IF(B219&lt;&gt;"",IF(VLOOKUP($B219,Data!$A$3:$CW$55,$E$19)&lt;&gt;"",VLOOKUP($B219,Data!$A$3:$CW$55,$E$19),""),"")</f>
        <v>#REF!</v>
      </c>
      <c r="L219" t="e">
        <f>IF(B219&lt;&gt;"",IF(VLOOKUP($B219,Data!$A$3:$CW$55,$C$18)&lt;&gt;"",VLOOKUP($B219,Data!$A$3:$CW$55,$C$18),""),"")</f>
        <v>#REF!</v>
      </c>
      <c r="N219" t="e">
        <f>IF(B219&lt;&gt;"",IF(VLOOKUP($B219,Data!$A$3:$CW$55,$C$19)&lt;&gt;"",VLOOKUP($B219,Data!$A$3:$CW$55,$C$19),""),"")</f>
        <v>#REF!</v>
      </c>
    </row>
    <row r="220" spans="2:14" ht="15" customHeight="1">
      <c r="B220" t="e">
        <f>IF($N$18,IF(Data!#REF!&lt;&gt;"",Data!#REF!,""),IF(ISERR(SEARCH("AS",Data!#REF!)),IF(Data!#REF!&lt;&gt;"",Data!#REF!,""),""))</f>
        <v>#REF!</v>
      </c>
      <c r="D220" t="e">
        <f>IF($N$18,IF(Data!#REF!&lt;&gt;"",Data!#REF!,""),IF(ISERR(SEARCH("AS",Data!#REF!)),IF(Data!#REF!&lt;&gt;"",Data!#REF!,""),""))</f>
        <v>#REF!</v>
      </c>
      <c r="F220" t="e">
        <f>IF($N$18,IF(Data!#REF!&lt;&gt;"",Data!#REF!,""),IF(ISERR(SEARCH("AS",Data!#REF!)),IF(Data!#REF!&lt;&gt;"",Data!#REF!,""),""))</f>
        <v>#REF!</v>
      </c>
      <c r="H220" t="e">
        <f>IF(B220&lt;&gt;"",IF(VLOOKUP($B220,Data!$A$3:$CW$55,$E$18)&lt;&gt;"",VLOOKUP($B220,Data!$A$3:$CW$55,$E$18),""),"")</f>
        <v>#REF!</v>
      </c>
      <c r="J220" t="e">
        <f>IF(B220&lt;&gt;"",IF(VLOOKUP($B220,Data!$A$3:$CW$55,$E$19)&lt;&gt;"",VLOOKUP($B220,Data!$A$3:$CW$55,$E$19),""),"")</f>
        <v>#REF!</v>
      </c>
      <c r="L220" t="e">
        <f>IF(B220&lt;&gt;"",IF(VLOOKUP($B220,Data!$A$3:$CW$55,$C$18)&lt;&gt;"",VLOOKUP($B220,Data!$A$3:$CW$55,$C$18),""),"")</f>
        <v>#REF!</v>
      </c>
      <c r="N220" t="e">
        <f>IF(B220&lt;&gt;"",IF(VLOOKUP($B220,Data!$A$3:$CW$55,$C$19)&lt;&gt;"",VLOOKUP($B220,Data!$A$3:$CW$55,$C$19),""),"")</f>
        <v>#REF!</v>
      </c>
    </row>
    <row r="221" spans="2:14" ht="15" customHeight="1">
      <c r="B221" t="e">
        <f>IF($N$18,IF(Data!#REF!&lt;&gt;"",Data!#REF!,""),IF(ISERR(SEARCH("AS",Data!#REF!)),IF(Data!#REF!&lt;&gt;"",Data!#REF!,""),""))</f>
        <v>#REF!</v>
      </c>
      <c r="D221" t="e">
        <f>IF($N$18,IF(Data!#REF!&lt;&gt;"",Data!#REF!,""),IF(ISERR(SEARCH("AS",Data!#REF!)),IF(Data!#REF!&lt;&gt;"",Data!#REF!,""),""))</f>
        <v>#REF!</v>
      </c>
      <c r="F221" t="e">
        <f>IF($N$18,IF(Data!#REF!&lt;&gt;"",Data!#REF!,""),IF(ISERR(SEARCH("AS",Data!#REF!)),IF(Data!#REF!&lt;&gt;"",Data!#REF!,""),""))</f>
        <v>#REF!</v>
      </c>
      <c r="H221" t="e">
        <f>IF(B221&lt;&gt;"",IF(VLOOKUP($B221,Data!$A$3:$CW$55,$E$18)&lt;&gt;"",VLOOKUP($B221,Data!$A$3:$CW$55,$E$18),""),"")</f>
        <v>#REF!</v>
      </c>
      <c r="J221" t="e">
        <f>IF(B221&lt;&gt;"",IF(VLOOKUP($B221,Data!$A$3:$CW$55,$E$19)&lt;&gt;"",VLOOKUP($B221,Data!$A$3:$CW$55,$E$19),""),"")</f>
        <v>#REF!</v>
      </c>
      <c r="L221" t="e">
        <f>IF(B221&lt;&gt;"",IF(VLOOKUP($B221,Data!$A$3:$CW$55,$C$18)&lt;&gt;"",VLOOKUP($B221,Data!$A$3:$CW$55,$C$18),""),"")</f>
        <v>#REF!</v>
      </c>
      <c r="N221" t="e">
        <f>IF(B221&lt;&gt;"",IF(VLOOKUP($B221,Data!$A$3:$CW$55,$C$19)&lt;&gt;"",VLOOKUP($B221,Data!$A$3:$CW$55,$C$19),""),"")</f>
        <v>#REF!</v>
      </c>
    </row>
    <row r="222" spans="2:14" ht="15" customHeight="1">
      <c r="B222" t="e">
        <f>IF($N$18,IF(Data!#REF!&lt;&gt;"",Data!#REF!,""),IF(ISERR(SEARCH("AS",Data!#REF!)),IF(Data!#REF!&lt;&gt;"",Data!#REF!,""),""))</f>
        <v>#REF!</v>
      </c>
      <c r="D222" t="e">
        <f>IF($N$18,IF(Data!#REF!&lt;&gt;"",Data!#REF!,""),IF(ISERR(SEARCH("AS",Data!#REF!)),IF(Data!#REF!&lt;&gt;"",Data!#REF!,""),""))</f>
        <v>#REF!</v>
      </c>
      <c r="F222" t="e">
        <f>IF($N$18,IF(Data!#REF!&lt;&gt;"",Data!#REF!,""),IF(ISERR(SEARCH("AS",Data!#REF!)),IF(Data!#REF!&lt;&gt;"",Data!#REF!,""),""))</f>
        <v>#REF!</v>
      </c>
      <c r="H222" t="e">
        <f>IF(B222&lt;&gt;"",IF(VLOOKUP($B222,Data!$A$3:$CW$55,$E$18)&lt;&gt;"",VLOOKUP($B222,Data!$A$3:$CW$55,$E$18),""),"")</f>
        <v>#REF!</v>
      </c>
      <c r="J222" t="e">
        <f>IF(B222&lt;&gt;"",IF(VLOOKUP($B222,Data!$A$3:$CW$55,$E$19)&lt;&gt;"",VLOOKUP($B222,Data!$A$3:$CW$55,$E$19),""),"")</f>
        <v>#REF!</v>
      </c>
      <c r="L222" t="e">
        <f>IF(B222&lt;&gt;"",IF(VLOOKUP($B222,Data!$A$3:$CW$55,$C$18)&lt;&gt;"",VLOOKUP($B222,Data!$A$3:$CW$55,$C$18),""),"")</f>
        <v>#REF!</v>
      </c>
      <c r="N222" t="e">
        <f>IF(B222&lt;&gt;"",IF(VLOOKUP($B222,Data!$A$3:$CW$55,$C$19)&lt;&gt;"",VLOOKUP($B222,Data!$A$3:$CW$55,$C$19),""),"")</f>
        <v>#REF!</v>
      </c>
    </row>
    <row r="223" spans="2:14" ht="15" customHeight="1">
      <c r="B223" t="e">
        <f>IF($N$18,IF(Data!#REF!&lt;&gt;"",Data!#REF!,""),IF(ISERR(SEARCH("AS",Data!#REF!)),IF(Data!#REF!&lt;&gt;"",Data!#REF!,""),""))</f>
        <v>#REF!</v>
      </c>
      <c r="D223" t="e">
        <f>IF($N$18,IF(Data!#REF!&lt;&gt;"",Data!#REF!,""),IF(ISERR(SEARCH("AS",Data!#REF!)),IF(Data!#REF!&lt;&gt;"",Data!#REF!,""),""))</f>
        <v>#REF!</v>
      </c>
      <c r="F223" t="e">
        <f>IF($N$18,IF(Data!#REF!&lt;&gt;"",Data!#REF!,""),IF(ISERR(SEARCH("AS",Data!#REF!)),IF(Data!#REF!&lt;&gt;"",Data!#REF!,""),""))</f>
        <v>#REF!</v>
      </c>
      <c r="H223" t="e">
        <f>IF(B223&lt;&gt;"",IF(VLOOKUP($B223,Data!$A$3:$CW$55,$E$18)&lt;&gt;"",VLOOKUP($B223,Data!$A$3:$CW$55,$E$18),""),"")</f>
        <v>#REF!</v>
      </c>
      <c r="J223" t="e">
        <f>IF(B223&lt;&gt;"",IF(VLOOKUP($B223,Data!$A$3:$CW$55,$E$19)&lt;&gt;"",VLOOKUP($B223,Data!$A$3:$CW$55,$E$19),""),"")</f>
        <v>#REF!</v>
      </c>
      <c r="L223" t="e">
        <f>IF(B223&lt;&gt;"",IF(VLOOKUP($B223,Data!$A$3:$CW$55,$C$18)&lt;&gt;"",VLOOKUP($B223,Data!$A$3:$CW$55,$C$18),""),"")</f>
        <v>#REF!</v>
      </c>
      <c r="N223" t="e">
        <f>IF(B223&lt;&gt;"",IF(VLOOKUP($B223,Data!$A$3:$CW$55,$C$19)&lt;&gt;"",VLOOKUP($B223,Data!$A$3:$CW$55,$C$19),""),"")</f>
        <v>#REF!</v>
      </c>
    </row>
    <row r="224" spans="2:14" ht="15" customHeight="1">
      <c r="B224" t="e">
        <f>IF($N$18,IF(Data!#REF!&lt;&gt;"",Data!#REF!,""),IF(ISERR(SEARCH("AS",Data!#REF!)),IF(Data!#REF!&lt;&gt;"",Data!#REF!,""),""))</f>
        <v>#REF!</v>
      </c>
      <c r="D224" t="e">
        <f>IF($N$18,IF(Data!#REF!&lt;&gt;"",Data!#REF!,""),IF(ISERR(SEARCH("AS",Data!#REF!)),IF(Data!#REF!&lt;&gt;"",Data!#REF!,""),""))</f>
        <v>#REF!</v>
      </c>
      <c r="F224" t="e">
        <f>IF($N$18,IF(Data!#REF!&lt;&gt;"",Data!#REF!,""),IF(ISERR(SEARCH("AS",Data!#REF!)),IF(Data!#REF!&lt;&gt;"",Data!#REF!,""),""))</f>
        <v>#REF!</v>
      </c>
      <c r="H224" t="e">
        <f>IF(B224&lt;&gt;"",IF(VLOOKUP($B224,Data!$A$3:$CW$55,$E$18)&lt;&gt;"",VLOOKUP($B224,Data!$A$3:$CW$55,$E$18),""),"")</f>
        <v>#REF!</v>
      </c>
      <c r="J224" t="e">
        <f>IF(B224&lt;&gt;"",IF(VLOOKUP($B224,Data!$A$3:$CW$55,$E$19)&lt;&gt;"",VLOOKUP($B224,Data!$A$3:$CW$55,$E$19),""),"")</f>
        <v>#REF!</v>
      </c>
      <c r="L224" t="e">
        <f>IF(B224&lt;&gt;"",IF(VLOOKUP($B224,Data!$A$3:$CW$55,$C$18)&lt;&gt;"",VLOOKUP($B224,Data!$A$3:$CW$55,$C$18),""),"")</f>
        <v>#REF!</v>
      </c>
      <c r="N224" t="e">
        <f>IF(B224&lt;&gt;"",IF(VLOOKUP($B224,Data!$A$3:$CW$55,$C$19)&lt;&gt;"",VLOOKUP($B224,Data!$A$3:$CW$55,$C$19),""),"")</f>
        <v>#REF!</v>
      </c>
    </row>
  </sheetData>
  <autoFilter ref="B21:N224"/>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82"/>
  <sheetViews>
    <sheetView topLeftCell="A4" workbookViewId="0">
      <selection activeCell="D13" sqref="D13"/>
    </sheetView>
  </sheetViews>
  <sheetFormatPr defaultRowHeight="15"/>
  <cols>
    <col min="1" max="1" width="3.140625" style="2" customWidth="1"/>
    <col min="2" max="2" width="15.28515625" style="2" customWidth="1"/>
    <col min="3" max="3" width="14.5703125" style="2" customWidth="1"/>
    <col min="4" max="4" width="102.42578125" style="2" customWidth="1"/>
    <col min="5" max="16384" width="9.140625" style="2"/>
  </cols>
  <sheetData>
    <row r="1" spans="1:4" ht="15" customHeight="1">
      <c r="A1" s="86" t="s">
        <v>411</v>
      </c>
      <c r="B1" s="86"/>
      <c r="C1" s="86"/>
      <c r="D1" s="86"/>
    </row>
    <row r="2" spans="1:4" ht="15" customHeight="1"/>
    <row r="3" spans="1:4" ht="30">
      <c r="B3" s="5" t="s">
        <v>37</v>
      </c>
      <c r="D3" s="2" t="s">
        <v>38</v>
      </c>
    </row>
    <row r="5" spans="1:4">
      <c r="A5" s="5" t="s">
        <v>31</v>
      </c>
      <c r="B5" s="5" t="s">
        <v>414</v>
      </c>
      <c r="C5" s="5" t="s">
        <v>415</v>
      </c>
    </row>
    <row r="6" spans="1:4" s="25" customFormat="1">
      <c r="A6" s="25">
        <v>1</v>
      </c>
      <c r="B6" s="2" t="s">
        <v>413</v>
      </c>
      <c r="C6" s="2" t="s">
        <v>396</v>
      </c>
      <c r="D6" s="2" t="s">
        <v>417</v>
      </c>
    </row>
    <row r="7" spans="1:4">
      <c r="A7" s="2">
        <f>1+A6</f>
        <v>2</v>
      </c>
      <c r="B7" s="2" t="s">
        <v>413</v>
      </c>
      <c r="C7" s="2" t="s">
        <v>397</v>
      </c>
      <c r="D7" s="2" t="s">
        <v>416</v>
      </c>
    </row>
    <row r="8" spans="1:4" ht="30">
      <c r="A8" s="2">
        <f t="shared" ref="A8:A16" si="0">1+A7</f>
        <v>3</v>
      </c>
      <c r="B8" s="2" t="s">
        <v>413</v>
      </c>
      <c r="C8" s="2" t="s">
        <v>398</v>
      </c>
      <c r="D8" s="2" t="s">
        <v>418</v>
      </c>
    </row>
    <row r="9" spans="1:4" ht="30">
      <c r="A9" s="2">
        <f t="shared" si="0"/>
        <v>4</v>
      </c>
      <c r="B9" s="2" t="s">
        <v>413</v>
      </c>
      <c r="C9" s="2" t="s">
        <v>399</v>
      </c>
      <c r="D9" s="2" t="s">
        <v>419</v>
      </c>
    </row>
    <row r="10" spans="1:4" ht="45">
      <c r="A10" s="2">
        <f t="shared" si="0"/>
        <v>5</v>
      </c>
      <c r="B10" s="2" t="s">
        <v>413</v>
      </c>
      <c r="C10" s="2" t="s">
        <v>420</v>
      </c>
      <c r="D10" s="2" t="s">
        <v>421</v>
      </c>
    </row>
    <row r="11" spans="1:4" ht="30">
      <c r="A11" s="2">
        <f t="shared" si="0"/>
        <v>6</v>
      </c>
      <c r="B11" s="2" t="s">
        <v>413</v>
      </c>
      <c r="C11" s="2" t="s">
        <v>422</v>
      </c>
      <c r="D11" s="2" t="s">
        <v>423</v>
      </c>
    </row>
    <row r="12" spans="1:4">
      <c r="A12" s="2">
        <f t="shared" si="0"/>
        <v>7</v>
      </c>
      <c r="B12" s="2" t="s">
        <v>413</v>
      </c>
      <c r="C12" s="2" t="s">
        <v>439</v>
      </c>
      <c r="D12" s="2" t="s">
        <v>440</v>
      </c>
    </row>
    <row r="13" spans="1:4" ht="30">
      <c r="A13" s="2">
        <f t="shared" si="0"/>
        <v>8</v>
      </c>
      <c r="B13" s="2" t="s">
        <v>424</v>
      </c>
      <c r="C13" s="2" t="s">
        <v>425</v>
      </c>
      <c r="D13" s="2" t="s">
        <v>426</v>
      </c>
    </row>
    <row r="14" spans="1:4">
      <c r="A14" s="2">
        <f t="shared" si="0"/>
        <v>9</v>
      </c>
      <c r="B14" s="2" t="s">
        <v>424</v>
      </c>
      <c r="C14" s="2" t="s">
        <v>427</v>
      </c>
      <c r="D14" s="2" t="s">
        <v>428</v>
      </c>
    </row>
    <row r="15" spans="1:4">
      <c r="A15" s="2">
        <f t="shared" si="0"/>
        <v>10</v>
      </c>
      <c r="B15" s="2" t="s">
        <v>424</v>
      </c>
      <c r="C15" s="2" t="s">
        <v>429</v>
      </c>
      <c r="D15" s="2" t="s">
        <v>428</v>
      </c>
    </row>
    <row r="16" spans="1:4" ht="45">
      <c r="A16" s="2">
        <f t="shared" si="0"/>
        <v>11</v>
      </c>
      <c r="B16" s="2" t="s">
        <v>424</v>
      </c>
      <c r="C16" s="2" t="s">
        <v>430</v>
      </c>
      <c r="D16" s="2" t="s">
        <v>431</v>
      </c>
    </row>
    <row r="46" spans="3:3">
      <c r="C46" s="22"/>
    </row>
    <row r="51" spans="3:3">
      <c r="C51" s="23"/>
    </row>
    <row r="52" spans="3:3">
      <c r="C52" s="23"/>
    </row>
    <row r="53" spans="3:3">
      <c r="C53" s="23"/>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2</vt:i4>
      </vt:variant>
    </vt:vector>
  </HeadingPairs>
  <TitlesOfParts>
    <vt:vector size="8" baseType="lpstr">
      <vt:lpstr>Data</vt:lpstr>
      <vt:lpstr>DataReadme</vt:lpstr>
      <vt:lpstr>t-table</vt:lpstr>
      <vt:lpstr>DataAnalysis</vt:lpstr>
      <vt:lpstr>AnalysisReadme</vt:lpstr>
      <vt:lpstr>Sheet1</vt:lpstr>
      <vt:lpstr>Chart1</vt:lpstr>
      <vt:lpstr>VariChart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 Parsons</dc:creator>
  <cp:lastModifiedBy>petters</cp:lastModifiedBy>
  <dcterms:created xsi:type="dcterms:W3CDTF">2008-05-22T18:55:06Z</dcterms:created>
  <dcterms:modified xsi:type="dcterms:W3CDTF">2008-11-07T16:06:04Z</dcterms:modified>
</cp:coreProperties>
</file>