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_manish\Desktop\"/>
    </mc:Choice>
  </mc:AlternateContent>
  <bookViews>
    <workbookView xWindow="0" yWindow="0" windowWidth="23040" windowHeight="10200" tabRatio="702" firstSheet="1" activeTab="3"/>
  </bookViews>
  <sheets>
    <sheet name="勤怠表_雛形" sheetId="8" state="hidden" r:id="rId1"/>
    <sheet name="記入例勤怠表" sheetId="6" r:id="rId2"/>
    <sheet name="有給休暇" sheetId="10" r:id="rId3"/>
    <sheet name="勤怠表" sheetId="2" r:id="rId4"/>
    <sheet name="横軸" sheetId="7" r:id="rId5"/>
    <sheet name="データシート" sheetId="3" r:id="rId6"/>
  </sheets>
  <definedNames>
    <definedName name="_xlnm.Print_Area" localSheetId="3">勤怠表!$A$1:$AN$42</definedName>
    <definedName name="_xlnm.Print_Area" localSheetId="0">勤怠表_雛形!$A$1:$AJ$42</definedName>
  </definedNames>
  <calcPr calcId="152511"/>
</workbook>
</file>

<file path=xl/calcChain.xml><?xml version="1.0" encoding="utf-8"?>
<calcChain xmlns="http://schemas.openxmlformats.org/spreadsheetml/2006/main">
  <c r="M31" i="2" l="1"/>
  <c r="P31" i="2" s="1"/>
  <c r="M32" i="2"/>
  <c r="M30" i="2"/>
  <c r="B11" i="7" l="1"/>
  <c r="B12" i="7"/>
  <c r="F7" i="10" l="1"/>
  <c r="AI5" i="10" s="1"/>
  <c r="F6" i="10"/>
  <c r="AI6" i="10" l="1"/>
  <c r="F9" i="10" s="1"/>
  <c r="K67" i="2"/>
  <c r="K68" i="2"/>
  <c r="K64" i="2" l="1"/>
  <c r="K61" i="2"/>
  <c r="L55" i="2"/>
  <c r="L50" i="2"/>
  <c r="C39" i="2" l="1"/>
  <c r="J40" i="2" l="1"/>
  <c r="J39" i="2"/>
  <c r="G41" i="2" l="1"/>
  <c r="G40" i="2"/>
  <c r="G39" i="2"/>
  <c r="AB40" i="2"/>
  <c r="K69" i="2" s="1"/>
  <c r="AB39" i="2"/>
  <c r="AB41" i="2" l="1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8" i="2"/>
  <c r="V37" i="2" l="1"/>
  <c r="M37" i="2" s="1"/>
  <c r="P37" i="2" s="1"/>
  <c r="S37" i="2"/>
  <c r="AF5" i="7" l="1"/>
  <c r="AF8" i="7" s="1"/>
  <c r="AV37" i="2"/>
  <c r="AF3" i="7" l="1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J39" i="8" l="1"/>
  <c r="G39" i="8"/>
  <c r="D39" i="8"/>
  <c r="AI38" i="8"/>
  <c r="V38" i="8"/>
  <c r="S38" i="8"/>
  <c r="AQ38" i="8"/>
  <c r="M38" i="8"/>
  <c r="AP38" i="8" s="1"/>
  <c r="AI37" i="8"/>
  <c r="V37" i="8"/>
  <c r="M37" i="8" s="1"/>
  <c r="AP37" i="8" s="1"/>
  <c r="S37" i="8"/>
  <c r="AI36" i="8"/>
  <c r="V36" i="8"/>
  <c r="S36" i="8"/>
  <c r="AI35" i="8"/>
  <c r="V35" i="8"/>
  <c r="M35" i="8" s="1"/>
  <c r="AP35" i="8" s="1"/>
  <c r="S35" i="8"/>
  <c r="AI34" i="8"/>
  <c r="V34" i="8"/>
  <c r="M34" i="8" s="1"/>
  <c r="S34" i="8"/>
  <c r="AI33" i="8"/>
  <c r="V33" i="8"/>
  <c r="M33" i="8" s="1"/>
  <c r="AP33" i="8" s="1"/>
  <c r="S33" i="8"/>
  <c r="AI32" i="8"/>
  <c r="V32" i="8"/>
  <c r="S32" i="8"/>
  <c r="AI31" i="8"/>
  <c r="V31" i="8"/>
  <c r="AQ31" i="8" s="1"/>
  <c r="S31" i="8"/>
  <c r="M31" i="8"/>
  <c r="AP31" i="8" s="1"/>
  <c r="AI30" i="8"/>
  <c r="V30" i="8"/>
  <c r="M30" i="8" s="1"/>
  <c r="S30" i="8"/>
  <c r="AI29" i="8"/>
  <c r="V29" i="8"/>
  <c r="M29" i="8" s="1"/>
  <c r="AP29" i="8" s="1"/>
  <c r="S29" i="8"/>
  <c r="AI28" i="8"/>
  <c r="V28" i="8"/>
  <c r="S28" i="8"/>
  <c r="AI27" i="8"/>
  <c r="V27" i="8"/>
  <c r="M27" i="8" s="1"/>
  <c r="AP27" i="8" s="1"/>
  <c r="S27" i="8"/>
  <c r="AI26" i="8"/>
  <c r="V26" i="8"/>
  <c r="M26" i="8" s="1"/>
  <c r="S26" i="8"/>
  <c r="AI25" i="8"/>
  <c r="V25" i="8"/>
  <c r="S25" i="8"/>
  <c r="M25" i="8"/>
  <c r="AP25" i="8" s="1"/>
  <c r="AI24" i="8"/>
  <c r="V24" i="8"/>
  <c r="S24" i="8"/>
  <c r="AI23" i="8"/>
  <c r="V23" i="8"/>
  <c r="S23" i="8"/>
  <c r="AI22" i="8"/>
  <c r="V22" i="8"/>
  <c r="M22" i="8" s="1"/>
  <c r="S22" i="8"/>
  <c r="AI21" i="8"/>
  <c r="V21" i="8"/>
  <c r="S21" i="8"/>
  <c r="M21" i="8"/>
  <c r="AP21" i="8" s="1"/>
  <c r="AI20" i="8"/>
  <c r="V20" i="8"/>
  <c r="S20" i="8"/>
  <c r="AI19" i="8"/>
  <c r="V19" i="8"/>
  <c r="S19" i="8"/>
  <c r="AI18" i="8"/>
  <c r="V18" i="8"/>
  <c r="M18" i="8" s="1"/>
  <c r="S18" i="8"/>
  <c r="AI17" i="8"/>
  <c r="V17" i="8"/>
  <c r="M17" i="8" s="1"/>
  <c r="AP17" i="8" s="1"/>
  <c r="S17" i="8"/>
  <c r="AI16" i="8"/>
  <c r="V16" i="8"/>
  <c r="S16" i="8"/>
  <c r="AI15" i="8"/>
  <c r="V15" i="8"/>
  <c r="M15" i="8" s="1"/>
  <c r="AP15" i="8" s="1"/>
  <c r="S15" i="8"/>
  <c r="AI14" i="8"/>
  <c r="V14" i="8"/>
  <c r="M14" i="8" s="1"/>
  <c r="S14" i="8"/>
  <c r="AI13" i="8"/>
  <c r="V13" i="8"/>
  <c r="M13" i="8" s="1"/>
  <c r="AP13" i="8" s="1"/>
  <c r="S13" i="8"/>
  <c r="AI12" i="8"/>
  <c r="V12" i="8"/>
  <c r="S12" i="8"/>
  <c r="AI11" i="8"/>
  <c r="V11" i="8"/>
  <c r="S11" i="8"/>
  <c r="AI10" i="8"/>
  <c r="V10" i="8"/>
  <c r="M10" i="8" s="1"/>
  <c r="S10" i="8"/>
  <c r="AI9" i="8"/>
  <c r="V9" i="8"/>
  <c r="M9" i="8" s="1"/>
  <c r="AP9" i="8" s="1"/>
  <c r="S9" i="8"/>
  <c r="AI8" i="8"/>
  <c r="V8" i="8"/>
  <c r="S8" i="8"/>
  <c r="P27" i="8" l="1"/>
  <c r="AQ27" i="8" s="1"/>
  <c r="AQ19" i="8"/>
  <c r="V39" i="8"/>
  <c r="V41" i="8" s="1"/>
  <c r="P35" i="8"/>
  <c r="AQ35" i="8" s="1"/>
  <c r="AP34" i="8"/>
  <c r="P34" i="8"/>
  <c r="AQ34" i="8" s="1"/>
  <c r="M23" i="8"/>
  <c r="AP23" i="8" s="1"/>
  <c r="M19" i="8"/>
  <c r="AP19" i="8" s="1"/>
  <c r="AQ15" i="8"/>
  <c r="M11" i="8"/>
  <c r="AP11" i="8" s="1"/>
  <c r="AQ37" i="8"/>
  <c r="S39" i="8"/>
  <c r="S41" i="8" s="1"/>
  <c r="AP26" i="8"/>
  <c r="AQ26" i="8"/>
  <c r="AP18" i="8"/>
  <c r="AQ18" i="8"/>
  <c r="AP22" i="8"/>
  <c r="P22" i="8"/>
  <c r="AQ22" i="8" s="1"/>
  <c r="AQ30" i="8"/>
  <c r="AP30" i="8"/>
  <c r="AQ10" i="8"/>
  <c r="AP10" i="8"/>
  <c r="AP14" i="8"/>
  <c r="P14" i="8"/>
  <c r="AQ14" i="8" s="1"/>
  <c r="M8" i="8"/>
  <c r="M12" i="8"/>
  <c r="AP12" i="8" s="1"/>
  <c r="M16" i="8"/>
  <c r="AP16" i="8" s="1"/>
  <c r="M20" i="8"/>
  <c r="AP20" i="8" s="1"/>
  <c r="M24" i="8"/>
  <c r="AP24" i="8" s="1"/>
  <c r="M28" i="8"/>
  <c r="AP28" i="8" s="1"/>
  <c r="M32" i="8"/>
  <c r="AP32" i="8" s="1"/>
  <c r="M36" i="8"/>
  <c r="AP36" i="8" s="1"/>
  <c r="AQ9" i="8"/>
  <c r="P13" i="8"/>
  <c r="AQ13" i="8" s="1"/>
  <c r="AQ17" i="8"/>
  <c r="P21" i="8"/>
  <c r="AQ21" i="8" s="1"/>
  <c r="AQ25" i="8"/>
  <c r="AQ29" i="8"/>
  <c r="AQ33" i="8"/>
  <c r="V8" i="2"/>
  <c r="M8" i="2" s="1"/>
  <c r="P8" i="2" s="1"/>
  <c r="P12" i="8" l="1"/>
  <c r="AQ12" i="8" s="1"/>
  <c r="AQ23" i="8"/>
  <c r="P11" i="8"/>
  <c r="AQ11" i="8" s="1"/>
  <c r="AQ8" i="8"/>
  <c r="AQ24" i="8"/>
  <c r="AQ16" i="8"/>
  <c r="AP8" i="8"/>
  <c r="AP39" i="8" s="1"/>
  <c r="M39" i="8"/>
  <c r="P28" i="8"/>
  <c r="AQ28" i="8" s="1"/>
  <c r="AQ36" i="8"/>
  <c r="P20" i="8"/>
  <c r="AQ20" i="8" s="1"/>
  <c r="AQ32" i="8"/>
  <c r="S38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J5" i="7" l="1"/>
  <c r="J8" i="7" s="1"/>
  <c r="AV15" i="2"/>
  <c r="R5" i="7"/>
  <c r="R8" i="7" s="1"/>
  <c r="AV23" i="2"/>
  <c r="AD5" i="7"/>
  <c r="AD8" i="7" s="1"/>
  <c r="AV35" i="2"/>
  <c r="AV16" i="2"/>
  <c r="K5" i="7"/>
  <c r="K8" i="7" s="1"/>
  <c r="AV20" i="2"/>
  <c r="O5" i="7"/>
  <c r="O8" i="7" s="1"/>
  <c r="S5" i="7"/>
  <c r="S8" i="7" s="1"/>
  <c r="AV24" i="2"/>
  <c r="AV28" i="2"/>
  <c r="W5" i="7"/>
  <c r="W8" i="7" s="1"/>
  <c r="AV32" i="2"/>
  <c r="AA5" i="7"/>
  <c r="AA8" i="7" s="1"/>
  <c r="AE5" i="7"/>
  <c r="AE8" i="7" s="1"/>
  <c r="AV36" i="2"/>
  <c r="V5" i="7"/>
  <c r="V8" i="7" s="1"/>
  <c r="AV27" i="2"/>
  <c r="AV13" i="2"/>
  <c r="H5" i="7"/>
  <c r="H8" i="7" s="1"/>
  <c r="L5" i="7"/>
  <c r="L8" i="7" s="1"/>
  <c r="AV17" i="2"/>
  <c r="P5" i="7"/>
  <c r="P8" i="7" s="1"/>
  <c r="AV21" i="2"/>
  <c r="T5" i="7"/>
  <c r="T8" i="7" s="1"/>
  <c r="AV25" i="2"/>
  <c r="X5" i="7"/>
  <c r="X8" i="7" s="1"/>
  <c r="AV29" i="2"/>
  <c r="AB5" i="7"/>
  <c r="AB8" i="7" s="1"/>
  <c r="AV33" i="2"/>
  <c r="AV38" i="2"/>
  <c r="AG5" i="7"/>
  <c r="AG8" i="7" s="1"/>
  <c r="N5" i="7"/>
  <c r="N8" i="7" s="1"/>
  <c r="AV19" i="2"/>
  <c r="Z5" i="7"/>
  <c r="Z8" i="7" s="1"/>
  <c r="AV31" i="2"/>
  <c r="AV14" i="2"/>
  <c r="I5" i="7"/>
  <c r="I8" i="7" s="1"/>
  <c r="AV18" i="2"/>
  <c r="M5" i="7"/>
  <c r="M8" i="7" s="1"/>
  <c r="AV22" i="2"/>
  <c r="Q5" i="7"/>
  <c r="Q8" i="7" s="1"/>
  <c r="U5" i="7"/>
  <c r="U8" i="7" s="1"/>
  <c r="AV26" i="2"/>
  <c r="Y5" i="7"/>
  <c r="Y8" i="7" s="1"/>
  <c r="AV30" i="2"/>
  <c r="AV34" i="2"/>
  <c r="AC5" i="7"/>
  <c r="AC8" i="7" s="1"/>
  <c r="E5" i="7"/>
  <c r="E8" i="7" s="1"/>
  <c r="AV10" i="2"/>
  <c r="AV11" i="2"/>
  <c r="F5" i="7"/>
  <c r="F8" i="7" s="1"/>
  <c r="AV8" i="2"/>
  <c r="C5" i="7"/>
  <c r="C8" i="7" s="1"/>
  <c r="G5" i="7"/>
  <c r="G8" i="7" s="1"/>
  <c r="AV12" i="2"/>
  <c r="AV9" i="2"/>
  <c r="D5" i="7"/>
  <c r="D8" i="7" s="1"/>
  <c r="P39" i="8"/>
  <c r="P41" i="8" s="1"/>
  <c r="M41" i="8"/>
  <c r="AQ39" i="8"/>
  <c r="D39" i="6"/>
  <c r="G39" i="6"/>
  <c r="J39" i="6"/>
  <c r="AI38" i="6"/>
  <c r="V38" i="6"/>
  <c r="M38" i="6" s="1"/>
  <c r="P38" i="6" s="1"/>
  <c r="S38" i="6"/>
  <c r="AI37" i="6"/>
  <c r="V37" i="6"/>
  <c r="S37" i="6"/>
  <c r="M37" i="6"/>
  <c r="P37" i="6" s="1"/>
  <c r="AI36" i="6"/>
  <c r="V36" i="6"/>
  <c r="S36" i="6"/>
  <c r="AI35" i="6"/>
  <c r="V35" i="6"/>
  <c r="S35" i="6"/>
  <c r="M35" i="6"/>
  <c r="AI34" i="6"/>
  <c r="V34" i="6"/>
  <c r="M34" i="6" s="1"/>
  <c r="P34" i="6" s="1"/>
  <c r="S34" i="6"/>
  <c r="AI33" i="6"/>
  <c r="V33" i="6"/>
  <c r="M33" i="6" s="1"/>
  <c r="P33" i="6" s="1"/>
  <c r="S33" i="6"/>
  <c r="AI32" i="6"/>
  <c r="V32" i="6"/>
  <c r="S32" i="6"/>
  <c r="AI31" i="6"/>
  <c r="V31" i="6"/>
  <c r="M31" i="6" s="1"/>
  <c r="S31" i="6"/>
  <c r="AI30" i="6"/>
  <c r="V30" i="6"/>
  <c r="M30" i="6" s="1"/>
  <c r="P30" i="6" s="1"/>
  <c r="S30" i="6"/>
  <c r="AI29" i="6"/>
  <c r="V29" i="6"/>
  <c r="S29" i="6"/>
  <c r="M29" i="6"/>
  <c r="P29" i="6" s="1"/>
  <c r="AI28" i="6"/>
  <c r="V28" i="6"/>
  <c r="S28" i="6"/>
  <c r="AI27" i="6"/>
  <c r="V27" i="6"/>
  <c r="S27" i="6"/>
  <c r="M27" i="6"/>
  <c r="AI26" i="6"/>
  <c r="V26" i="6"/>
  <c r="M26" i="6" s="1"/>
  <c r="P26" i="6" s="1"/>
  <c r="S26" i="6"/>
  <c r="AI25" i="6"/>
  <c r="V25" i="6"/>
  <c r="M25" i="6" s="1"/>
  <c r="P25" i="6" s="1"/>
  <c r="S25" i="6"/>
  <c r="AI24" i="6"/>
  <c r="V24" i="6"/>
  <c r="S24" i="6"/>
  <c r="AI23" i="6"/>
  <c r="V23" i="6"/>
  <c r="S23" i="6"/>
  <c r="AI22" i="6"/>
  <c r="V22" i="6"/>
  <c r="M22" i="6" s="1"/>
  <c r="P22" i="6" s="1"/>
  <c r="S22" i="6"/>
  <c r="AI21" i="6"/>
  <c r="V21" i="6"/>
  <c r="S21" i="6"/>
  <c r="M21" i="6"/>
  <c r="P21" i="6" s="1"/>
  <c r="AI20" i="6"/>
  <c r="V20" i="6"/>
  <c r="S20" i="6"/>
  <c r="AI19" i="6"/>
  <c r="V19" i="6"/>
  <c r="S19" i="6"/>
  <c r="M19" i="6"/>
  <c r="AI18" i="6"/>
  <c r="V18" i="6"/>
  <c r="M18" i="6" s="1"/>
  <c r="P18" i="6" s="1"/>
  <c r="S18" i="6"/>
  <c r="AI17" i="6"/>
  <c r="V17" i="6"/>
  <c r="M17" i="6" s="1"/>
  <c r="P17" i="6" s="1"/>
  <c r="S17" i="6"/>
  <c r="AI16" i="6"/>
  <c r="V16" i="6"/>
  <c r="S16" i="6"/>
  <c r="AI15" i="6"/>
  <c r="V15" i="6"/>
  <c r="S15" i="6"/>
  <c r="M15" i="6"/>
  <c r="AI14" i="6"/>
  <c r="V14" i="6"/>
  <c r="M14" i="6" s="1"/>
  <c r="P14" i="6" s="1"/>
  <c r="S14" i="6"/>
  <c r="AI13" i="6"/>
  <c r="V13" i="6"/>
  <c r="S13" i="6"/>
  <c r="M13" i="6"/>
  <c r="P13" i="6" s="1"/>
  <c r="AI12" i="6"/>
  <c r="V12" i="6"/>
  <c r="S12" i="6"/>
  <c r="AI11" i="6"/>
  <c r="V11" i="6"/>
  <c r="M11" i="6" s="1"/>
  <c r="S11" i="6"/>
  <c r="AI10" i="6"/>
  <c r="V10" i="6"/>
  <c r="M10" i="6" s="1"/>
  <c r="P10" i="6" s="1"/>
  <c r="S10" i="6"/>
  <c r="AI9" i="6"/>
  <c r="V9" i="6"/>
  <c r="M9" i="6" s="1"/>
  <c r="P9" i="6" s="1"/>
  <c r="S9" i="6"/>
  <c r="AI8" i="6"/>
  <c r="V8" i="6"/>
  <c r="S8" i="6"/>
  <c r="P19" i="6" l="1"/>
  <c r="P35" i="6"/>
  <c r="P31" i="6"/>
  <c r="P15" i="6"/>
  <c r="M23" i="6"/>
  <c r="P23" i="6" s="1"/>
  <c r="P27" i="6"/>
  <c r="AI8" i="7"/>
  <c r="M40" i="8"/>
  <c r="P11" i="6"/>
  <c r="S39" i="6"/>
  <c r="S41" i="6" s="1"/>
  <c r="M8" i="6"/>
  <c r="P8" i="6" s="1"/>
  <c r="M12" i="6"/>
  <c r="P12" i="6" s="1"/>
  <c r="M16" i="6"/>
  <c r="P16" i="6" s="1"/>
  <c r="M20" i="6"/>
  <c r="P20" i="6" s="1"/>
  <c r="M24" i="6"/>
  <c r="P24" i="6" s="1"/>
  <c r="M28" i="6"/>
  <c r="P28" i="6" s="1"/>
  <c r="M32" i="6"/>
  <c r="P32" i="6" s="1"/>
  <c r="M36" i="6"/>
  <c r="P36" i="6" s="1"/>
  <c r="V39" i="6"/>
  <c r="V41" i="6" s="1"/>
  <c r="L2" i="3"/>
  <c r="A8" i="6" l="1"/>
  <c r="A8" i="8"/>
  <c r="A8" i="2"/>
  <c r="P39" i="6"/>
  <c r="P41" i="6" s="1"/>
  <c r="M39" i="6"/>
  <c r="V13" i="2"/>
  <c r="M13" i="2" s="1"/>
  <c r="P13" i="2" s="1"/>
  <c r="V12" i="2"/>
  <c r="V11" i="2"/>
  <c r="M11" i="2" s="1"/>
  <c r="P11" i="2" s="1"/>
  <c r="V10" i="2"/>
  <c r="M10" i="2" s="1"/>
  <c r="P10" i="2" s="1"/>
  <c r="V9" i="2"/>
  <c r="M9" i="2" s="1"/>
  <c r="P9" i="2" s="1"/>
  <c r="V38" i="2"/>
  <c r="M38" i="2" s="1"/>
  <c r="P38" i="2" s="1"/>
  <c r="V36" i="2"/>
  <c r="M36" i="2" s="1"/>
  <c r="P36" i="2" s="1"/>
  <c r="V35" i="2"/>
  <c r="V34" i="2"/>
  <c r="M34" i="2" s="1"/>
  <c r="P34" i="2" s="1"/>
  <c r="V33" i="2"/>
  <c r="M33" i="2" s="1"/>
  <c r="P33" i="2" s="1"/>
  <c r="V32" i="2"/>
  <c r="P32" i="2" s="1"/>
  <c r="V31" i="2"/>
  <c r="V30" i="2"/>
  <c r="P30" i="2" s="1"/>
  <c r="V29" i="2"/>
  <c r="V28" i="2"/>
  <c r="M28" i="2" s="1"/>
  <c r="P28" i="2" s="1"/>
  <c r="V27" i="2"/>
  <c r="M27" i="2" s="1"/>
  <c r="P27" i="2" s="1"/>
  <c r="V26" i="2"/>
  <c r="M26" i="2" s="1"/>
  <c r="P26" i="2" s="1"/>
  <c r="V25" i="2"/>
  <c r="M25" i="2" s="1"/>
  <c r="P25" i="2" s="1"/>
  <c r="V24" i="2"/>
  <c r="M24" i="2" s="1"/>
  <c r="P24" i="2" s="1"/>
  <c r="V23" i="2"/>
  <c r="M23" i="2" s="1"/>
  <c r="P23" i="2" s="1"/>
  <c r="V22" i="2"/>
  <c r="M22" i="2" s="1"/>
  <c r="P22" i="2" s="1"/>
  <c r="V21" i="2"/>
  <c r="V20" i="2"/>
  <c r="M20" i="2" s="1"/>
  <c r="P20" i="2" s="1"/>
  <c r="V19" i="2"/>
  <c r="M19" i="2" s="1"/>
  <c r="P19" i="2" s="1"/>
  <c r="V18" i="2"/>
  <c r="M18" i="2" s="1"/>
  <c r="P18" i="2" s="1"/>
  <c r="V17" i="2"/>
  <c r="M17" i="2" s="1"/>
  <c r="P17" i="2" s="1"/>
  <c r="V16" i="2"/>
  <c r="M16" i="2" s="1"/>
  <c r="P16" i="2" s="1"/>
  <c r="V15" i="2"/>
  <c r="M15" i="2" s="1"/>
  <c r="P15" i="2" s="1"/>
  <c r="V14" i="2"/>
  <c r="M14" i="2" s="1"/>
  <c r="P14" i="2" s="1"/>
  <c r="M35" i="2" l="1"/>
  <c r="P35" i="2" s="1"/>
  <c r="M12" i="2"/>
  <c r="P12" i="2" s="1"/>
  <c r="M21" i="2"/>
  <c r="P21" i="2" s="1"/>
  <c r="M29" i="2"/>
  <c r="P29" i="2" s="1"/>
  <c r="AF6" i="7"/>
  <c r="B8" i="8"/>
  <c r="A9" i="8"/>
  <c r="B8" i="6"/>
  <c r="A9" i="6"/>
  <c r="M40" i="6"/>
  <c r="M41" i="6"/>
  <c r="S39" i="2"/>
  <c r="S41" i="2" s="1"/>
  <c r="N3" i="7"/>
  <c r="N6" i="7" s="1"/>
  <c r="O3" i="7"/>
  <c r="O6" i="7" s="1"/>
  <c r="U3" i="7"/>
  <c r="U6" i="7" s="1"/>
  <c r="Y3" i="7"/>
  <c r="Y6" i="7" s="1"/>
  <c r="AF4" i="7"/>
  <c r="AF7" i="7" s="1"/>
  <c r="V39" i="2"/>
  <c r="V41" i="2" s="1"/>
  <c r="P3" i="7" l="1"/>
  <c r="P6" i="7" s="1"/>
  <c r="Q4" i="7"/>
  <c r="Q7" i="7" s="1"/>
  <c r="Q3" i="7"/>
  <c r="Q6" i="7" s="1"/>
  <c r="M4" i="7"/>
  <c r="M7" i="7" s="1"/>
  <c r="M3" i="7"/>
  <c r="M6" i="7" s="1"/>
  <c r="X4" i="7"/>
  <c r="X7" i="7" s="1"/>
  <c r="X3" i="7"/>
  <c r="X6" i="7" s="1"/>
  <c r="T4" i="7"/>
  <c r="T7" i="7" s="1"/>
  <c r="T3" i="7"/>
  <c r="T6" i="7" s="1"/>
  <c r="L4" i="7"/>
  <c r="L7" i="7" s="1"/>
  <c r="L3" i="7"/>
  <c r="L6" i="7" s="1"/>
  <c r="AG4" i="7"/>
  <c r="AG7" i="7" s="1"/>
  <c r="AG3" i="7"/>
  <c r="AG6" i="7" s="1"/>
  <c r="AE4" i="7"/>
  <c r="AE7" i="7" s="1"/>
  <c r="AE3" i="7"/>
  <c r="AE6" i="7" s="1"/>
  <c r="AA4" i="7"/>
  <c r="AA7" i="7" s="1"/>
  <c r="AA3" i="7"/>
  <c r="AA6" i="7" s="1"/>
  <c r="W3" i="7"/>
  <c r="W6" i="7" s="1"/>
  <c r="S4" i="7"/>
  <c r="S7" i="7" s="1"/>
  <c r="S3" i="7"/>
  <c r="S6" i="7" s="1"/>
  <c r="AT16" i="2"/>
  <c r="K3" i="7"/>
  <c r="K6" i="7" s="1"/>
  <c r="AC4" i="7"/>
  <c r="AC7" i="7" s="1"/>
  <c r="AC3" i="7"/>
  <c r="AC6" i="7" s="1"/>
  <c r="AU14" i="2"/>
  <c r="I3" i="7"/>
  <c r="I6" i="7" s="1"/>
  <c r="AB3" i="7"/>
  <c r="AB6" i="7" s="1"/>
  <c r="AD3" i="7"/>
  <c r="AD6" i="7" s="1"/>
  <c r="Z4" i="7"/>
  <c r="Z7" i="7" s="1"/>
  <c r="Z3" i="7"/>
  <c r="Z6" i="7" s="1"/>
  <c r="V3" i="7"/>
  <c r="V6" i="7" s="1"/>
  <c r="R4" i="7"/>
  <c r="R7" i="7" s="1"/>
  <c r="R3" i="7"/>
  <c r="R6" i="7" s="1"/>
  <c r="AT15" i="2"/>
  <c r="J3" i="7"/>
  <c r="J6" i="7" s="1"/>
  <c r="AU13" i="2"/>
  <c r="H3" i="7"/>
  <c r="H6" i="7" s="1"/>
  <c r="AT11" i="2"/>
  <c r="F3" i="7"/>
  <c r="F6" i="7" s="1"/>
  <c r="AT10" i="2"/>
  <c r="E3" i="7"/>
  <c r="E6" i="7" s="1"/>
  <c r="AT12" i="2"/>
  <c r="G3" i="7"/>
  <c r="G6" i="7" s="1"/>
  <c r="AT9" i="2"/>
  <c r="D3" i="7"/>
  <c r="D6" i="7" s="1"/>
  <c r="AT13" i="2"/>
  <c r="AU30" i="2"/>
  <c r="G4" i="7"/>
  <c r="G7" i="7" s="1"/>
  <c r="K4" i="7"/>
  <c r="K7" i="7" s="1"/>
  <c r="P4" i="7"/>
  <c r="P7" i="7" s="1"/>
  <c r="N4" i="7"/>
  <c r="N7" i="7" s="1"/>
  <c r="O4" i="7"/>
  <c r="O7" i="7" s="1"/>
  <c r="J4" i="7"/>
  <c r="J7" i="7" s="1"/>
  <c r="F4" i="7"/>
  <c r="F7" i="7" s="1"/>
  <c r="A10" i="8"/>
  <c r="B9" i="8"/>
  <c r="AT38" i="2"/>
  <c r="AU37" i="2"/>
  <c r="AT37" i="2"/>
  <c r="AT36" i="2"/>
  <c r="AT35" i="2"/>
  <c r="AT34" i="2"/>
  <c r="AT31" i="2"/>
  <c r="AT30" i="2"/>
  <c r="AT33" i="2"/>
  <c r="AT32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4" i="2"/>
  <c r="AT17" i="2"/>
  <c r="B9" i="6"/>
  <c r="A10" i="6"/>
  <c r="AU22" i="2" l="1"/>
  <c r="AU24" i="2"/>
  <c r="H4" i="7"/>
  <c r="H7" i="7" s="1"/>
  <c r="AU17" i="2"/>
  <c r="AU29" i="2"/>
  <c r="AU16" i="2"/>
  <c r="AU36" i="2"/>
  <c r="AU32" i="2"/>
  <c r="AU23" i="2"/>
  <c r="AU25" i="2"/>
  <c r="AU38" i="2"/>
  <c r="AU31" i="2"/>
  <c r="AU18" i="2"/>
  <c r="AU34" i="2"/>
  <c r="Y4" i="7"/>
  <c r="Y7" i="7" s="1"/>
  <c r="AU12" i="2"/>
  <c r="AU11" i="2"/>
  <c r="D4" i="7"/>
  <c r="D7" i="7" s="1"/>
  <c r="AU9" i="2"/>
  <c r="AU21" i="2"/>
  <c r="AU20" i="2"/>
  <c r="AU19" i="2"/>
  <c r="AU15" i="2"/>
  <c r="E4" i="7"/>
  <c r="E7" i="7" s="1"/>
  <c r="AU10" i="2"/>
  <c r="AU27" i="2"/>
  <c r="V4" i="7"/>
  <c r="V7" i="7" s="1"/>
  <c r="AU28" i="2"/>
  <c r="W4" i="7"/>
  <c r="W7" i="7" s="1"/>
  <c r="AU26" i="2"/>
  <c r="U4" i="7"/>
  <c r="U7" i="7" s="1"/>
  <c r="AU35" i="2"/>
  <c r="AD4" i="7"/>
  <c r="AD7" i="7" s="1"/>
  <c r="AU33" i="2"/>
  <c r="AB4" i="7"/>
  <c r="AB7" i="7" s="1"/>
  <c r="I4" i="7"/>
  <c r="I7" i="7" s="1"/>
  <c r="B10" i="8"/>
  <c r="A11" i="8"/>
  <c r="A11" i="6"/>
  <c r="B10" i="6"/>
  <c r="A12" i="8" l="1"/>
  <c r="B11" i="8"/>
  <c r="B11" i="6"/>
  <c r="A12" i="6"/>
  <c r="A13" i="8" l="1"/>
  <c r="B12" i="8"/>
  <c r="B12" i="6"/>
  <c r="A13" i="6"/>
  <c r="B13" i="8" l="1"/>
  <c r="A14" i="8"/>
  <c r="B13" i="6"/>
  <c r="A14" i="6"/>
  <c r="B14" i="8" l="1"/>
  <c r="A15" i="8"/>
  <c r="A15" i="6"/>
  <c r="B14" i="6"/>
  <c r="A16" i="8" l="1"/>
  <c r="B15" i="8"/>
  <c r="A16" i="6"/>
  <c r="B15" i="6"/>
  <c r="A17" i="8" l="1"/>
  <c r="B16" i="8"/>
  <c r="B16" i="6"/>
  <c r="A17" i="6"/>
  <c r="A18" i="8" l="1"/>
  <c r="B17" i="8"/>
  <c r="A18" i="6"/>
  <c r="B17" i="6"/>
  <c r="A19" i="8" l="1"/>
  <c r="B18" i="8"/>
  <c r="B18" i="6"/>
  <c r="A19" i="6"/>
  <c r="A20" i="8" l="1"/>
  <c r="B19" i="8"/>
  <c r="A20" i="6"/>
  <c r="B19" i="6"/>
  <c r="A21" i="8" l="1"/>
  <c r="B20" i="8"/>
  <c r="A21" i="6"/>
  <c r="B20" i="6"/>
  <c r="A22" i="8" l="1"/>
  <c r="B21" i="8"/>
  <c r="B21" i="6"/>
  <c r="A22" i="6"/>
  <c r="A23" i="8" l="1"/>
  <c r="B22" i="8"/>
  <c r="B22" i="6"/>
  <c r="A23" i="6"/>
  <c r="A24" i="8" l="1"/>
  <c r="B23" i="8"/>
  <c r="B23" i="6"/>
  <c r="A24" i="6"/>
  <c r="A25" i="8" l="1"/>
  <c r="B24" i="8"/>
  <c r="A25" i="6"/>
  <c r="B24" i="6"/>
  <c r="A26" i="8" l="1"/>
  <c r="B25" i="8"/>
  <c r="B25" i="6"/>
  <c r="A26" i="6"/>
  <c r="A27" i="8" l="1"/>
  <c r="B26" i="8"/>
  <c r="A27" i="6"/>
  <c r="B26" i="6"/>
  <c r="A28" i="8" l="1"/>
  <c r="B27" i="8"/>
  <c r="A28" i="6"/>
  <c r="B27" i="6"/>
  <c r="B28" i="8" l="1"/>
  <c r="A29" i="8"/>
  <c r="B28" i="6"/>
  <c r="A29" i="6"/>
  <c r="A30" i="8" l="1"/>
  <c r="B29" i="8"/>
  <c r="B29" i="6"/>
  <c r="A30" i="6"/>
  <c r="A31" i="8" l="1"/>
  <c r="B30" i="8"/>
  <c r="B30" i="6"/>
  <c r="A31" i="6"/>
  <c r="B31" i="8" l="1"/>
  <c r="A32" i="8"/>
  <c r="A32" i="6"/>
  <c r="B31" i="6"/>
  <c r="A33" i="8" l="1"/>
  <c r="B32" i="8"/>
  <c r="A33" i="6"/>
  <c r="B32" i="6"/>
  <c r="A34" i="8" l="1"/>
  <c r="B33" i="8"/>
  <c r="B33" i="6"/>
  <c r="A34" i="6"/>
  <c r="A35" i="8" l="1"/>
  <c r="B34" i="8"/>
  <c r="A35" i="6"/>
  <c r="B34" i="6"/>
  <c r="A36" i="8" l="1"/>
  <c r="B35" i="8"/>
  <c r="A36" i="6"/>
  <c r="B35" i="6"/>
  <c r="A37" i="8" l="1"/>
  <c r="B36" i="8"/>
  <c r="A37" i="6"/>
  <c r="B36" i="6"/>
  <c r="A38" i="8" l="1"/>
  <c r="B38" i="8" s="1"/>
  <c r="B37" i="8"/>
  <c r="A38" i="6"/>
  <c r="B38" i="6" s="1"/>
  <c r="B37" i="6"/>
  <c r="A9" i="2" l="1"/>
  <c r="B9" i="2" l="1"/>
  <c r="D2" i="7" s="1"/>
  <c r="A10" i="2"/>
  <c r="B8" i="2"/>
  <c r="C2" i="7" l="1"/>
  <c r="A11" i="2"/>
  <c r="B10" i="2"/>
  <c r="E2" i="7" s="1"/>
  <c r="AT8" i="2" l="1"/>
  <c r="AT39" i="2" s="1"/>
  <c r="C3" i="7"/>
  <c r="C6" i="7" s="1"/>
  <c r="AH6" i="7" s="1"/>
  <c r="M39" i="2"/>
  <c r="B11" i="2"/>
  <c r="F2" i="7" s="1"/>
  <c r="A12" i="2"/>
  <c r="M41" i="2" l="1"/>
  <c r="C4" i="7"/>
  <c r="C7" i="7" s="1"/>
  <c r="AH7" i="7" s="1"/>
  <c r="AH9" i="7" s="1"/>
  <c r="AU8" i="2"/>
  <c r="AU39" i="2" s="1"/>
  <c r="P39" i="2"/>
  <c r="P41" i="2" s="1"/>
  <c r="B12" i="2"/>
  <c r="G2" i="7" s="1"/>
  <c r="A13" i="2"/>
  <c r="M40" i="2" l="1"/>
  <c r="A14" i="2"/>
  <c r="B13" i="2"/>
  <c r="H2" i="7" s="1"/>
  <c r="A15" i="2" l="1"/>
  <c r="B14" i="2"/>
  <c r="I2" i="7" s="1"/>
  <c r="A16" i="2" l="1"/>
  <c r="B15" i="2"/>
  <c r="J2" i="7" s="1"/>
  <c r="B16" i="2" l="1"/>
  <c r="K2" i="7" s="1"/>
  <c r="A17" i="2"/>
  <c r="A18" i="2" l="1"/>
  <c r="B17" i="2"/>
  <c r="L2" i="7" s="1"/>
  <c r="A19" i="2" l="1"/>
  <c r="B18" i="2"/>
  <c r="M2" i="7" s="1"/>
  <c r="A20" i="2" l="1"/>
  <c r="B19" i="2"/>
  <c r="N2" i="7" s="1"/>
  <c r="A21" i="2" l="1"/>
  <c r="B20" i="2"/>
  <c r="O2" i="7" s="1"/>
  <c r="B21" i="2" l="1"/>
  <c r="P2" i="7" s="1"/>
  <c r="A22" i="2"/>
  <c r="B22" i="2" l="1"/>
  <c r="Q2" i="7" s="1"/>
  <c r="A23" i="2"/>
  <c r="B23" i="2" l="1"/>
  <c r="R2" i="7" s="1"/>
  <c r="A24" i="2"/>
  <c r="B24" i="2" l="1"/>
  <c r="S2" i="7" s="1"/>
  <c r="A25" i="2"/>
  <c r="A26" i="2" l="1"/>
  <c r="B25" i="2"/>
  <c r="T2" i="7" s="1"/>
  <c r="A27" i="2" l="1"/>
  <c r="B26" i="2"/>
  <c r="U2" i="7" s="1"/>
  <c r="B27" i="2" l="1"/>
  <c r="V2" i="7" s="1"/>
  <c r="A28" i="2"/>
  <c r="A29" i="2" l="1"/>
  <c r="B28" i="2"/>
  <c r="W2" i="7" s="1"/>
  <c r="A30" i="2" l="1"/>
  <c r="B29" i="2"/>
  <c r="X2" i="7" s="1"/>
  <c r="B30" i="2" l="1"/>
  <c r="Y2" i="7" s="1"/>
  <c r="A31" i="2"/>
  <c r="B31" i="2" l="1"/>
  <c r="Z2" i="7" s="1"/>
  <c r="A32" i="2"/>
  <c r="B32" i="2" l="1"/>
  <c r="AA2" i="7" s="1"/>
  <c r="A33" i="2"/>
  <c r="A34" i="2" l="1"/>
  <c r="B33" i="2"/>
  <c r="AB2" i="7" s="1"/>
  <c r="A35" i="2" l="1"/>
  <c r="B34" i="2"/>
  <c r="AC2" i="7" s="1"/>
  <c r="B35" i="2" l="1"/>
  <c r="AD2" i="7" s="1"/>
  <c r="A36" i="2"/>
  <c r="A37" i="2" l="1"/>
  <c r="B36" i="2"/>
  <c r="AE2" i="7" s="1"/>
  <c r="A38" i="2" l="1"/>
  <c r="B38" i="2" s="1"/>
  <c r="AG2" i="7" s="1"/>
  <c r="B37" i="2"/>
  <c r="AF2" i="7" s="1"/>
</calcChain>
</file>

<file path=xl/sharedStrings.xml><?xml version="1.0" encoding="utf-8"?>
<sst xmlns="http://schemas.openxmlformats.org/spreadsheetml/2006/main" count="410" uniqueCount="160">
  <si>
    <t>タ　イ　ム　シ　ー　ト</t>
    <phoneticPr fontId="3"/>
  </si>
  <si>
    <t>タカコー株式会社</t>
    <rPh sb="4" eb="6">
      <t>カブシキ</t>
    </rPh>
    <rPh sb="6" eb="8">
      <t>カイシャ</t>
    </rPh>
    <phoneticPr fontId="3"/>
  </si>
  <si>
    <t>月   度</t>
    <rPh sb="0" eb="1">
      <t>ツキ</t>
    </rPh>
    <rPh sb="4" eb="5">
      <t>ド</t>
    </rPh>
    <phoneticPr fontId="3"/>
  </si>
  <si>
    <t>年</t>
    <rPh sb="0" eb="1">
      <t>ネン</t>
    </rPh>
    <phoneticPr fontId="3"/>
  </si>
  <si>
    <t>月</t>
    <rPh sb="0" eb="1">
      <t>ガツ</t>
    </rPh>
    <phoneticPr fontId="3"/>
  </si>
  <si>
    <t>度</t>
    <rPh sb="0" eb="1">
      <t>ド</t>
    </rPh>
    <phoneticPr fontId="3"/>
  </si>
  <si>
    <t>氏　 名</t>
    <rPh sb="0" eb="1">
      <t>シ</t>
    </rPh>
    <rPh sb="3" eb="4">
      <t>メイ</t>
    </rPh>
    <phoneticPr fontId="3"/>
  </si>
  <si>
    <t>ｽﾀｯﾌｺｰﾄﾞ</t>
    <phoneticPr fontId="3"/>
  </si>
  <si>
    <t>職場名</t>
    <rPh sb="0" eb="2">
      <t>ショクバ</t>
    </rPh>
    <rPh sb="2" eb="3">
      <t>メイ</t>
    </rPh>
    <phoneticPr fontId="3"/>
  </si>
  <si>
    <t>支店名</t>
    <rPh sb="0" eb="3">
      <t>シテンメイ</t>
    </rPh>
    <phoneticPr fontId="3"/>
  </si>
  <si>
    <t>責任者名</t>
    <rPh sb="0" eb="3">
      <t>セキニンシャ</t>
    </rPh>
    <rPh sb="3" eb="4">
      <t>メイ</t>
    </rPh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</si>
  <si>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</si>
  <si>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</si>
  <si>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区分</t>
    <rPh sb="0" eb="2">
      <t>クブン</t>
    </rPh>
    <phoneticPr fontId="3"/>
  </si>
  <si>
    <t>始業時間</t>
    <rPh sb="0" eb="2">
      <t>シギョウ</t>
    </rPh>
    <rPh sb="2" eb="4">
      <t>ジカン</t>
    </rPh>
    <phoneticPr fontId="3"/>
  </si>
  <si>
    <t>終業時間</t>
    <rPh sb="0" eb="2">
      <t>シュウギョウ</t>
    </rPh>
    <rPh sb="2" eb="4">
      <t>ジカン</t>
    </rPh>
    <phoneticPr fontId="3"/>
  </si>
  <si>
    <t>休憩時間</t>
    <rPh sb="0" eb="2">
      <t>キュウケイ</t>
    </rPh>
    <rPh sb="2" eb="4">
      <t>ジカン</t>
    </rPh>
    <phoneticPr fontId="3"/>
  </si>
  <si>
    <t>実労働時間</t>
    <rPh sb="0" eb="1">
      <t>ジツ</t>
    </rPh>
    <rPh sb="1" eb="3">
      <t>ロウドウ</t>
    </rPh>
    <rPh sb="3" eb="5">
      <t>ジカン</t>
    </rPh>
    <phoneticPr fontId="3"/>
  </si>
  <si>
    <t>時間外</t>
    <rPh sb="0" eb="3">
      <t>ジカンガイ</t>
    </rPh>
    <phoneticPr fontId="3"/>
  </si>
  <si>
    <t>深夜</t>
    <rPh sb="0" eb="2">
      <t>シンヤ</t>
    </rPh>
    <phoneticPr fontId="3"/>
  </si>
  <si>
    <t>有</t>
    <rPh sb="0" eb="1">
      <t>ユウ</t>
    </rPh>
    <phoneticPr fontId="3"/>
  </si>
  <si>
    <t>欠</t>
    <rPh sb="0" eb="1">
      <t>ケツ</t>
    </rPh>
    <phoneticPr fontId="3"/>
  </si>
  <si>
    <t>備考</t>
    <rPh sb="0" eb="2">
      <t>ビコウ</t>
    </rPh>
    <phoneticPr fontId="3"/>
  </si>
  <si>
    <t>月</t>
    <rPh sb="0" eb="1">
      <t>ツキ</t>
    </rPh>
    <phoneticPr fontId="3"/>
  </si>
  <si>
    <t>時</t>
    <rPh sb="0" eb="1">
      <t>ジ</t>
    </rPh>
    <phoneticPr fontId="3"/>
  </si>
  <si>
    <t>休憩</t>
    <rPh sb="0" eb="2">
      <t>キュウケイ</t>
    </rPh>
    <phoneticPr fontId="3"/>
  </si>
  <si>
    <t>作業内容</t>
    <rPh sb="0" eb="2">
      <t>サギョウ</t>
    </rPh>
    <rPh sb="2" eb="4">
      <t>ナイヨウ</t>
    </rPh>
    <phoneticPr fontId="3"/>
  </si>
  <si>
    <t>合計</t>
    <rPh sb="0" eb="2">
      <t>ゴウケイ</t>
    </rPh>
    <phoneticPr fontId="3"/>
  </si>
  <si>
    <t>本人</t>
    <rPh sb="0" eb="2">
      <t>ホンニン</t>
    </rPh>
    <phoneticPr fontId="3"/>
  </si>
  <si>
    <t>派遣先</t>
    <rPh sb="0" eb="2">
      <t>ハケン</t>
    </rPh>
    <rPh sb="2" eb="3">
      <t>サキ</t>
    </rPh>
    <phoneticPr fontId="3"/>
  </si>
  <si>
    <t>印</t>
    <rPh sb="0" eb="1">
      <t>イン</t>
    </rPh>
    <phoneticPr fontId="3"/>
  </si>
  <si>
    <t>有休</t>
    <rPh sb="0" eb="2">
      <t>ユウキュウ</t>
    </rPh>
    <phoneticPr fontId="3"/>
  </si>
  <si>
    <t>欠勤</t>
    <rPh sb="0" eb="2">
      <t>ケッキン</t>
    </rPh>
    <phoneticPr fontId="3"/>
  </si>
  <si>
    <t>遅早</t>
    <rPh sb="0" eb="1">
      <t>チ</t>
    </rPh>
    <rPh sb="1" eb="2">
      <t>ソウ</t>
    </rPh>
    <phoneticPr fontId="3"/>
  </si>
  <si>
    <t>早出</t>
    <phoneticPr fontId="3"/>
  </si>
  <si>
    <t>休出</t>
    <phoneticPr fontId="3"/>
  </si>
  <si>
    <t>区分</t>
    <phoneticPr fontId="3"/>
  </si>
  <si>
    <t>区分　－　１．有休　　　２．欠勤　　　３．遅早　　　４．早出　　　５．休出</t>
    <rPh sb="0" eb="2">
      <t>クブン</t>
    </rPh>
    <rPh sb="7" eb="8">
      <t>ユウ</t>
    </rPh>
    <rPh sb="8" eb="9">
      <t>キュウ</t>
    </rPh>
    <rPh sb="14" eb="16">
      <t>ケッキン</t>
    </rPh>
    <rPh sb="21" eb="22">
      <t>チ</t>
    </rPh>
    <rPh sb="22" eb="23">
      <t>ハヤ</t>
    </rPh>
    <rPh sb="28" eb="30">
      <t>ハヤデ</t>
    </rPh>
    <rPh sb="35" eb="37">
      <t>キュウデ</t>
    </rPh>
    <phoneticPr fontId="3"/>
  </si>
  <si>
    <t>残業時間</t>
    <rPh sb="0" eb="2">
      <t>ザンギョウ</t>
    </rPh>
    <rPh sb="2" eb="4">
      <t>ジカン</t>
    </rPh>
    <phoneticPr fontId="3"/>
  </si>
  <si>
    <t>実働時間</t>
    <rPh sb="0" eb="2">
      <t>ジツドウ</t>
    </rPh>
    <rPh sb="2" eb="4">
      <t>ジカン</t>
    </rPh>
    <phoneticPr fontId="3"/>
  </si>
  <si>
    <t>年</t>
    <rPh sb="0" eb="1">
      <t>ネン</t>
    </rPh>
    <phoneticPr fontId="3"/>
  </si>
  <si>
    <t>日</t>
    <rPh sb="0" eb="1">
      <t>ヒ</t>
    </rPh>
    <phoneticPr fontId="3"/>
  </si>
  <si>
    <t>年月日</t>
    <rPh sb="0" eb="3">
      <t>ネンガッピ</t>
    </rPh>
    <phoneticPr fontId="3"/>
  </si>
  <si>
    <t>休出日</t>
    <rPh sb="0" eb="1">
      <t>キュウ</t>
    </rPh>
    <rPh sb="1" eb="2">
      <t>デ</t>
    </rPh>
    <rPh sb="2" eb="3">
      <t>ビ</t>
    </rPh>
    <phoneticPr fontId="3"/>
  </si>
  <si>
    <t>所定労働
時間</t>
    <rPh sb="2" eb="3">
      <t>ロウ</t>
    </rPh>
    <rPh sb="3" eb="4">
      <t>ドウ</t>
    </rPh>
    <rPh sb="5" eb="7">
      <t>ジカン</t>
    </rPh>
    <phoneticPr fontId="3"/>
  </si>
  <si>
    <t>定時</t>
    <rPh sb="0" eb="2">
      <t>テイジ</t>
    </rPh>
    <phoneticPr fontId="3"/>
  </si>
  <si>
    <t>残業</t>
    <rPh sb="0" eb="2">
      <t>ザンギョウ</t>
    </rPh>
    <phoneticPr fontId="3"/>
  </si>
  <si>
    <t>ヒラノ</t>
    <phoneticPr fontId="3"/>
  </si>
  <si>
    <t>先方指示</t>
    <rPh sb="0" eb="2">
      <t>センポウ</t>
    </rPh>
    <rPh sb="2" eb="4">
      <t>シジ</t>
    </rPh>
    <phoneticPr fontId="3"/>
  </si>
  <si>
    <t>電車遅延</t>
    <rPh sb="0" eb="4">
      <t>デンシャチエン</t>
    </rPh>
    <phoneticPr fontId="3"/>
  </si>
  <si>
    <t>実働時間</t>
    <rPh sb="0" eb="4">
      <t>ジツドウジカン</t>
    </rPh>
    <phoneticPr fontId="3"/>
  </si>
  <si>
    <t>60進数</t>
    <rPh sb="2" eb="4">
      <t>シンスウ</t>
    </rPh>
    <phoneticPr fontId="3"/>
  </si>
  <si>
    <t>10進数</t>
    <rPh sb="2" eb="4">
      <t>シンスウ</t>
    </rPh>
    <phoneticPr fontId="3"/>
  </si>
  <si>
    <t>残業</t>
    <rPh sb="0" eb="2">
      <t>ザンギョウ</t>
    </rPh>
    <phoneticPr fontId="3"/>
  </si>
  <si>
    <t>深夜</t>
    <rPh sb="0" eb="2">
      <t>シンヤ</t>
    </rPh>
    <phoneticPr fontId="3"/>
  </si>
  <si>
    <t>深夜</t>
    <phoneticPr fontId="3"/>
  </si>
  <si>
    <t>タカコーホールディングス株式会社</t>
    <rPh sb="12" eb="14">
      <t>カブシキ</t>
    </rPh>
    <rPh sb="14" eb="16">
      <t>カイシャ</t>
    </rPh>
    <phoneticPr fontId="3"/>
  </si>
  <si>
    <t>1：有休</t>
    <rPh sb="2" eb="4">
      <t>ユウキュウ</t>
    </rPh>
    <phoneticPr fontId="3"/>
  </si>
  <si>
    <t>2：午前半休</t>
    <rPh sb="2" eb="4">
      <t>ゴゼン</t>
    </rPh>
    <rPh sb="4" eb="6">
      <t>ハンキュウ</t>
    </rPh>
    <phoneticPr fontId="3"/>
  </si>
  <si>
    <t>3：午後半休</t>
    <rPh sb="2" eb="4">
      <t>ゴゴ</t>
    </rPh>
    <rPh sb="4" eb="6">
      <t>ハンキュウ</t>
    </rPh>
    <phoneticPr fontId="3"/>
  </si>
  <si>
    <t>午前半休</t>
    <rPh sb="0" eb="2">
      <t>ゴゼン</t>
    </rPh>
    <rPh sb="2" eb="4">
      <t>ハンキュウ</t>
    </rPh>
    <phoneticPr fontId="3"/>
  </si>
  <si>
    <t>午後半休</t>
    <rPh sb="0" eb="2">
      <t>ゴゴ</t>
    </rPh>
    <rPh sb="2" eb="4">
      <t>ハンキュウ</t>
    </rPh>
    <phoneticPr fontId="3"/>
  </si>
  <si>
    <t>4：欠勤</t>
    <rPh sb="2" eb="4">
      <t>ケッキン</t>
    </rPh>
    <phoneticPr fontId="3"/>
  </si>
  <si>
    <t>5：遅早</t>
    <rPh sb="2" eb="3">
      <t>チ</t>
    </rPh>
    <rPh sb="3" eb="4">
      <t>サ</t>
    </rPh>
    <phoneticPr fontId="3"/>
  </si>
  <si>
    <t>6：早出</t>
    <rPh sb="2" eb="4">
      <t>ハヤデ</t>
    </rPh>
    <phoneticPr fontId="3"/>
  </si>
  <si>
    <t>7：休出</t>
    <rPh sb="2" eb="4">
      <t>キュウシュツ</t>
    </rPh>
    <phoneticPr fontId="3"/>
  </si>
  <si>
    <t>備考</t>
    <phoneticPr fontId="3"/>
  </si>
  <si>
    <t>作業場所</t>
    <rPh sb="0" eb="4">
      <t>サギョウバショ</t>
    </rPh>
    <phoneticPr fontId="3"/>
  </si>
  <si>
    <t>会社</t>
    <rPh sb="0" eb="2">
      <t>カイシャ</t>
    </rPh>
    <phoneticPr fontId="3"/>
  </si>
  <si>
    <t>テレワーク</t>
    <phoneticPr fontId="3"/>
  </si>
  <si>
    <t>印</t>
    <phoneticPr fontId="3"/>
  </si>
  <si>
    <t>テレワーク</t>
    <phoneticPr fontId="3"/>
  </si>
  <si>
    <t>出勤日数</t>
    <rPh sb="0" eb="4">
      <t>シュッキンニッスウ</t>
    </rPh>
    <phoneticPr fontId="3"/>
  </si>
  <si>
    <t>日</t>
    <rPh sb="0" eb="1">
      <t>ヒ</t>
    </rPh>
    <phoneticPr fontId="3"/>
  </si>
  <si>
    <t>AM</t>
    <phoneticPr fontId="3"/>
  </si>
  <si>
    <t>PM</t>
    <phoneticPr fontId="3"/>
  </si>
  <si>
    <t>8：会社都合</t>
    <rPh sb="2" eb="4">
      <t>カイシャ</t>
    </rPh>
    <rPh sb="4" eb="6">
      <t>ツゴウ</t>
    </rPh>
    <phoneticPr fontId="3"/>
  </si>
  <si>
    <t>会社都合</t>
    <rPh sb="0" eb="4">
      <t>カイシャツゴウ</t>
    </rPh>
    <phoneticPr fontId="3"/>
  </si>
  <si>
    <t>区分　－　1：有休 2：午前半休 3：午後半休 4：欠勤 5：遅早 6：早出 7：休出 8：会社都合</t>
    <rPh sb="0" eb="2">
      <t>クブン</t>
    </rPh>
    <rPh sb="7" eb="9">
      <t>ユウキュウ</t>
    </rPh>
    <rPh sb="12" eb="14">
      <t>ゴゼン</t>
    </rPh>
    <rPh sb="14" eb="16">
      <t>ハンキュウ</t>
    </rPh>
    <rPh sb="19" eb="21">
      <t>ゴゴ</t>
    </rPh>
    <rPh sb="21" eb="23">
      <t>ハンキュウ</t>
    </rPh>
    <rPh sb="26" eb="28">
      <t>ケッキン</t>
    </rPh>
    <rPh sb="31" eb="32">
      <t>チ</t>
    </rPh>
    <rPh sb="32" eb="33">
      <t>サ</t>
    </rPh>
    <rPh sb="36" eb="38">
      <t>ハヤデ</t>
    </rPh>
    <rPh sb="41" eb="42">
      <t>キュウ</t>
    </rPh>
    <rPh sb="42" eb="43">
      <t>デ</t>
    </rPh>
    <rPh sb="46" eb="50">
      <t>カイシャツゴウ</t>
    </rPh>
    <phoneticPr fontId="3"/>
  </si>
  <si>
    <t>都</t>
    <rPh sb="0" eb="1">
      <t>ト</t>
    </rPh>
    <phoneticPr fontId="3"/>
  </si>
  <si>
    <t>全</t>
    <rPh sb="0" eb="1">
      <t>ゼン</t>
    </rPh>
    <phoneticPr fontId="3"/>
  </si>
  <si>
    <t>蓮田</t>
    <rPh sb="0" eb="2">
      <t>ハスダ</t>
    </rPh>
    <phoneticPr fontId="3"/>
  </si>
  <si>
    <t>小山</t>
    <rPh sb="0" eb="2">
      <t>オヤマ</t>
    </rPh>
    <phoneticPr fontId="3"/>
  </si>
  <si>
    <t>交通費</t>
    <rPh sb="0" eb="3">
      <t>コウツウヒ</t>
    </rPh>
    <phoneticPr fontId="3"/>
  </si>
  <si>
    <t>電車</t>
    <rPh sb="0" eb="2">
      <t>デンシャ</t>
    </rPh>
    <phoneticPr fontId="3"/>
  </si>
  <si>
    <t>駅</t>
    <rPh sb="0" eb="1">
      <t>エキ</t>
    </rPh>
    <phoneticPr fontId="3"/>
  </si>
  <si>
    <t>～</t>
    <phoneticPr fontId="3"/>
  </si>
  <si>
    <t>１ヶ月定期代</t>
    <rPh sb="2" eb="3">
      <t>ゲツ</t>
    </rPh>
    <rPh sb="3" eb="6">
      <t>テイキダイ</t>
    </rPh>
    <phoneticPr fontId="3"/>
  </si>
  <si>
    <t>円</t>
    <rPh sb="0" eb="1">
      <t>エン</t>
    </rPh>
    <phoneticPr fontId="3"/>
  </si>
  <si>
    <t>１日</t>
    <rPh sb="1" eb="2">
      <t>ヒ</t>
    </rPh>
    <phoneticPr fontId="3"/>
  </si>
  <si>
    <t>×</t>
    <phoneticPr fontId="3"/>
  </si>
  <si>
    <t>×</t>
    <phoneticPr fontId="3"/>
  </si>
  <si>
    <t>＝</t>
    <phoneticPr fontId="3"/>
  </si>
  <si>
    <t>往復</t>
    <rPh sb="0" eb="2">
      <t>オウフク</t>
    </rPh>
    <phoneticPr fontId="3"/>
  </si>
  <si>
    <t>自動車</t>
    <rPh sb="0" eb="3">
      <t>ジドウシャ</t>
    </rPh>
    <phoneticPr fontId="3"/>
  </si>
  <si>
    <t>ガソリン代</t>
    <rPh sb="4" eb="5">
      <t>ダイ</t>
    </rPh>
    <phoneticPr fontId="3"/>
  </si>
  <si>
    <t>×</t>
    <phoneticPr fontId="3"/>
  </si>
  <si>
    <t>キロ</t>
    <phoneticPr fontId="3"/>
  </si>
  <si>
    <t>単価</t>
    <rPh sb="0" eb="2">
      <t>タンカ</t>
    </rPh>
    <phoneticPr fontId="3"/>
  </si>
  <si>
    <t>１キロ１０円</t>
    <rPh sb="5" eb="6">
      <t>エン</t>
    </rPh>
    <phoneticPr fontId="3"/>
  </si>
  <si>
    <t>駐車場代</t>
    <rPh sb="0" eb="4">
      <t>チュウシャジョウダイ</t>
    </rPh>
    <phoneticPr fontId="3"/>
  </si>
  <si>
    <t>＝</t>
    <phoneticPr fontId="3"/>
  </si>
  <si>
    <t>×</t>
    <phoneticPr fontId="3"/>
  </si>
  <si>
    <t>＝</t>
    <phoneticPr fontId="3"/>
  </si>
  <si>
    <t>その他</t>
    <rPh sb="2" eb="3">
      <t>タ</t>
    </rPh>
    <phoneticPr fontId="3"/>
  </si>
  <si>
    <t>テレワーク</t>
    <phoneticPr fontId="3"/>
  </si>
  <si>
    <t>日</t>
    <rPh sb="0" eb="1">
      <t>ヒ</t>
    </rPh>
    <phoneticPr fontId="3"/>
  </si>
  <si>
    <t>勤怠管理表（遅刻、早退、欠勤、有休）</t>
    <rPh sb="0" eb="2">
      <t>キンタイ</t>
    </rPh>
    <rPh sb="2" eb="4">
      <t>カンリ</t>
    </rPh>
    <rPh sb="4" eb="5">
      <t>ヒョウ</t>
    </rPh>
    <rPh sb="6" eb="8">
      <t>チコク</t>
    </rPh>
    <rPh sb="9" eb="11">
      <t>ソウタイ</t>
    </rPh>
    <rPh sb="12" eb="14">
      <t>ケッキン</t>
    </rPh>
    <rPh sb="15" eb="17">
      <t>ユウキュウ</t>
    </rPh>
    <phoneticPr fontId="3"/>
  </si>
  <si>
    <t>作成年月日</t>
    <rPh sb="0" eb="2">
      <t>サクセイ</t>
    </rPh>
    <phoneticPr fontId="3"/>
  </si>
  <si>
    <t>入社年月日</t>
    <rPh sb="0" eb="2">
      <t>ニュウシャ</t>
    </rPh>
    <rPh sb="2" eb="5">
      <t>ネンガッピ</t>
    </rPh>
    <phoneticPr fontId="3"/>
  </si>
  <si>
    <t>氏　名</t>
    <rPh sb="0" eb="1">
      <t>シ</t>
    </rPh>
    <rPh sb="2" eb="3">
      <t>メイ</t>
    </rPh>
    <phoneticPr fontId="3"/>
  </si>
  <si>
    <t>前年度繰越し日数</t>
    <rPh sb="0" eb="3">
      <t>ゼンネンド</t>
    </rPh>
    <rPh sb="3" eb="5">
      <t>クリコ</t>
    </rPh>
    <rPh sb="6" eb="8">
      <t>ニッスウ</t>
    </rPh>
    <phoneticPr fontId="3"/>
  </si>
  <si>
    <t>所属部署</t>
    <rPh sb="0" eb="2">
      <t>ショゾク</t>
    </rPh>
    <rPh sb="2" eb="4">
      <t>ブショ</t>
    </rPh>
    <phoneticPr fontId="3"/>
  </si>
  <si>
    <t>埼玉テクニカルセンター</t>
    <rPh sb="0" eb="2">
      <t>サイタマ</t>
    </rPh>
    <phoneticPr fontId="3"/>
  </si>
  <si>
    <t>本年度付与日数</t>
    <rPh sb="0" eb="3">
      <t>ホンネンド</t>
    </rPh>
    <rPh sb="3" eb="5">
      <t>フヨ</t>
    </rPh>
    <rPh sb="5" eb="7">
      <t>ニッスウ</t>
    </rPh>
    <phoneticPr fontId="3"/>
  </si>
  <si>
    <t>入社年数(年)</t>
    <rPh sb="0" eb="2">
      <t>ニュウシャ</t>
    </rPh>
    <rPh sb="2" eb="4">
      <t>ネンスウ</t>
    </rPh>
    <rPh sb="5" eb="6">
      <t>ネン</t>
    </rPh>
    <phoneticPr fontId="3"/>
  </si>
  <si>
    <t>本年度合計付与日数</t>
    <rPh sb="0" eb="3">
      <t>ホンネンド</t>
    </rPh>
    <rPh sb="3" eb="5">
      <t>ゴウケイ</t>
    </rPh>
    <rPh sb="5" eb="7">
      <t>フヨ</t>
    </rPh>
    <rPh sb="7" eb="9">
      <t>ニッスウ</t>
    </rPh>
    <phoneticPr fontId="3"/>
  </si>
  <si>
    <t>入社年数(月)</t>
    <rPh sb="0" eb="2">
      <t>ニュウシャ</t>
    </rPh>
    <rPh sb="2" eb="4">
      <t>ネンスウ</t>
    </rPh>
    <rPh sb="5" eb="6">
      <t>ツキ</t>
    </rPh>
    <phoneticPr fontId="3"/>
  </si>
  <si>
    <t>有給付与（入社からの経過月により付与数が変わる）</t>
    <phoneticPr fontId="3"/>
  </si>
  <si>
    <t>有給休暇
残日数</t>
    <rPh sb="0" eb="4">
      <t>ユウキュウキュウカ</t>
    </rPh>
    <rPh sb="5" eb="8">
      <t>ザンニッスウ</t>
    </rPh>
    <phoneticPr fontId="3"/>
  </si>
  <si>
    <t>経過月数</t>
    <phoneticPr fontId="3"/>
  </si>
  <si>
    <t>付与日数</t>
    <phoneticPr fontId="3"/>
  </si>
  <si>
    <t>※申請印を記載するとカウントします。</t>
    <phoneticPr fontId="3"/>
  </si>
  <si>
    <t>【1日単位有休管理欄】</t>
    <rPh sb="2" eb="3">
      <t>ヒ</t>
    </rPh>
    <rPh sb="3" eb="5">
      <t>タンイ</t>
    </rPh>
    <rPh sb="5" eb="7">
      <t>ユウキュウ</t>
    </rPh>
    <rPh sb="7" eb="9">
      <t>カンリ</t>
    </rPh>
    <rPh sb="9" eb="10">
      <t>ラン</t>
    </rPh>
    <phoneticPr fontId="3"/>
  </si>
  <si>
    <t>【半日単位有休管理欄】</t>
    <rPh sb="1" eb="2">
      <t>ハン</t>
    </rPh>
    <rPh sb="2" eb="3">
      <t>ヒ</t>
    </rPh>
    <rPh sb="3" eb="5">
      <t>タンイ</t>
    </rPh>
    <rPh sb="5" eb="7">
      <t>ユウキュウ</t>
    </rPh>
    <rPh sb="7" eb="9">
      <t>カンリ</t>
    </rPh>
    <rPh sb="9" eb="10">
      <t>ラン</t>
    </rPh>
    <phoneticPr fontId="3"/>
  </si>
  <si>
    <t>日数</t>
    <rPh sb="0" eb="2">
      <t>ニッスウ</t>
    </rPh>
    <phoneticPr fontId="3"/>
  </si>
  <si>
    <t>利用日</t>
    <rPh sb="0" eb="3">
      <t>リヨウビ</t>
    </rPh>
    <phoneticPr fontId="3"/>
  </si>
  <si>
    <t>申請印</t>
    <rPh sb="0" eb="2">
      <t>シンセイ</t>
    </rPh>
    <rPh sb="2" eb="3">
      <t>イン</t>
    </rPh>
    <phoneticPr fontId="3"/>
  </si>
  <si>
    <t>承認印</t>
    <rPh sb="0" eb="2">
      <t>ショウニン</t>
    </rPh>
    <rPh sb="2" eb="3">
      <t>イン</t>
    </rPh>
    <phoneticPr fontId="3"/>
  </si>
  <si>
    <t>/</t>
    <phoneticPr fontId="3"/>
  </si>
  <si>
    <t>/</t>
  </si>
  <si>
    <t>/</t>
    <phoneticPr fontId="3"/>
  </si>
  <si>
    <t>/</t>
    <phoneticPr fontId="3"/>
  </si>
  <si>
    <t>/</t>
    <phoneticPr fontId="3"/>
  </si>
  <si>
    <t>/</t>
    <phoneticPr fontId="3"/>
  </si>
  <si>
    <t>【外出・遅刻・早退管理欄】</t>
    <rPh sb="1" eb="3">
      <t>ガイシュツ</t>
    </rPh>
    <rPh sb="4" eb="6">
      <t>チコク</t>
    </rPh>
    <rPh sb="7" eb="9">
      <t>ソウタイ</t>
    </rPh>
    <rPh sb="9" eb="11">
      <t>カンリ</t>
    </rPh>
    <rPh sb="11" eb="12">
      <t>ラン</t>
    </rPh>
    <phoneticPr fontId="3"/>
  </si>
  <si>
    <t>№</t>
    <phoneticPr fontId="3"/>
  </si>
  <si>
    <t>項目</t>
    <rPh sb="0" eb="1">
      <t>コウ</t>
    </rPh>
    <rPh sb="1" eb="2">
      <t>メ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</si>
  <si>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</si>
  <si>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</si>
  <si>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№</t>
    <phoneticPr fontId="3"/>
  </si>
  <si>
    <t>外・遅・早</t>
    <rPh sb="0" eb="1">
      <t>ガイ</t>
    </rPh>
    <rPh sb="2" eb="3">
      <t>チ</t>
    </rPh>
    <rPh sb="4" eb="5">
      <t>サ</t>
    </rPh>
    <phoneticPr fontId="3"/>
  </si>
  <si>
    <t>：</t>
    <phoneticPr fontId="3"/>
  </si>
  <si>
    <t>：</t>
    <phoneticPr fontId="3"/>
  </si>
  <si>
    <t>/</t>
    <phoneticPr fontId="3"/>
  </si>
  <si>
    <t>：</t>
    <phoneticPr fontId="3"/>
  </si>
  <si>
    <t>/</t>
    <phoneticPr fontId="3"/>
  </si>
  <si>
    <t>：</t>
    <phoneticPr fontId="3"/>
  </si>
  <si>
    <t>：</t>
    <phoneticPr fontId="3"/>
  </si>
  <si>
    <t>【欠勤管理欄】</t>
    <rPh sb="1" eb="2">
      <t>ケツ</t>
    </rPh>
    <rPh sb="2" eb="3">
      <t>ツトム</t>
    </rPh>
    <rPh sb="3" eb="5">
      <t>カンリ</t>
    </rPh>
    <rPh sb="5" eb="6">
      <t>ラン</t>
    </rPh>
    <phoneticPr fontId="3"/>
  </si>
  <si>
    <t>№</t>
    <phoneticPr fontId="3"/>
  </si>
  <si>
    <t>理由</t>
    <rPh sb="0" eb="2">
      <t>リユウ</t>
    </rPh>
    <phoneticPr fontId="3"/>
  </si>
  <si>
    <t>/</t>
    <phoneticPr fontId="3"/>
  </si>
  <si>
    <t>有休半休</t>
    <rPh sb="0" eb="2">
      <t>ユウキュウ</t>
    </rPh>
    <rPh sb="2" eb="4">
      <t>ハンキュウ</t>
    </rPh>
    <phoneticPr fontId="3"/>
  </si>
  <si>
    <t>午前</t>
    <rPh sb="0" eb="2">
      <t>ゴゼン</t>
    </rPh>
    <phoneticPr fontId="3"/>
  </si>
  <si>
    <t>午後</t>
    <rPh sb="0" eb="2">
      <t>ゴゴ</t>
    </rPh>
    <phoneticPr fontId="3"/>
  </si>
  <si>
    <t>マナンダルマニス</t>
    <phoneticPr fontId="3"/>
  </si>
  <si>
    <t>蕨</t>
    <rPh sb="0" eb="1">
      <t>ワラビ</t>
    </rPh>
    <phoneticPr fontId="3"/>
  </si>
  <si>
    <t>蓮田</t>
    <rPh sb="0" eb="2">
      <t>ハスダ</t>
    </rPh>
    <phoneticPr fontId="3"/>
  </si>
  <si>
    <t>祝日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</si>
</sst>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"/>
    <numFmt numFmtId="177" formatCode="m"/>
    <numFmt numFmtId="178" formatCode="hh:mm"/>
    <numFmt numFmtId="179" formatCode="[h]:mm"/>
    <numFmt numFmtId="180" formatCode="0.00_);[Red]\(0.00\)"/>
    <numFmt numFmtId="181" formatCode="0_);[Red]\(0\)"/>
    <numFmt numFmtId="182" formatCode="0.0_);[Red]\(0.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HG丸ｺﾞｼｯｸM-PRO"/>
      <family val="3"/>
      <charset val="128"/>
    </font>
    <font>
      <sz val="6"/>
      <name val="ＭＳ Ｐゴシック"/>
      <family val="3"/>
      <charset val="128"/>
    </font>
    <font>
      <b/>
      <sz val="11"/>
      <name val="HG丸ｺﾞｼｯｸM-PRO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HGｺﾞｼｯｸM"/>
      <family val="3"/>
      <charset val="128"/>
    </font>
    <font>
      <sz val="11"/>
      <name val="HGｺﾞｼｯｸM"/>
      <family val="3"/>
      <charset val="128"/>
    </font>
    <font>
      <sz val="10"/>
      <name val="HGｺﾞｼｯｸM"/>
      <family val="3"/>
      <charset val="128"/>
    </font>
    <font>
      <sz val="8"/>
      <name val="HG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/>
      <diagonal style="thin">
        <color indexed="64"/>
      </diagonal>
    </border>
    <border diagonalUp="1">
      <left/>
      <right style="medium">
        <color indexed="64"/>
      </right>
      <top/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 style="hair">
        <color indexed="64"/>
      </diagonal>
    </border>
    <border diagonalDown="1">
      <left style="dashed">
        <color indexed="64"/>
      </left>
      <right/>
      <top style="thin">
        <color indexed="64"/>
      </top>
      <bottom style="medium">
        <color indexed="64"/>
      </bottom>
      <diagonal style="hair">
        <color indexed="64"/>
      </diagonal>
    </border>
    <border diagonalDown="1">
      <left/>
      <right style="medium">
        <color indexed="64"/>
      </right>
      <top style="thin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/>
      <diagonal style="hair">
        <color indexed="64"/>
      </diagonal>
    </border>
    <border diagonalUp="1">
      <left style="medium">
        <color indexed="64"/>
      </left>
      <right style="medium">
        <color indexed="64"/>
      </right>
      <top/>
      <bottom/>
      <diagonal style="hair">
        <color indexed="64"/>
      </diagonal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38" fontId="1" fillId="0" borderId="0" applyFont="0" applyFill="0" applyBorder="0" applyAlignment="0" applyProtection="0">
      <alignment vertical="center"/>
    </xf>
  </cellStyleXfs>
  <cellXfs count="256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177" fontId="0" fillId="0" borderId="17" xfId="0" applyNumberFormat="1" applyBorder="1">
      <alignment vertical="center"/>
    </xf>
    <xf numFmtId="178" fontId="0" fillId="0" borderId="17" xfId="0" applyNumberFormat="1" applyBorder="1">
      <alignment vertical="center"/>
    </xf>
    <xf numFmtId="20" fontId="0" fillId="0" borderId="17" xfId="0" applyNumberFormat="1" applyBorder="1">
      <alignment vertical="center"/>
    </xf>
    <xf numFmtId="179" fontId="0" fillId="0" borderId="0" xfId="0" applyNumberFormat="1">
      <alignment vertical="center"/>
    </xf>
    <xf numFmtId="0" fontId="7" fillId="0" borderId="17" xfId="0" applyFont="1" applyBorder="1">
      <alignment vertical="center"/>
    </xf>
    <xf numFmtId="14" fontId="0" fillId="0" borderId="17" xfId="0" applyNumberFormat="1" applyBorder="1">
      <alignment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20" fontId="0" fillId="0" borderId="0" xfId="0" applyNumberFormat="1">
      <alignment vertical="center"/>
    </xf>
    <xf numFmtId="180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20" fontId="0" fillId="0" borderId="17" xfId="0" applyNumberFormat="1" applyBorder="1" applyAlignment="1">
      <alignment horizontal="right" vertical="center"/>
    </xf>
    <xf numFmtId="2" fontId="0" fillId="0" borderId="17" xfId="0" applyNumberFormat="1" applyBorder="1">
      <alignment vertical="center"/>
    </xf>
    <xf numFmtId="180" fontId="0" fillId="0" borderId="17" xfId="0" applyNumberFormat="1" applyBorder="1" applyAlignment="1">
      <alignment horizontal="right" vertical="center"/>
    </xf>
    <xf numFmtId="0" fontId="0" fillId="0" borderId="29" xfId="0" applyBorder="1">
      <alignment vertical="center"/>
    </xf>
    <xf numFmtId="0" fontId="0" fillId="0" borderId="21" xfId="0" applyBorder="1">
      <alignment vertical="center"/>
    </xf>
    <xf numFmtId="0" fontId="0" fillId="0" borderId="37" xfId="0" applyBorder="1" applyAlignment="1">
      <alignment vertical="center" shrinkToFit="1"/>
    </xf>
    <xf numFmtId="0" fontId="7" fillId="0" borderId="75" xfId="0" applyFont="1" applyBorder="1">
      <alignment vertical="center"/>
    </xf>
    <xf numFmtId="0" fontId="7" fillId="0" borderId="77" xfId="0" applyFont="1" applyBorder="1" applyAlignment="1">
      <alignment vertical="center" shrinkToFit="1"/>
    </xf>
    <xf numFmtId="0" fontId="7" fillId="0" borderId="75" xfId="0" applyFont="1" applyBorder="1" applyAlignment="1">
      <alignment horizontal="center" vertical="center"/>
    </xf>
    <xf numFmtId="0" fontId="7" fillId="0" borderId="77" xfId="0" applyFont="1" applyBorder="1" applyAlignment="1">
      <alignment horizontal="center" vertical="center" shrinkToFit="1"/>
    </xf>
    <xf numFmtId="0" fontId="7" fillId="0" borderId="79" xfId="0" applyFont="1" applyBorder="1" applyAlignment="1">
      <alignment horizontal="center" vertical="center" shrinkToFit="1"/>
    </xf>
    <xf numFmtId="0" fontId="7" fillId="0" borderId="81" xfId="0" applyFont="1" applyBorder="1">
      <alignment vertical="center"/>
    </xf>
    <xf numFmtId="0" fontId="0" fillId="0" borderId="35" xfId="0" applyBorder="1">
      <alignment vertical="center"/>
    </xf>
    <xf numFmtId="0" fontId="0" fillId="0" borderId="3" xfId="0" applyBorder="1">
      <alignment vertical="center"/>
    </xf>
    <xf numFmtId="0" fontId="0" fillId="0" borderId="14" xfId="0" applyBorder="1">
      <alignment vertical="center"/>
    </xf>
    <xf numFmtId="0" fontId="0" fillId="0" borderId="44" xfId="0" applyBorder="1">
      <alignment vertical="center"/>
    </xf>
    <xf numFmtId="0" fontId="0" fillId="0" borderId="43" xfId="0" applyBorder="1">
      <alignment vertical="center"/>
    </xf>
    <xf numFmtId="38" fontId="0" fillId="0" borderId="0" xfId="3" applyFont="1" applyBorder="1" applyAlignment="1">
      <alignment vertical="center"/>
    </xf>
    <xf numFmtId="0" fontId="0" fillId="0" borderId="36" xfId="0" applyBorder="1">
      <alignment vertical="center"/>
    </xf>
    <xf numFmtId="0" fontId="0" fillId="0" borderId="34" xfId="0" applyBorder="1">
      <alignment vertical="center"/>
    </xf>
    <xf numFmtId="0" fontId="9" fillId="0" borderId="0" xfId="0" applyFont="1" applyAlignment="1">
      <alignment horizontal="center" vertical="top" shrinkToFit="1"/>
    </xf>
    <xf numFmtId="0" fontId="10" fillId="0" borderId="20" xfId="0" applyFont="1" applyBorder="1" applyAlignment="1">
      <alignment vertical="center" shrinkToFit="1"/>
    </xf>
    <xf numFmtId="0" fontId="10" fillId="0" borderId="0" xfId="0" applyFont="1" applyAlignment="1">
      <alignment vertical="center" shrinkToFit="1"/>
    </xf>
    <xf numFmtId="0" fontId="10" fillId="0" borderId="46" xfId="0" applyFont="1" applyBorder="1" applyAlignment="1">
      <alignment vertical="center" shrinkToFit="1"/>
    </xf>
    <xf numFmtId="0" fontId="10" fillId="0" borderId="94" xfId="0" applyFont="1" applyBorder="1" applyAlignment="1">
      <alignment vertical="center" shrinkToFit="1"/>
    </xf>
    <xf numFmtId="0" fontId="10" fillId="0" borderId="97" xfId="0" applyFont="1" applyBorder="1" applyAlignment="1">
      <alignment vertical="center" shrinkToFit="1"/>
    </xf>
    <xf numFmtId="0" fontId="10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right" vertical="center" shrinkToFit="1"/>
    </xf>
    <xf numFmtId="14" fontId="10" fillId="0" borderId="0" xfId="0" applyNumberFormat="1" applyFont="1" applyAlignment="1">
      <alignment horizontal="right" vertical="center" shrinkToFit="1"/>
    </xf>
    <xf numFmtId="0" fontId="12" fillId="0" borderId="0" xfId="0" applyFont="1">
      <alignment vertical="center"/>
    </xf>
    <xf numFmtId="0" fontId="10" fillId="0" borderId="11" xfId="0" applyFont="1" applyBorder="1" applyAlignment="1">
      <alignment horizontal="center" vertical="center" shrinkToFit="1"/>
    </xf>
    <xf numFmtId="0" fontId="10" fillId="0" borderId="103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0" fillId="0" borderId="101" xfId="0" applyFont="1" applyBorder="1" applyAlignment="1">
      <alignment horizontal="center" vertical="center" shrinkToFit="1"/>
    </xf>
    <xf numFmtId="0" fontId="10" fillId="0" borderId="19" xfId="0" applyFont="1" applyBorder="1" applyAlignment="1">
      <alignment vertical="center" shrinkToFit="1"/>
    </xf>
    <xf numFmtId="14" fontId="10" fillId="0" borderId="19" xfId="0" applyNumberFormat="1" applyFont="1" applyBorder="1" applyAlignment="1">
      <alignment vertical="center" shrinkToFi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79" fontId="0" fillId="0" borderId="23" xfId="0" applyNumberFormat="1" applyBorder="1" applyAlignment="1">
      <alignment horizontal="center" vertical="center"/>
    </xf>
    <xf numFmtId="179" fontId="0" fillId="0" borderId="33" xfId="0" applyNumberFormat="1" applyBorder="1" applyAlignment="1">
      <alignment horizontal="center" vertical="center"/>
    </xf>
    <xf numFmtId="179" fontId="0" fillId="0" borderId="24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20" fontId="0" fillId="0" borderId="23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9" fontId="0" fillId="0" borderId="55" xfId="0" applyNumberFormat="1" applyBorder="1" applyAlignment="1">
      <alignment horizontal="center" vertical="center"/>
    </xf>
    <xf numFmtId="179" fontId="0" fillId="0" borderId="22" xfId="0" applyNumberForma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textRotation="255"/>
    </xf>
    <xf numFmtId="0" fontId="7" fillId="0" borderId="41" xfId="0" applyFont="1" applyBorder="1" applyAlignment="1">
      <alignment horizontal="center" vertical="center" textRotation="255"/>
    </xf>
    <xf numFmtId="0" fontId="7" fillId="0" borderId="27" xfId="0" applyFont="1" applyBorder="1" applyAlignment="1">
      <alignment horizontal="center" vertical="center" textRotation="255"/>
    </xf>
    <xf numFmtId="0" fontId="0" fillId="0" borderId="26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right" vertical="center"/>
    </xf>
    <xf numFmtId="0" fontId="7" fillId="0" borderId="2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9" fontId="0" fillId="0" borderId="9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 textRotation="255"/>
    </xf>
    <xf numFmtId="0" fontId="0" fillId="0" borderId="44" xfId="0" applyBorder="1" applyAlignment="1">
      <alignment horizontal="center" vertical="center" textRotation="255"/>
    </xf>
    <xf numFmtId="0" fontId="0" fillId="0" borderId="36" xfId="0" applyBorder="1" applyAlignment="1">
      <alignment horizontal="center" vertical="center" textRotation="255"/>
    </xf>
    <xf numFmtId="179" fontId="0" fillId="0" borderId="1" xfId="0" applyNumberFormat="1" applyBorder="1" applyAlignment="1">
      <alignment horizontal="center" vertical="center"/>
    </xf>
    <xf numFmtId="179" fontId="0" fillId="0" borderId="31" xfId="0" applyNumberFormat="1" applyBorder="1" applyAlignment="1">
      <alignment horizontal="center" vertical="center"/>
    </xf>
    <xf numFmtId="179" fontId="0" fillId="0" borderId="30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80" fontId="0" fillId="2" borderId="9" xfId="0" applyNumberFormat="1" applyFill="1" applyBorder="1" applyAlignment="1">
      <alignment horizontal="center" vertical="center"/>
    </xf>
    <xf numFmtId="180" fontId="0" fillId="2" borderId="38" xfId="0" applyNumberFormat="1" applyFill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179" fontId="0" fillId="0" borderId="3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1" xfId="0" applyBorder="1" applyAlignment="1">
      <alignment horizontal="center" vertical="center" textRotation="255"/>
    </xf>
    <xf numFmtId="0" fontId="0" fillId="0" borderId="52" xfId="0" applyBorder="1" applyAlignment="1">
      <alignment horizontal="center" vertical="center" textRotation="255"/>
    </xf>
    <xf numFmtId="0" fontId="0" fillId="0" borderId="53" xfId="0" applyBorder="1" applyAlignment="1">
      <alignment horizontal="center" vertical="center" textRotation="255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2" xfId="0" applyBorder="1" applyAlignment="1">
      <alignment horizontal="center" vertical="center" textRotation="255" shrinkToFit="1"/>
    </xf>
    <xf numFmtId="0" fontId="0" fillId="0" borderId="49" xfId="0" applyBorder="1" applyAlignment="1">
      <alignment horizontal="center" vertical="center" textRotation="255" shrinkToFit="1"/>
    </xf>
    <xf numFmtId="0" fontId="0" fillId="0" borderId="50" xfId="0" applyBorder="1" applyAlignment="1">
      <alignment horizontal="center" vertical="center" textRotation="255" shrinkToFit="1"/>
    </xf>
    <xf numFmtId="0" fontId="0" fillId="0" borderId="1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79" fontId="0" fillId="0" borderId="56" xfId="0" applyNumberFormat="1" applyBorder="1" applyAlignment="1">
      <alignment horizontal="center" vertical="center"/>
    </xf>
    <xf numFmtId="179" fontId="0" fillId="0" borderId="57" xfId="0" applyNumberFormat="1" applyBorder="1" applyAlignment="1">
      <alignment horizontal="center" vertical="center"/>
    </xf>
    <xf numFmtId="179" fontId="0" fillId="0" borderId="65" xfId="0" applyNumberFormat="1" applyBorder="1" applyAlignment="1">
      <alignment horizontal="center" vertical="center"/>
    </xf>
    <xf numFmtId="179" fontId="0" fillId="0" borderId="58" xfId="0" applyNumberFormat="1" applyBorder="1" applyAlignment="1">
      <alignment horizontal="center" vertical="center"/>
    </xf>
    <xf numFmtId="180" fontId="0" fillId="2" borderId="47" xfId="0" applyNumberFormat="1" applyFill="1" applyBorder="1" applyAlignment="1">
      <alignment horizontal="center" vertical="center"/>
    </xf>
    <xf numFmtId="180" fontId="0" fillId="2" borderId="48" xfId="0" applyNumberFormat="1" applyFill="1" applyBorder="1" applyAlignment="1">
      <alignment horizontal="center" vertical="center"/>
    </xf>
    <xf numFmtId="20" fontId="0" fillId="0" borderId="33" xfId="0" applyNumberFormat="1" applyBorder="1" applyAlignment="1">
      <alignment horizontal="center" vertical="center"/>
    </xf>
    <xf numFmtId="14" fontId="10" fillId="0" borderId="49" xfId="0" applyNumberFormat="1" applyFont="1" applyBorder="1" applyAlignment="1">
      <alignment horizontal="center" vertical="center" shrinkToFit="1"/>
    </xf>
    <xf numFmtId="0" fontId="10" fillId="0" borderId="95" xfId="0" applyFont="1" applyBorder="1" applyAlignment="1">
      <alignment horizontal="center" vertical="center" shrinkToFit="1"/>
    </xf>
    <xf numFmtId="0" fontId="10" fillId="0" borderId="95" xfId="0" applyFont="1" applyBorder="1" applyAlignment="1">
      <alignment horizontal="right" vertical="center" shrinkToFit="1"/>
    </xf>
    <xf numFmtId="0" fontId="10" fillId="0" borderId="96" xfId="0" applyFont="1" applyBorder="1" applyAlignment="1">
      <alignment horizontal="right" vertical="center" shrinkToFit="1"/>
    </xf>
    <xf numFmtId="181" fontId="10" fillId="0" borderId="95" xfId="0" applyNumberFormat="1" applyFont="1" applyBorder="1" applyAlignment="1">
      <alignment horizontal="right" vertical="center" shrinkToFit="1"/>
    </xf>
    <xf numFmtId="0" fontId="10" fillId="0" borderId="16" xfId="0" applyFont="1" applyBorder="1" applyAlignment="1">
      <alignment horizontal="center" vertical="center" shrinkToFit="1"/>
    </xf>
    <xf numFmtId="0" fontId="10" fillId="0" borderId="16" xfId="0" applyFont="1" applyBorder="1" applyAlignment="1">
      <alignment horizontal="right" vertical="center" shrinkToFit="1"/>
    </xf>
    <xf numFmtId="0" fontId="10" fillId="0" borderId="18" xfId="0" applyFont="1" applyBorder="1" applyAlignment="1">
      <alignment horizontal="right" vertical="center" shrinkToFit="1"/>
    </xf>
    <xf numFmtId="0" fontId="9" fillId="0" borderId="0" xfId="0" applyFont="1" applyAlignment="1">
      <alignment horizontal="center" vertical="top" shrinkToFit="1"/>
    </xf>
    <xf numFmtId="0" fontId="10" fillId="0" borderId="23" xfId="0" applyFont="1" applyBorder="1" applyAlignment="1">
      <alignment horizontal="center" vertical="center" shrinkToFit="1"/>
    </xf>
    <xf numFmtId="0" fontId="10" fillId="0" borderId="33" xfId="0" applyFont="1" applyBorder="1" applyAlignment="1">
      <alignment horizontal="center" vertical="center" shrinkToFit="1"/>
    </xf>
    <xf numFmtId="0" fontId="10" fillId="0" borderId="22" xfId="0" applyFont="1" applyBorder="1" applyAlignment="1">
      <alignment horizontal="center" vertical="center" shrinkToFit="1"/>
    </xf>
    <xf numFmtId="14" fontId="10" fillId="0" borderId="23" xfId="0" applyNumberFormat="1" applyFont="1" applyBorder="1" applyAlignment="1">
      <alignment horizontal="center" vertical="center" shrinkToFit="1"/>
    </xf>
    <xf numFmtId="14" fontId="10" fillId="0" borderId="33" xfId="0" applyNumberFormat="1" applyFont="1" applyBorder="1" applyAlignment="1">
      <alignment horizontal="center" vertical="center" shrinkToFit="1"/>
    </xf>
    <xf numFmtId="14" fontId="10" fillId="0" borderId="22" xfId="0" applyNumberFormat="1" applyFont="1" applyBorder="1" applyAlignment="1">
      <alignment horizontal="center" vertical="center" shrinkToFit="1"/>
    </xf>
    <xf numFmtId="0" fontId="10" fillId="0" borderId="90" xfId="0" applyFont="1" applyBorder="1" applyAlignment="1">
      <alignment horizontal="right" vertical="center" shrinkToFit="1"/>
    </xf>
    <xf numFmtId="14" fontId="10" fillId="0" borderId="90" xfId="0" applyNumberFormat="1" applyFont="1" applyBorder="1" applyAlignment="1">
      <alignment horizontal="right" vertical="center" shrinkToFit="1"/>
    </xf>
    <xf numFmtId="0" fontId="10" fillId="0" borderId="17" xfId="0" applyFont="1" applyBorder="1" applyAlignment="1">
      <alignment horizontal="center" vertical="center" shrinkToFit="1"/>
    </xf>
    <xf numFmtId="0" fontId="10" fillId="0" borderId="91" xfId="0" applyFont="1" applyBorder="1" applyAlignment="1">
      <alignment horizontal="center" vertical="center" shrinkToFit="1"/>
    </xf>
    <xf numFmtId="0" fontId="10" fillId="0" borderId="92" xfId="0" applyFont="1" applyBorder="1" applyAlignment="1">
      <alignment horizontal="center" vertical="center" shrinkToFit="1"/>
    </xf>
    <xf numFmtId="0" fontId="10" fillId="0" borderId="46" xfId="0" applyFont="1" applyBorder="1" applyAlignment="1">
      <alignment horizontal="center" vertical="center" shrinkToFit="1"/>
    </xf>
    <xf numFmtId="0" fontId="10" fillId="0" borderId="0" xfId="0" applyFont="1" applyAlignment="1">
      <alignment horizontal="center" vertical="center" shrinkToFit="1"/>
    </xf>
    <xf numFmtId="0" fontId="10" fillId="0" borderId="18" xfId="0" applyFont="1" applyBorder="1" applyAlignment="1">
      <alignment horizontal="center" vertical="center" shrinkToFit="1"/>
    </xf>
    <xf numFmtId="0" fontId="10" fillId="0" borderId="19" xfId="0" applyFont="1" applyBorder="1" applyAlignment="1">
      <alignment horizontal="center" vertical="center" shrinkToFit="1"/>
    </xf>
    <xf numFmtId="0" fontId="10" fillId="0" borderId="93" xfId="0" applyFont="1" applyBorder="1" applyAlignment="1">
      <alignment horizontal="center" vertical="center" shrinkToFit="1"/>
    </xf>
    <xf numFmtId="0" fontId="10" fillId="0" borderId="93" xfId="0" applyFont="1" applyBorder="1" applyAlignment="1">
      <alignment horizontal="right" vertical="center" shrinkToFit="1"/>
    </xf>
    <xf numFmtId="0" fontId="10" fillId="0" borderId="91" xfId="0" applyFont="1" applyBorder="1" applyAlignment="1">
      <alignment horizontal="right" vertical="center" shrinkToFit="1"/>
    </xf>
    <xf numFmtId="0" fontId="10" fillId="0" borderId="49" xfId="0" applyFont="1" applyBorder="1" applyAlignment="1">
      <alignment horizontal="right" vertical="center" shrinkToFit="1"/>
    </xf>
    <xf numFmtId="0" fontId="10" fillId="0" borderId="98" xfId="0" applyFont="1" applyBorder="1" applyAlignment="1">
      <alignment horizontal="right" vertical="center" shrinkToFit="1"/>
    </xf>
    <xf numFmtId="181" fontId="10" fillId="0" borderId="98" xfId="0" applyNumberFormat="1" applyFont="1" applyBorder="1" applyAlignment="1">
      <alignment horizontal="right" vertical="center" shrinkToFit="1"/>
    </xf>
    <xf numFmtId="0" fontId="10" fillId="0" borderId="17" xfId="0" applyFont="1" applyBorder="1" applyAlignment="1">
      <alignment horizontal="center" vertical="center" wrapText="1" shrinkToFit="1"/>
    </xf>
    <xf numFmtId="182" fontId="10" fillId="0" borderId="17" xfId="0" applyNumberFormat="1" applyFont="1" applyBorder="1" applyAlignment="1">
      <alignment horizontal="center" vertical="center" shrinkToFit="1"/>
    </xf>
    <xf numFmtId="0" fontId="11" fillId="0" borderId="17" xfId="0" applyFont="1" applyBorder="1" applyAlignment="1">
      <alignment horizontal="left" vertical="center"/>
    </xf>
    <xf numFmtId="0" fontId="10" fillId="0" borderId="100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5" xfId="0" applyFont="1" applyBorder="1" applyAlignment="1">
      <alignment horizontal="center" vertical="center" shrinkToFit="1"/>
    </xf>
    <xf numFmtId="0" fontId="10" fillId="0" borderId="99" xfId="0" applyFont="1" applyBorder="1" applyAlignment="1">
      <alignment horizontal="center" vertical="center" shrinkToFit="1"/>
    </xf>
    <xf numFmtId="0" fontId="10" fillId="0" borderId="105" xfId="0" applyFont="1" applyBorder="1" applyAlignment="1">
      <alignment horizontal="center" vertical="center" shrinkToFit="1"/>
    </xf>
    <xf numFmtId="0" fontId="10" fillId="0" borderId="101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102" xfId="0" applyFont="1" applyBorder="1" applyAlignment="1">
      <alignment horizontal="center" vertical="center" shrinkToFit="1"/>
    </xf>
    <xf numFmtId="0" fontId="10" fillId="0" borderId="104" xfId="0" applyFont="1" applyBorder="1" applyAlignment="1">
      <alignment horizontal="center" vertical="center" shrinkToFit="1"/>
    </xf>
    <xf numFmtId="0" fontId="10" fillId="0" borderId="34" xfId="0" applyFont="1" applyBorder="1" applyAlignment="1">
      <alignment horizontal="left" vertical="center" shrinkToFit="1"/>
    </xf>
    <xf numFmtId="38" fontId="0" fillId="0" borderId="0" xfId="3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76" xfId="0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0" fillId="0" borderId="78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80" xfId="0" applyBorder="1" applyAlignment="1">
      <alignment horizontal="right" vertical="center"/>
    </xf>
    <xf numFmtId="0" fontId="0" fillId="0" borderId="38" xfId="0" applyBorder="1" applyAlignment="1">
      <alignment horizontal="right" vertical="center"/>
    </xf>
    <xf numFmtId="0" fontId="0" fillId="0" borderId="82" xfId="0" applyBorder="1" applyAlignment="1">
      <alignment horizontal="right" vertical="center"/>
    </xf>
    <xf numFmtId="0" fontId="0" fillId="0" borderId="83" xfId="0" applyBorder="1" applyAlignment="1">
      <alignment horizontal="right" vertical="center"/>
    </xf>
    <xf numFmtId="0" fontId="7" fillId="0" borderId="84" xfId="0" applyFont="1" applyBorder="1" applyAlignment="1">
      <alignment horizontal="center" vertical="center" textRotation="255"/>
    </xf>
    <xf numFmtId="0" fontId="7" fillId="0" borderId="85" xfId="0" applyFont="1" applyBorder="1" applyAlignment="1">
      <alignment horizontal="center" vertical="center" textRotation="255"/>
    </xf>
    <xf numFmtId="0" fontId="7" fillId="0" borderId="86" xfId="0" applyFont="1" applyBorder="1" applyAlignment="1">
      <alignment horizontal="center" vertical="center" textRotation="255"/>
    </xf>
    <xf numFmtId="0" fontId="0" fillId="0" borderId="2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  <xf numFmtId="0" fontId="4" fillId="0" borderId="34" xfId="0" applyFont="1" applyBorder="1" applyAlignment="1">
      <alignment horizontal="right" vertical="center"/>
    </xf>
    <xf numFmtId="20" fontId="0" fillId="0" borderId="22" xfId="0" applyNumberFormat="1" applyBorder="1" applyAlignment="1">
      <alignment horizontal="center" vertical="center"/>
    </xf>
    <xf numFmtId="20" fontId="0" fillId="0" borderId="24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shrinkToFit="1"/>
    </xf>
    <xf numFmtId="0" fontId="0" fillId="0" borderId="23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9" fontId="7" fillId="0" borderId="87" xfId="0" applyNumberFormat="1" applyFont="1" applyBorder="1" applyAlignment="1">
      <alignment horizontal="center" vertical="center" textRotation="255"/>
    </xf>
    <xf numFmtId="49" fontId="7" fillId="0" borderId="88" xfId="0" applyNumberFormat="1" applyFont="1" applyBorder="1" applyAlignment="1">
      <alignment horizontal="center" vertical="center" textRotation="255"/>
    </xf>
    <xf numFmtId="49" fontId="7" fillId="0" borderId="89" xfId="0" applyNumberFormat="1" applyFont="1" applyBorder="1" applyAlignment="1">
      <alignment horizontal="center" vertical="center" textRotation="255"/>
    </xf>
    <xf numFmtId="0" fontId="0" fillId="0" borderId="69" xfId="0" applyBorder="1" applyAlignment="1">
      <alignment horizontal="center" vertical="center" shrinkToFit="1"/>
    </xf>
    <xf numFmtId="0" fontId="0" fillId="0" borderId="70" xfId="0" applyBorder="1" applyAlignment="1">
      <alignment horizontal="center" vertical="center" shrinkToFit="1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72" xfId="0" applyBorder="1" applyAlignment="1">
      <alignment horizontal="center" vertical="center" shrinkToFit="1"/>
    </xf>
    <xf numFmtId="0" fontId="0" fillId="0" borderId="73" xfId="0" applyBorder="1" applyAlignment="1">
      <alignment horizontal="center" vertical="center" shrinkToFit="1"/>
    </xf>
    <xf numFmtId="0" fontId="0" fillId="0" borderId="67" xfId="0" applyBorder="1" applyAlignment="1">
      <alignment horizontal="right" vertical="center"/>
    </xf>
    <xf numFmtId="0" fontId="0" fillId="0" borderId="68" xfId="0" applyBorder="1" applyAlignment="1">
      <alignment horizontal="right" vertical="center"/>
    </xf>
    <xf numFmtId="0" fontId="0" fillId="0" borderId="70" xfId="0" applyBorder="1" applyAlignment="1">
      <alignment horizontal="right" vertical="center"/>
    </xf>
    <xf numFmtId="0" fontId="0" fillId="0" borderId="71" xfId="0" applyBorder="1" applyAlignment="1">
      <alignment horizontal="right" vertical="center"/>
    </xf>
    <xf numFmtId="0" fontId="0" fillId="0" borderId="73" xfId="0" applyBorder="1" applyAlignment="1">
      <alignment horizontal="right" vertical="center"/>
    </xf>
    <xf numFmtId="0" fontId="0" fillId="0" borderId="74" xfId="0" applyBorder="1" applyAlignment="1">
      <alignment horizontal="right" vertical="center"/>
    </xf>
  </cellXfs>
  <cellStyles count="4">
    <cellStyle name="桁区切り" xfId="3" builtinId="6"/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12</xdr:row>
      <xdr:rowOff>114300</xdr:rowOff>
    </xdr:from>
    <xdr:to>
      <xdr:col>18</xdr:col>
      <xdr:colOff>137160</xdr:colOff>
      <xdr:row>16</xdr:row>
      <xdr:rowOff>76200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417320" y="3017520"/>
          <a:ext cx="2423160" cy="1028700"/>
        </a:xfrm>
        <a:prstGeom prst="wedgeRoundRectCallout">
          <a:avLst>
            <a:gd name="adj1" fmla="val -32141"/>
            <a:gd name="adj2" fmla="val -85822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始業時間</a:t>
          </a:r>
          <a:endParaRPr kumimoji="1" lang="en-US" altLang="ja-JP" sz="1100"/>
        </a:p>
        <a:p>
          <a:pPr algn="l"/>
          <a:r>
            <a:rPr kumimoji="1" lang="ja-JP" altLang="en-US" sz="1100"/>
            <a:t>終了時間</a:t>
          </a:r>
          <a:endParaRPr kumimoji="1" lang="en-US" altLang="ja-JP" sz="1100"/>
        </a:p>
        <a:p>
          <a:pPr algn="l"/>
          <a:r>
            <a:rPr kumimoji="1" lang="ja-JP" altLang="en-US" sz="1100"/>
            <a:t>休憩時間</a:t>
          </a:r>
          <a:endParaRPr kumimoji="1" lang="en-US" altLang="ja-JP" sz="1100"/>
        </a:p>
        <a:p>
          <a:pPr algn="l"/>
          <a:r>
            <a:rPr kumimoji="1" lang="ja-JP" altLang="en-US" sz="1100"/>
            <a:t>はプルダウンとなります。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198120</xdr:colOff>
      <xdr:row>17</xdr:row>
      <xdr:rowOff>15240</xdr:rowOff>
    </xdr:from>
    <xdr:to>
      <xdr:col>13</xdr:col>
      <xdr:colOff>175260</xdr:colOff>
      <xdr:row>22</xdr:row>
      <xdr:rowOff>60960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449580" y="4251960"/>
          <a:ext cx="2438400" cy="1379220"/>
        </a:xfrm>
        <a:prstGeom prst="wedgeRoundRectCallout">
          <a:avLst>
            <a:gd name="adj1" fmla="val -42208"/>
            <a:gd name="adj2" fmla="val -165405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区分は下記にある項目に該当する場合は番号を選んで下さい。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プロダウン</a:t>
          </a:r>
          <a:r>
            <a:rPr kumimoji="1" lang="ja-JP" altLang="en-US" sz="1100"/>
            <a:t>となります</a:t>
          </a:r>
          <a:endParaRPr kumimoji="1" lang="en-US" altLang="ja-JP" sz="1100"/>
        </a:p>
        <a:p>
          <a:pPr algn="l"/>
          <a:r>
            <a:rPr kumimoji="1" lang="ja-JP" altLang="en-US" sz="1100"/>
            <a:t>区分</a:t>
          </a:r>
          <a:endParaRPr kumimoji="1" lang="en-US" altLang="ja-JP" sz="1100"/>
        </a:p>
        <a:p>
          <a:pPr algn="l"/>
          <a:r>
            <a:rPr kumimoji="1" lang="ja-JP" altLang="en-US" sz="1100"/>
            <a:t>１．有休　２．欠勤　３．遅早</a:t>
          </a:r>
          <a:endParaRPr kumimoji="1" lang="en-US" altLang="ja-JP" sz="1100"/>
        </a:p>
        <a:p>
          <a:pPr algn="l"/>
          <a:r>
            <a:rPr kumimoji="1" lang="ja-JP" altLang="en-US" sz="1100"/>
            <a:t>４．早出　５．休出</a:t>
          </a:r>
          <a:endParaRPr kumimoji="1" lang="en-US" altLang="ja-JP" sz="1100"/>
        </a:p>
      </xdr:txBody>
    </xdr:sp>
    <xdr:clientData/>
  </xdr:twoCellAnchor>
  <xdr:twoCellAnchor>
    <xdr:from>
      <xdr:col>5</xdr:col>
      <xdr:colOff>53340</xdr:colOff>
      <xdr:row>25</xdr:row>
      <xdr:rowOff>182880</xdr:rowOff>
    </xdr:from>
    <xdr:to>
      <xdr:col>15</xdr:col>
      <xdr:colOff>137160</xdr:colOff>
      <xdr:row>28</xdr:row>
      <xdr:rowOff>30480</xdr:rowOff>
    </xdr:to>
    <xdr:sp macro="" textlink="">
      <xdr:nvSpPr>
        <xdr:cNvPr id="4" name="角丸四角形吹き出し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1181100" y="6553200"/>
          <a:ext cx="2065020" cy="647700"/>
        </a:xfrm>
        <a:prstGeom prst="wedgeRoundRectCallout">
          <a:avLst>
            <a:gd name="adj1" fmla="val -86686"/>
            <a:gd name="adj2" fmla="val -96262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月を入力すると曜日も変更になります。</a:t>
          </a:r>
          <a:endParaRPr kumimoji="1" lang="en-US" altLang="ja-JP" sz="1100"/>
        </a:p>
      </xdr:txBody>
    </xdr:sp>
    <xdr:clientData/>
  </xdr:twoCellAnchor>
  <xdr:twoCellAnchor>
    <xdr:from>
      <xdr:col>27</xdr:col>
      <xdr:colOff>182880</xdr:colOff>
      <xdr:row>0</xdr:row>
      <xdr:rowOff>45720</xdr:rowOff>
    </xdr:from>
    <xdr:to>
      <xdr:col>41</xdr:col>
      <xdr:colOff>556260</xdr:colOff>
      <xdr:row>5</xdr:row>
      <xdr:rowOff>45720</xdr:rowOff>
    </xdr:to>
    <xdr:sp macro="" textlink="">
      <xdr:nvSpPr>
        <xdr:cNvPr id="5" name="角丸四角形吹き出し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5669280" y="45720"/>
          <a:ext cx="3558540" cy="1264920"/>
        </a:xfrm>
        <a:prstGeom prst="wedgeRoundRectCallout">
          <a:avLst>
            <a:gd name="adj1" fmla="val -143923"/>
            <a:gd name="adj2" fmla="val -13157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年　月はプルダウンとなります。</a:t>
          </a:r>
          <a:endParaRPr kumimoji="1" lang="en-US" altLang="ja-JP" sz="1100"/>
        </a:p>
        <a:p>
          <a:pPr algn="l"/>
          <a:r>
            <a:rPr kumimoji="1" lang="ja-JP" altLang="en-US" sz="1100"/>
            <a:t>変更すると曜日も変更になります。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就業時間・終了時間・時間は消えませんので、</a:t>
          </a:r>
          <a:endParaRPr kumimoji="1" lang="en-US" altLang="ja-JP" sz="1100"/>
        </a:p>
        <a:p>
          <a:pPr algn="l"/>
          <a:r>
            <a:rPr kumimoji="1" lang="ja-JP" altLang="en-US" sz="1100"/>
            <a:t>新たに消して選択しなおして下さい</a:t>
          </a:r>
          <a:endParaRPr kumimoji="1" lang="en-US" altLang="ja-JP" sz="1100"/>
        </a:p>
      </xdr:txBody>
    </xdr:sp>
    <xdr:clientData/>
  </xdr:twoCellAnchor>
  <xdr:twoCellAnchor>
    <xdr:from>
      <xdr:col>19</xdr:col>
      <xdr:colOff>91440</xdr:colOff>
      <xdr:row>15</xdr:row>
      <xdr:rowOff>53340</xdr:rowOff>
    </xdr:from>
    <xdr:to>
      <xdr:col>29</xdr:col>
      <xdr:colOff>167640</xdr:colOff>
      <xdr:row>19</xdr:row>
      <xdr:rowOff>144780</xdr:rowOff>
    </xdr:to>
    <xdr:sp macro="" textlink="">
      <xdr:nvSpPr>
        <xdr:cNvPr id="6" name="角丸四角形吹き出し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3992880" y="3756660"/>
          <a:ext cx="2057400" cy="1158240"/>
        </a:xfrm>
        <a:prstGeom prst="wedgeRoundRectCallout">
          <a:avLst>
            <a:gd name="adj1" fmla="val -56542"/>
            <a:gd name="adj2" fmla="val -145180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所定労働時間・実労働時間は</a:t>
          </a:r>
          <a:endParaRPr kumimoji="1" lang="en-US" altLang="ja-JP" sz="1100"/>
        </a:p>
        <a:p>
          <a:pPr algn="l"/>
          <a:r>
            <a:rPr kumimoji="1" lang="ja-JP" altLang="en-US" sz="1100"/>
            <a:t>自動計算</a:t>
          </a:r>
          <a:endParaRPr kumimoji="1" lang="en-US" altLang="ja-JP" sz="1100"/>
        </a:p>
        <a:p>
          <a:pPr algn="l"/>
          <a:r>
            <a:rPr kumimoji="1" lang="ja-JP" altLang="en-US" sz="1100"/>
            <a:t>となります。</a:t>
          </a:r>
          <a:endParaRPr kumimoji="1" lang="en-US" altLang="ja-JP" sz="1100"/>
        </a:p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関数が入っていますので消さないで下さい</a:t>
          </a:r>
          <a:endParaRPr kumimoji="1" lang="en-US" altLang="ja-JP" sz="1100"/>
        </a:p>
      </xdr:txBody>
    </xdr:sp>
    <xdr:clientData/>
  </xdr:twoCellAnchor>
  <xdr:twoCellAnchor>
    <xdr:from>
      <xdr:col>36</xdr:col>
      <xdr:colOff>53340</xdr:colOff>
      <xdr:row>14</xdr:row>
      <xdr:rowOff>236220</xdr:rowOff>
    </xdr:from>
    <xdr:to>
      <xdr:col>42</xdr:col>
      <xdr:colOff>480060</xdr:colOff>
      <xdr:row>20</xdr:row>
      <xdr:rowOff>15240</xdr:rowOff>
    </xdr:to>
    <xdr:sp macro="" textlink="">
      <xdr:nvSpPr>
        <xdr:cNvPr id="7" name="角丸四角形吹き出し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7322820" y="3672840"/>
          <a:ext cx="2438400" cy="1379220"/>
        </a:xfrm>
        <a:prstGeom prst="wedgeRoundRectCallout">
          <a:avLst>
            <a:gd name="adj1" fmla="val -54396"/>
            <a:gd name="adj2" fmla="val -105735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区分で選ばれた内容が自動で入ります。</a:t>
          </a:r>
          <a:endParaRPr kumimoji="1" lang="en-US" altLang="ja-JP" sz="1100"/>
        </a:p>
        <a:p>
          <a:pPr algn="l"/>
          <a:r>
            <a:rPr kumimoji="1" lang="ja-JP" altLang="en-US" sz="1100"/>
            <a:t>１．有休　２．欠勤　３．遅早</a:t>
          </a:r>
          <a:endParaRPr kumimoji="1" lang="en-US" altLang="ja-JP" sz="1100"/>
        </a:p>
        <a:p>
          <a:pPr algn="l"/>
          <a:r>
            <a:rPr kumimoji="1" lang="ja-JP" altLang="en-US" sz="1100"/>
            <a:t>４．早出　５．休出</a:t>
          </a:r>
          <a:endParaRPr kumimoji="1" lang="en-US" altLang="ja-JP" sz="1100"/>
        </a:p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関数が入っていますので消さないでください。</a:t>
          </a:r>
          <a:endParaRPr kumimoji="1" lang="en-US" altLang="ja-JP" sz="1100"/>
        </a:p>
      </xdr:txBody>
    </xdr:sp>
    <xdr:clientData/>
  </xdr:twoCellAnchor>
  <xdr:twoCellAnchor>
    <xdr:from>
      <xdr:col>13</xdr:col>
      <xdr:colOff>175260</xdr:colOff>
      <xdr:row>35</xdr:row>
      <xdr:rowOff>251460</xdr:rowOff>
    </xdr:from>
    <xdr:to>
      <xdr:col>20</xdr:col>
      <xdr:colOff>53340</xdr:colOff>
      <xdr:row>37</xdr:row>
      <xdr:rowOff>15240</xdr:rowOff>
    </xdr:to>
    <xdr:sp macro="" textlink="">
      <xdr:nvSpPr>
        <xdr:cNvPr id="8" name="角丸四角形吹き出し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>
          <a:off x="2887980" y="9288780"/>
          <a:ext cx="1264920" cy="297180"/>
        </a:xfrm>
        <a:prstGeom prst="wedgeRoundRectCallout">
          <a:avLst>
            <a:gd name="adj1" fmla="val -28947"/>
            <a:gd name="adj2" fmla="val 112149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60</a:t>
          </a:r>
          <a:r>
            <a:rPr kumimoji="1" lang="ja-JP" altLang="en-US" sz="1100"/>
            <a:t>進数の計算</a:t>
          </a:r>
          <a:endParaRPr kumimoji="1" lang="en-US" altLang="ja-JP" sz="1100"/>
        </a:p>
      </xdr:txBody>
    </xdr:sp>
    <xdr:clientData/>
  </xdr:twoCellAnchor>
  <xdr:twoCellAnchor>
    <xdr:from>
      <xdr:col>8</xdr:col>
      <xdr:colOff>114300</xdr:colOff>
      <xdr:row>43</xdr:row>
      <xdr:rowOff>22860</xdr:rowOff>
    </xdr:from>
    <xdr:to>
      <xdr:col>15</xdr:col>
      <xdr:colOff>60960</xdr:colOff>
      <xdr:row>45</xdr:row>
      <xdr:rowOff>53340</xdr:rowOff>
    </xdr:to>
    <xdr:sp macro="" textlink="">
      <xdr:nvSpPr>
        <xdr:cNvPr id="9" name="角丸四角形吹き出し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>
        <a:xfrm>
          <a:off x="1836420" y="11018520"/>
          <a:ext cx="1333500" cy="365760"/>
        </a:xfrm>
        <a:prstGeom prst="wedgeRoundRectCallout">
          <a:avLst>
            <a:gd name="adj1" fmla="val 25024"/>
            <a:gd name="adj2" fmla="val -144581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10</a:t>
          </a:r>
          <a:r>
            <a:rPr kumimoji="1" lang="ja-JP" altLang="en-US" sz="1100"/>
            <a:t>進数の計算</a:t>
          </a:r>
          <a:endParaRPr kumimoji="1" lang="en-US" altLang="ja-JP" sz="1100"/>
        </a:p>
      </xdr:txBody>
    </xdr:sp>
    <xdr:clientData/>
  </xdr:twoCellAnchor>
  <xdr:twoCellAnchor>
    <xdr:from>
      <xdr:col>15</xdr:col>
      <xdr:colOff>190500</xdr:colOff>
      <xdr:row>43</xdr:row>
      <xdr:rowOff>137160</xdr:rowOff>
    </xdr:from>
    <xdr:to>
      <xdr:col>27</xdr:col>
      <xdr:colOff>76200</xdr:colOff>
      <xdr:row>48</xdr:row>
      <xdr:rowOff>15240</xdr:rowOff>
    </xdr:to>
    <xdr:sp macro="" textlink="">
      <xdr:nvSpPr>
        <xdr:cNvPr id="10" name="角丸四角形吹き出し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>
        <a:xfrm>
          <a:off x="3299460" y="11132820"/>
          <a:ext cx="2263140" cy="716280"/>
        </a:xfrm>
        <a:prstGeom prst="wedgeRoundRectCallout">
          <a:avLst>
            <a:gd name="adj1" fmla="val -52078"/>
            <a:gd name="adj2" fmla="val -16344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所定時間と残業時間の合計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残業時間に深夜時間を含む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28</xdr:col>
      <xdr:colOff>106680</xdr:colOff>
      <xdr:row>44</xdr:row>
      <xdr:rowOff>99060</xdr:rowOff>
    </xdr:from>
    <xdr:to>
      <xdr:col>36</xdr:col>
      <xdr:colOff>175260</xdr:colOff>
      <xdr:row>47</xdr:row>
      <xdr:rowOff>38100</xdr:rowOff>
    </xdr:to>
    <xdr:sp macro="" textlink="">
      <xdr:nvSpPr>
        <xdr:cNvPr id="11" name="角丸四角形吹き出し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>
        <a:xfrm>
          <a:off x="5791200" y="11262360"/>
          <a:ext cx="1653540" cy="441960"/>
        </a:xfrm>
        <a:prstGeom prst="wedgeRoundRectCallout">
          <a:avLst>
            <a:gd name="adj1" fmla="val -141382"/>
            <a:gd name="adj2" fmla="val -302393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深夜時間のみの合計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11</xdr:row>
      <xdr:rowOff>144780</xdr:rowOff>
    </xdr:from>
    <xdr:to>
      <xdr:col>11</xdr:col>
      <xdr:colOff>281940</xdr:colOff>
      <xdr:row>15</xdr:row>
      <xdr:rowOff>144780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3901440" y="1988820"/>
          <a:ext cx="3451860" cy="670560"/>
        </a:xfrm>
        <a:prstGeom prst="wedgeRoundRectCallout">
          <a:avLst>
            <a:gd name="adj1" fmla="val -20021"/>
            <a:gd name="adj2" fmla="val -38884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関数の共データが入っていますので消さないでください。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A16" zoomScaleNormal="100" workbookViewId="0">
      <selection activeCell="AI8" sqref="AI8:AJ8"/>
    </sheetView>
  </sheetViews>
  <sheetFormatPr defaultRowHeight="13.2"/>
  <cols>
    <col min="1" max="2" width="3.6640625" customWidth="1"/>
    <col min="3" max="3" width="3.33203125" customWidth="1"/>
    <col min="4" max="40" width="2.88671875" customWidth="1"/>
  </cols>
  <sheetData>
    <row r="1" spans="1:43" ht="19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</row>
    <row r="2" spans="1:43" ht="13.8" thickBot="1">
      <c r="AD2" s="70" t="s">
        <v>1</v>
      </c>
      <c r="AE2" s="70"/>
      <c r="AF2" s="70"/>
      <c r="AG2" s="70"/>
      <c r="AH2" s="70"/>
      <c r="AI2" s="70"/>
      <c r="AJ2" s="70"/>
    </row>
    <row r="3" spans="1:43" ht="26.25" customHeight="1">
      <c r="A3" s="71" t="s">
        <v>2</v>
      </c>
      <c r="B3" s="72"/>
      <c r="C3" s="73">
        <v>2019</v>
      </c>
      <c r="D3" s="74"/>
      <c r="E3" s="74"/>
      <c r="F3" s="74"/>
      <c r="G3" s="1" t="s">
        <v>3</v>
      </c>
      <c r="H3" s="73">
        <v>7</v>
      </c>
      <c r="I3" s="74"/>
      <c r="J3" s="1" t="s">
        <v>4</v>
      </c>
      <c r="K3" s="2" t="s">
        <v>5</v>
      </c>
      <c r="L3" s="75" t="s">
        <v>6</v>
      </c>
      <c r="M3" s="75"/>
      <c r="N3" s="75"/>
      <c r="O3" s="75"/>
      <c r="P3" s="75"/>
      <c r="Q3" s="75"/>
      <c r="R3" s="76" t="s">
        <v>47</v>
      </c>
      <c r="S3" s="76"/>
      <c r="T3" s="76"/>
      <c r="U3" s="76"/>
      <c r="V3" s="76"/>
      <c r="W3" s="76"/>
      <c r="X3" s="76"/>
      <c r="Y3" s="76"/>
      <c r="Z3" s="76"/>
      <c r="AA3" s="77" t="s">
        <v>7</v>
      </c>
      <c r="AB3" s="77"/>
      <c r="AC3" s="77"/>
      <c r="AD3" s="73"/>
      <c r="AE3" s="74"/>
      <c r="AF3" s="74"/>
      <c r="AG3" s="74"/>
      <c r="AH3" s="74"/>
      <c r="AI3" s="74"/>
      <c r="AJ3" s="78"/>
    </row>
    <row r="4" spans="1:43" ht="27" customHeight="1" thickBot="1">
      <c r="A4" s="59" t="s">
        <v>8</v>
      </c>
      <c r="B4" s="60"/>
      <c r="C4" s="61"/>
      <c r="D4" s="62"/>
      <c r="E4" s="62"/>
      <c r="F4" s="62"/>
      <c r="G4" s="62"/>
      <c r="H4" s="62"/>
      <c r="I4" s="62"/>
      <c r="J4" s="62"/>
      <c r="K4" s="63"/>
      <c r="L4" s="64" t="s">
        <v>9</v>
      </c>
      <c r="M4" s="64"/>
      <c r="N4" s="64"/>
      <c r="O4" s="64"/>
      <c r="P4" s="64"/>
      <c r="Q4" s="64"/>
      <c r="R4" s="65"/>
      <c r="S4" s="65"/>
      <c r="T4" s="65"/>
      <c r="U4" s="65"/>
      <c r="V4" s="65"/>
      <c r="W4" s="65"/>
      <c r="X4" s="65"/>
      <c r="Y4" s="65"/>
      <c r="Z4" s="65"/>
      <c r="AA4" s="64" t="s">
        <v>10</v>
      </c>
      <c r="AB4" s="64"/>
      <c r="AC4" s="64"/>
      <c r="AD4" s="66"/>
      <c r="AE4" s="67"/>
      <c r="AF4" s="67"/>
      <c r="AG4" s="67"/>
      <c r="AH4" s="67"/>
      <c r="AI4" s="67"/>
      <c r="AJ4" s="68"/>
    </row>
    <row r="5" spans="1:43" ht="13.8" thickBot="1"/>
    <row r="6" spans="1:43" ht="12" customHeight="1">
      <c r="A6" s="96" t="s">
        <v>11</v>
      </c>
      <c r="B6" s="98" t="s">
        <v>12</v>
      </c>
      <c r="C6" s="75" t="s">
        <v>13</v>
      </c>
      <c r="D6" s="88" t="s">
        <v>14</v>
      </c>
      <c r="E6" s="80"/>
      <c r="F6" s="80"/>
      <c r="G6" s="88" t="s">
        <v>15</v>
      </c>
      <c r="H6" s="80"/>
      <c r="I6" s="80"/>
      <c r="J6" s="88" t="s">
        <v>16</v>
      </c>
      <c r="K6" s="80"/>
      <c r="L6" s="80"/>
      <c r="M6" s="79" t="s">
        <v>44</v>
      </c>
      <c r="N6" s="80"/>
      <c r="O6" s="81"/>
      <c r="P6" s="85" t="s">
        <v>17</v>
      </c>
      <c r="Q6" s="86"/>
      <c r="R6" s="86"/>
      <c r="S6" s="86"/>
      <c r="T6" s="86"/>
      <c r="U6" s="86"/>
      <c r="V6" s="86"/>
      <c r="W6" s="86"/>
      <c r="X6" s="87"/>
      <c r="Y6" s="80" t="s">
        <v>26</v>
      </c>
      <c r="Z6" s="80"/>
      <c r="AA6" s="80"/>
      <c r="AB6" s="80"/>
      <c r="AC6" s="80"/>
      <c r="AD6" s="81"/>
      <c r="AE6" s="88" t="s">
        <v>22</v>
      </c>
      <c r="AF6" s="80"/>
      <c r="AG6" s="80"/>
      <c r="AH6" s="80"/>
      <c r="AI6" s="80"/>
      <c r="AJ6" s="89"/>
    </row>
    <row r="7" spans="1:43" ht="12" customHeight="1">
      <c r="A7" s="97"/>
      <c r="B7" s="99"/>
      <c r="C7" s="100"/>
      <c r="D7" s="90"/>
      <c r="E7" s="83"/>
      <c r="F7" s="83"/>
      <c r="G7" s="90"/>
      <c r="H7" s="83"/>
      <c r="I7" s="83"/>
      <c r="J7" s="90"/>
      <c r="K7" s="83"/>
      <c r="L7" s="83"/>
      <c r="M7" s="82"/>
      <c r="N7" s="83"/>
      <c r="O7" s="84"/>
      <c r="P7" s="92" t="s">
        <v>18</v>
      </c>
      <c r="Q7" s="93"/>
      <c r="R7" s="94"/>
      <c r="S7" s="92" t="s">
        <v>19</v>
      </c>
      <c r="T7" s="93"/>
      <c r="U7" s="93"/>
      <c r="V7" s="92" t="s">
        <v>39</v>
      </c>
      <c r="W7" s="93"/>
      <c r="X7" s="95"/>
      <c r="Y7" s="83"/>
      <c r="Z7" s="83"/>
      <c r="AA7" s="83"/>
      <c r="AB7" s="83"/>
      <c r="AC7" s="83"/>
      <c r="AD7" s="84"/>
      <c r="AE7" s="90"/>
      <c r="AF7" s="83"/>
      <c r="AG7" s="83"/>
      <c r="AH7" s="83"/>
      <c r="AI7" s="83"/>
      <c r="AJ7" s="91"/>
      <c r="AP7" t="s">
        <v>45</v>
      </c>
      <c r="AQ7" t="s">
        <v>46</v>
      </c>
    </row>
    <row r="8" spans="1:43" ht="21" customHeight="1">
      <c r="A8" s="8">
        <f>データシート!L2</f>
        <v>45231</v>
      </c>
      <c r="B8" s="3" t="str">
        <f>TEXT($A8,"aaa")</f>
        <v>水</v>
      </c>
      <c r="C8" s="10"/>
      <c r="D8" s="109">
        <v>0.375</v>
      </c>
      <c r="E8" s="104"/>
      <c r="F8" s="110"/>
      <c r="G8" s="109">
        <v>0.73958333333333304</v>
      </c>
      <c r="H8" s="104"/>
      <c r="I8" s="110"/>
      <c r="J8" s="109">
        <v>3.125E-2</v>
      </c>
      <c r="K8" s="104"/>
      <c r="L8" s="104"/>
      <c r="M8" s="111">
        <f t="shared" ref="M8:M38" si="0">IF(V8="","",IF(V8&gt;=TIME(8,0,0),"8:00",V8)*1)</f>
        <v>0.33333333333333331</v>
      </c>
      <c r="N8" s="102"/>
      <c r="O8" s="112"/>
      <c r="P8" s="101">
        <v>0</v>
      </c>
      <c r="Q8" s="102"/>
      <c r="R8" s="112"/>
      <c r="S8" s="101" t="str">
        <f>IF(G8="","",IF(G8+IF(G8-D8&lt;0,1,0)&lt;TIME(22,0,0),"",G8+IF(G8-D8&lt;0,1,0)-TIME(22,0,0)))</f>
        <v/>
      </c>
      <c r="T8" s="102"/>
      <c r="U8" s="102"/>
      <c r="V8" s="101">
        <f>IF(G8="","",G8+IF(G8-D8&lt;0,1,0)-D8-J8)</f>
        <v>0.33333333333333304</v>
      </c>
      <c r="W8" s="102"/>
      <c r="X8" s="103"/>
      <c r="Y8" s="104"/>
      <c r="Z8" s="104"/>
      <c r="AA8" s="104"/>
      <c r="AB8" s="104"/>
      <c r="AC8" s="104"/>
      <c r="AD8" s="105"/>
      <c r="AE8" s="106"/>
      <c r="AF8" s="107"/>
      <c r="AG8" s="107"/>
      <c r="AH8" s="107"/>
      <c r="AI8" s="104" t="str">
        <f>IFERROR(VLOOKUP(C8,データシート!$H$2:$J$9,2,),"")</f>
        <v/>
      </c>
      <c r="AJ8" s="108"/>
      <c r="AP8" s="17">
        <f>IFERROR(M8*24,"")</f>
        <v>8</v>
      </c>
      <c r="AQ8" s="17">
        <f>IFERROR(P8*24,"")</f>
        <v>0</v>
      </c>
    </row>
    <row r="9" spans="1:43" ht="21" customHeight="1">
      <c r="A9" s="8">
        <f>A8+1</f>
        <v>45232</v>
      </c>
      <c r="B9" s="3" t="str">
        <f t="shared" ref="B9:B37" si="1">TEXT($A9,"aaa")</f>
        <v>木</v>
      </c>
      <c r="C9" s="10"/>
      <c r="D9" s="109">
        <v>0.375</v>
      </c>
      <c r="E9" s="104"/>
      <c r="F9" s="110"/>
      <c r="G9" s="109">
        <v>0.73958333333333304</v>
      </c>
      <c r="H9" s="104"/>
      <c r="I9" s="110"/>
      <c r="J9" s="109">
        <v>3.125E-2</v>
      </c>
      <c r="K9" s="104"/>
      <c r="L9" s="104"/>
      <c r="M9" s="111">
        <f t="shared" si="0"/>
        <v>0.33333333333333331</v>
      </c>
      <c r="N9" s="102"/>
      <c r="O9" s="112"/>
      <c r="P9" s="101">
        <v>0</v>
      </c>
      <c r="Q9" s="102"/>
      <c r="R9" s="112"/>
      <c r="S9" s="101" t="str">
        <f t="shared" ref="S9:S38" si="2">IF(G9="","",IF(G9+IF(G9-D9&lt;0,1,0)&lt;TIME(22,0,0),"",G9+IF(G9-D9&lt;0,1,0)-TIME(22,0,0)))</f>
        <v/>
      </c>
      <c r="T9" s="102"/>
      <c r="U9" s="102"/>
      <c r="V9" s="101">
        <f t="shared" ref="V9:V38" si="3">IF(G9="","",G9+IF(G9-D9&lt;0,1,0)-D9-J9)</f>
        <v>0.33333333333333304</v>
      </c>
      <c r="W9" s="102"/>
      <c r="X9" s="103"/>
      <c r="Y9" s="104"/>
      <c r="Z9" s="104"/>
      <c r="AA9" s="104"/>
      <c r="AB9" s="104"/>
      <c r="AC9" s="104"/>
      <c r="AD9" s="105"/>
      <c r="AE9" s="106"/>
      <c r="AF9" s="107"/>
      <c r="AG9" s="107"/>
      <c r="AH9" s="107"/>
      <c r="AI9" s="104" t="str">
        <f>IFERROR(VLOOKUP(C9,データシート!$H$2:$J$9,2,),"")</f>
        <v/>
      </c>
      <c r="AJ9" s="108"/>
      <c r="AP9" s="17">
        <f t="shared" ref="AP9:AP38" si="4">IFERROR(M9*24,"")</f>
        <v>8</v>
      </c>
      <c r="AQ9" s="17">
        <f t="shared" ref="AQ9:AQ38" si="5">IFERROR(P9*24,"")</f>
        <v>0</v>
      </c>
    </row>
    <row r="10" spans="1:43" ht="21" customHeight="1">
      <c r="A10" s="8">
        <f t="shared" ref="A10:A38" si="6">A9+1</f>
        <v>45233</v>
      </c>
      <c r="B10" s="3" t="str">
        <f t="shared" si="1"/>
        <v>金</v>
      </c>
      <c r="C10" s="10"/>
      <c r="D10" s="109">
        <v>0.375</v>
      </c>
      <c r="E10" s="104"/>
      <c r="F10" s="110"/>
      <c r="G10" s="109">
        <v>0.73958333333333304</v>
      </c>
      <c r="H10" s="104"/>
      <c r="I10" s="110"/>
      <c r="J10" s="109">
        <v>3.125E-2</v>
      </c>
      <c r="K10" s="104"/>
      <c r="L10" s="104"/>
      <c r="M10" s="111">
        <f t="shared" si="0"/>
        <v>0.33333333333333331</v>
      </c>
      <c r="N10" s="102"/>
      <c r="O10" s="112"/>
      <c r="P10" s="101">
        <v>0</v>
      </c>
      <c r="Q10" s="102"/>
      <c r="R10" s="112"/>
      <c r="S10" s="101" t="str">
        <f t="shared" si="2"/>
        <v/>
      </c>
      <c r="T10" s="102"/>
      <c r="U10" s="102"/>
      <c r="V10" s="101">
        <f t="shared" si="3"/>
        <v>0.33333333333333304</v>
      </c>
      <c r="W10" s="102"/>
      <c r="X10" s="103"/>
      <c r="Y10" s="104"/>
      <c r="Z10" s="104"/>
      <c r="AA10" s="104"/>
      <c r="AB10" s="104"/>
      <c r="AC10" s="104"/>
      <c r="AD10" s="105"/>
      <c r="AE10" s="106"/>
      <c r="AF10" s="107"/>
      <c r="AG10" s="107"/>
      <c r="AH10" s="107"/>
      <c r="AI10" s="104" t="str">
        <f>IFERROR(VLOOKUP(C10,データシート!$H$2:$J$9,2,),"")</f>
        <v/>
      </c>
      <c r="AJ10" s="108"/>
      <c r="AP10" s="17">
        <f t="shared" si="4"/>
        <v>8</v>
      </c>
      <c r="AQ10" s="17">
        <f t="shared" si="5"/>
        <v>0</v>
      </c>
    </row>
    <row r="11" spans="1:43" ht="21" customHeight="1">
      <c r="A11" s="8">
        <f t="shared" si="6"/>
        <v>45234</v>
      </c>
      <c r="B11" s="3" t="str">
        <f t="shared" si="1"/>
        <v>土</v>
      </c>
      <c r="C11" s="10"/>
      <c r="D11" s="109">
        <v>0.37847222222222199</v>
      </c>
      <c r="E11" s="104"/>
      <c r="F11" s="110"/>
      <c r="G11" s="109">
        <v>0.73958333333333304</v>
      </c>
      <c r="H11" s="104"/>
      <c r="I11" s="110"/>
      <c r="J11" s="109">
        <v>3.125E-2</v>
      </c>
      <c r="K11" s="104"/>
      <c r="L11" s="104"/>
      <c r="M11" s="111">
        <f t="shared" si="0"/>
        <v>0.32986111111111105</v>
      </c>
      <c r="N11" s="102"/>
      <c r="O11" s="112"/>
      <c r="P11" s="101">
        <f t="shared" ref="P11:P35" si="7">IFERROR(V11-M11,"")</f>
        <v>0</v>
      </c>
      <c r="Q11" s="102"/>
      <c r="R11" s="112"/>
      <c r="S11" s="101" t="str">
        <f t="shared" si="2"/>
        <v/>
      </c>
      <c r="T11" s="102"/>
      <c r="U11" s="102"/>
      <c r="V11" s="101">
        <f t="shared" si="3"/>
        <v>0.32986111111111105</v>
      </c>
      <c r="W11" s="102"/>
      <c r="X11" s="103"/>
      <c r="Y11" s="104"/>
      <c r="Z11" s="104"/>
      <c r="AA11" s="104"/>
      <c r="AB11" s="104"/>
      <c r="AC11" s="104"/>
      <c r="AD11" s="105"/>
      <c r="AE11" s="106" t="s">
        <v>49</v>
      </c>
      <c r="AF11" s="107"/>
      <c r="AG11" s="107"/>
      <c r="AH11" s="107"/>
      <c r="AI11" s="104" t="str">
        <f>IFERROR(VLOOKUP(C11,データシート!$H$2:$J$9,2,),"")</f>
        <v/>
      </c>
      <c r="AJ11" s="108"/>
      <c r="AP11" s="17">
        <f t="shared" si="4"/>
        <v>7.9166666666666652</v>
      </c>
      <c r="AQ11" s="17">
        <f t="shared" si="5"/>
        <v>0</v>
      </c>
    </row>
    <row r="12" spans="1:43" ht="21" customHeight="1">
      <c r="A12" s="8">
        <f t="shared" si="6"/>
        <v>45235</v>
      </c>
      <c r="B12" s="3" t="str">
        <f t="shared" si="1"/>
        <v>日</v>
      </c>
      <c r="C12" s="10"/>
      <c r="D12" s="109">
        <v>0.375</v>
      </c>
      <c r="E12" s="104"/>
      <c r="F12" s="110"/>
      <c r="G12" s="109">
        <v>0.76041666666666596</v>
      </c>
      <c r="H12" s="104"/>
      <c r="I12" s="110"/>
      <c r="J12" s="109">
        <v>4.8611111111111098E-2</v>
      </c>
      <c r="K12" s="104"/>
      <c r="L12" s="104"/>
      <c r="M12" s="111">
        <f t="shared" si="0"/>
        <v>0.33333333333333331</v>
      </c>
      <c r="N12" s="102"/>
      <c r="O12" s="112"/>
      <c r="P12" s="101">
        <f t="shared" ref="P12" si="8">IFERROR(V12-M12,"")</f>
        <v>3.4722222222215438E-3</v>
      </c>
      <c r="Q12" s="102"/>
      <c r="R12" s="112"/>
      <c r="S12" s="101" t="str">
        <f t="shared" si="2"/>
        <v/>
      </c>
      <c r="T12" s="102"/>
      <c r="U12" s="102"/>
      <c r="V12" s="101">
        <f t="shared" si="3"/>
        <v>0.33680555555555486</v>
      </c>
      <c r="W12" s="102"/>
      <c r="X12" s="103"/>
      <c r="Y12" s="104"/>
      <c r="Z12" s="104"/>
      <c r="AA12" s="104"/>
      <c r="AB12" s="104"/>
      <c r="AC12" s="104"/>
      <c r="AD12" s="105"/>
      <c r="AE12" s="106"/>
      <c r="AF12" s="107"/>
      <c r="AG12" s="107"/>
      <c r="AH12" s="107"/>
      <c r="AI12" s="104" t="str">
        <f>IFERROR(VLOOKUP(C12,データシート!$H$2:$J$9,2,),"")</f>
        <v/>
      </c>
      <c r="AJ12" s="108"/>
      <c r="AP12" s="17">
        <f t="shared" si="4"/>
        <v>8</v>
      </c>
      <c r="AQ12" s="17">
        <f t="shared" si="5"/>
        <v>8.333333333331705E-2</v>
      </c>
    </row>
    <row r="13" spans="1:43" ht="21" customHeight="1">
      <c r="A13" s="8">
        <f t="shared" si="6"/>
        <v>45236</v>
      </c>
      <c r="B13" s="3" t="str">
        <f t="shared" si="1"/>
        <v>月</v>
      </c>
      <c r="C13" s="10"/>
      <c r="D13" s="109"/>
      <c r="E13" s="104"/>
      <c r="F13" s="110"/>
      <c r="G13" s="109"/>
      <c r="H13" s="104"/>
      <c r="I13" s="110"/>
      <c r="J13" s="109"/>
      <c r="K13" s="104"/>
      <c r="L13" s="104"/>
      <c r="M13" s="111" t="str">
        <f t="shared" si="0"/>
        <v/>
      </c>
      <c r="N13" s="102"/>
      <c r="O13" s="112"/>
      <c r="P13" s="101" t="str">
        <f t="shared" si="7"/>
        <v/>
      </c>
      <c r="Q13" s="102"/>
      <c r="R13" s="112"/>
      <c r="S13" s="101" t="str">
        <f t="shared" si="2"/>
        <v/>
      </c>
      <c r="T13" s="102"/>
      <c r="U13" s="102"/>
      <c r="V13" s="101" t="str">
        <f t="shared" si="3"/>
        <v/>
      </c>
      <c r="W13" s="102"/>
      <c r="X13" s="103"/>
      <c r="Y13" s="104"/>
      <c r="Z13" s="104"/>
      <c r="AA13" s="104"/>
      <c r="AB13" s="104"/>
      <c r="AC13" s="104"/>
      <c r="AD13" s="105"/>
      <c r="AE13" s="106"/>
      <c r="AF13" s="107"/>
      <c r="AG13" s="107"/>
      <c r="AH13" s="107"/>
      <c r="AI13" s="104" t="str">
        <f>IFERROR(VLOOKUP(C13,データシート!$H$2:$J$9,2,),"")</f>
        <v/>
      </c>
      <c r="AJ13" s="108"/>
      <c r="AM13" s="14"/>
      <c r="AN13" s="14"/>
      <c r="AO13" s="14"/>
      <c r="AP13" s="17" t="str">
        <f t="shared" si="4"/>
        <v/>
      </c>
      <c r="AQ13" s="17" t="str">
        <f t="shared" si="5"/>
        <v/>
      </c>
    </row>
    <row r="14" spans="1:43" ht="21" customHeight="1">
      <c r="A14" s="8">
        <f t="shared" si="6"/>
        <v>45237</v>
      </c>
      <c r="B14" s="3" t="str">
        <f t="shared" si="1"/>
        <v>火</v>
      </c>
      <c r="C14" s="10"/>
      <c r="D14" s="109"/>
      <c r="E14" s="104"/>
      <c r="F14" s="110"/>
      <c r="G14" s="109"/>
      <c r="H14" s="104"/>
      <c r="I14" s="110"/>
      <c r="J14" s="109"/>
      <c r="K14" s="104"/>
      <c r="L14" s="104"/>
      <c r="M14" s="111" t="str">
        <f t="shared" si="0"/>
        <v/>
      </c>
      <c r="N14" s="102"/>
      <c r="O14" s="112"/>
      <c r="P14" s="101" t="str">
        <f t="shared" si="7"/>
        <v/>
      </c>
      <c r="Q14" s="102"/>
      <c r="R14" s="112"/>
      <c r="S14" s="101" t="str">
        <f t="shared" si="2"/>
        <v/>
      </c>
      <c r="T14" s="102"/>
      <c r="U14" s="102"/>
      <c r="V14" s="101" t="str">
        <f t="shared" si="3"/>
        <v/>
      </c>
      <c r="W14" s="102"/>
      <c r="X14" s="103"/>
      <c r="Y14" s="104"/>
      <c r="Z14" s="104"/>
      <c r="AA14" s="104"/>
      <c r="AB14" s="104"/>
      <c r="AC14" s="104"/>
      <c r="AD14" s="105"/>
      <c r="AE14" s="106"/>
      <c r="AF14" s="107"/>
      <c r="AG14" s="107"/>
      <c r="AH14" s="107"/>
      <c r="AI14" s="104" t="str">
        <f>IFERROR(VLOOKUP(C14,データシート!$H$2:$J$9,2,),"")</f>
        <v/>
      </c>
      <c r="AJ14" s="108"/>
      <c r="AP14" s="17" t="str">
        <f t="shared" si="4"/>
        <v/>
      </c>
      <c r="AQ14" s="17" t="str">
        <f t="shared" si="5"/>
        <v/>
      </c>
    </row>
    <row r="15" spans="1:43" ht="21" customHeight="1">
      <c r="A15" s="8">
        <f t="shared" si="6"/>
        <v>45238</v>
      </c>
      <c r="B15" s="3" t="str">
        <f t="shared" si="1"/>
        <v>水</v>
      </c>
      <c r="C15" s="10"/>
      <c r="D15" s="109">
        <v>0.375</v>
      </c>
      <c r="E15" s="104"/>
      <c r="F15" s="110"/>
      <c r="G15" s="109">
        <v>0.73958333333333304</v>
      </c>
      <c r="H15" s="104"/>
      <c r="I15" s="110"/>
      <c r="J15" s="109">
        <v>3.125E-2</v>
      </c>
      <c r="K15" s="104"/>
      <c r="L15" s="104"/>
      <c r="M15" s="111">
        <f t="shared" si="0"/>
        <v>0.33333333333333331</v>
      </c>
      <c r="N15" s="102"/>
      <c r="O15" s="112"/>
      <c r="P15" s="101">
        <v>0</v>
      </c>
      <c r="Q15" s="102"/>
      <c r="R15" s="112"/>
      <c r="S15" s="101" t="str">
        <f t="shared" si="2"/>
        <v/>
      </c>
      <c r="T15" s="102"/>
      <c r="U15" s="102"/>
      <c r="V15" s="101">
        <f t="shared" si="3"/>
        <v>0.33333333333333304</v>
      </c>
      <c r="W15" s="102"/>
      <c r="X15" s="103"/>
      <c r="Y15" s="104"/>
      <c r="Z15" s="104"/>
      <c r="AA15" s="104"/>
      <c r="AB15" s="104"/>
      <c r="AC15" s="104"/>
      <c r="AD15" s="105"/>
      <c r="AE15" s="106"/>
      <c r="AF15" s="107"/>
      <c r="AG15" s="107"/>
      <c r="AH15" s="107"/>
      <c r="AI15" s="104" t="str">
        <f>IFERROR(VLOOKUP(C15,データシート!$H$2:$J$9,2,),"")</f>
        <v/>
      </c>
      <c r="AJ15" s="108"/>
      <c r="AP15" s="17">
        <f t="shared" si="4"/>
        <v>8</v>
      </c>
      <c r="AQ15" s="17">
        <f t="shared" si="5"/>
        <v>0</v>
      </c>
    </row>
    <row r="16" spans="1:43" ht="21" customHeight="1">
      <c r="A16" s="8">
        <f t="shared" si="6"/>
        <v>45239</v>
      </c>
      <c r="B16" s="3" t="str">
        <f t="shared" si="1"/>
        <v>木</v>
      </c>
      <c r="C16" s="10"/>
      <c r="D16" s="109">
        <v>0.375</v>
      </c>
      <c r="E16" s="104"/>
      <c r="F16" s="110"/>
      <c r="G16" s="109">
        <v>0.73958333333333304</v>
      </c>
      <c r="H16" s="104"/>
      <c r="I16" s="110"/>
      <c r="J16" s="109">
        <v>3.125E-2</v>
      </c>
      <c r="K16" s="104"/>
      <c r="L16" s="104"/>
      <c r="M16" s="111">
        <f t="shared" si="0"/>
        <v>0.33333333333333331</v>
      </c>
      <c r="N16" s="102"/>
      <c r="O16" s="112"/>
      <c r="P16" s="101">
        <v>0</v>
      </c>
      <c r="Q16" s="102"/>
      <c r="R16" s="112"/>
      <c r="S16" s="101" t="str">
        <f t="shared" si="2"/>
        <v/>
      </c>
      <c r="T16" s="102"/>
      <c r="U16" s="102"/>
      <c r="V16" s="101">
        <f t="shared" si="3"/>
        <v>0.33333333333333304</v>
      </c>
      <c r="W16" s="102"/>
      <c r="X16" s="103"/>
      <c r="Y16" s="104"/>
      <c r="Z16" s="104"/>
      <c r="AA16" s="104"/>
      <c r="AB16" s="104"/>
      <c r="AC16" s="104"/>
      <c r="AD16" s="105"/>
      <c r="AE16" s="106"/>
      <c r="AF16" s="107"/>
      <c r="AG16" s="107"/>
      <c r="AH16" s="107"/>
      <c r="AI16" s="104" t="str">
        <f>IFERROR(VLOOKUP(C16,データシート!$H$2:$J$9,2,),"")</f>
        <v/>
      </c>
      <c r="AJ16" s="108"/>
      <c r="AP16" s="17">
        <f t="shared" si="4"/>
        <v>8</v>
      </c>
      <c r="AQ16" s="17">
        <f t="shared" si="5"/>
        <v>0</v>
      </c>
    </row>
    <row r="17" spans="1:43" ht="21" customHeight="1">
      <c r="A17" s="8">
        <f t="shared" si="6"/>
        <v>45240</v>
      </c>
      <c r="B17" s="3" t="str">
        <f t="shared" si="1"/>
        <v>金</v>
      </c>
      <c r="C17" s="10"/>
      <c r="D17" s="109">
        <v>0.375</v>
      </c>
      <c r="E17" s="104"/>
      <c r="F17" s="110"/>
      <c r="G17" s="109">
        <v>0.73958333333333304</v>
      </c>
      <c r="H17" s="104"/>
      <c r="I17" s="110"/>
      <c r="J17" s="109">
        <v>3.125E-2</v>
      </c>
      <c r="K17" s="104"/>
      <c r="L17" s="104"/>
      <c r="M17" s="111">
        <f t="shared" si="0"/>
        <v>0.33333333333333331</v>
      </c>
      <c r="N17" s="102"/>
      <c r="O17" s="112"/>
      <c r="P17" s="101">
        <v>0</v>
      </c>
      <c r="Q17" s="102"/>
      <c r="R17" s="112"/>
      <c r="S17" s="101" t="str">
        <f t="shared" si="2"/>
        <v/>
      </c>
      <c r="T17" s="102"/>
      <c r="U17" s="102"/>
      <c r="V17" s="101">
        <f t="shared" si="3"/>
        <v>0.33333333333333304</v>
      </c>
      <c r="W17" s="102"/>
      <c r="X17" s="103"/>
      <c r="Y17" s="104"/>
      <c r="Z17" s="104"/>
      <c r="AA17" s="104"/>
      <c r="AB17" s="104"/>
      <c r="AC17" s="104"/>
      <c r="AD17" s="105"/>
      <c r="AE17" s="106"/>
      <c r="AF17" s="107"/>
      <c r="AG17" s="107"/>
      <c r="AH17" s="107"/>
      <c r="AI17" s="104" t="str">
        <f>IFERROR(VLOOKUP(C17,データシート!$H$2:$J$9,2,),"")</f>
        <v/>
      </c>
      <c r="AJ17" s="108"/>
      <c r="AP17" s="17">
        <f t="shared" si="4"/>
        <v>8</v>
      </c>
      <c r="AQ17" s="17">
        <f t="shared" si="5"/>
        <v>0</v>
      </c>
    </row>
    <row r="18" spans="1:43" ht="21" customHeight="1">
      <c r="A18" s="8">
        <f t="shared" si="6"/>
        <v>45241</v>
      </c>
      <c r="B18" s="3" t="str">
        <f t="shared" si="1"/>
        <v>土</v>
      </c>
      <c r="C18" s="10"/>
      <c r="D18" s="109">
        <v>0.375</v>
      </c>
      <c r="E18" s="104"/>
      <c r="F18" s="110"/>
      <c r="G18" s="109">
        <v>0.73958333333333304</v>
      </c>
      <c r="H18" s="104"/>
      <c r="I18" s="110"/>
      <c r="J18" s="109">
        <v>3.125E-2</v>
      </c>
      <c r="K18" s="104"/>
      <c r="L18" s="104"/>
      <c r="M18" s="111">
        <f t="shared" si="0"/>
        <v>0.33333333333333331</v>
      </c>
      <c r="N18" s="102"/>
      <c r="O18" s="112"/>
      <c r="P18" s="101">
        <v>0</v>
      </c>
      <c r="Q18" s="102"/>
      <c r="R18" s="112"/>
      <c r="S18" s="101" t="str">
        <f t="shared" si="2"/>
        <v/>
      </c>
      <c r="T18" s="102"/>
      <c r="U18" s="102"/>
      <c r="V18" s="101">
        <f t="shared" si="3"/>
        <v>0.33333333333333304</v>
      </c>
      <c r="W18" s="102"/>
      <c r="X18" s="103"/>
      <c r="Y18" s="104"/>
      <c r="Z18" s="104"/>
      <c r="AA18" s="104"/>
      <c r="AB18" s="104"/>
      <c r="AC18" s="104"/>
      <c r="AD18" s="105"/>
      <c r="AE18" s="106"/>
      <c r="AF18" s="107"/>
      <c r="AG18" s="107"/>
      <c r="AH18" s="107"/>
      <c r="AI18" s="104" t="str">
        <f>IFERROR(VLOOKUP(C18,データシート!$H$2:$J$9,2,),"")</f>
        <v/>
      </c>
      <c r="AJ18" s="108"/>
      <c r="AP18" s="17">
        <f t="shared" si="4"/>
        <v>8</v>
      </c>
      <c r="AQ18" s="17">
        <f t="shared" si="5"/>
        <v>0</v>
      </c>
    </row>
    <row r="19" spans="1:43" ht="21" customHeight="1">
      <c r="A19" s="8">
        <f t="shared" si="6"/>
        <v>45242</v>
      </c>
      <c r="B19" s="3" t="str">
        <f t="shared" si="1"/>
        <v>日</v>
      </c>
      <c r="C19" s="10"/>
      <c r="D19" s="109">
        <v>0.375</v>
      </c>
      <c r="E19" s="104"/>
      <c r="F19" s="110"/>
      <c r="G19" s="109">
        <v>0.73958333333333304</v>
      </c>
      <c r="H19" s="104"/>
      <c r="I19" s="110"/>
      <c r="J19" s="109">
        <v>3.125E-2</v>
      </c>
      <c r="K19" s="104"/>
      <c r="L19" s="104"/>
      <c r="M19" s="111">
        <f t="shared" si="0"/>
        <v>0.33333333333333331</v>
      </c>
      <c r="N19" s="102"/>
      <c r="O19" s="112"/>
      <c r="P19" s="101">
        <v>0</v>
      </c>
      <c r="Q19" s="102"/>
      <c r="R19" s="112"/>
      <c r="S19" s="101" t="str">
        <f t="shared" si="2"/>
        <v/>
      </c>
      <c r="T19" s="102"/>
      <c r="U19" s="102"/>
      <c r="V19" s="101">
        <f t="shared" si="3"/>
        <v>0.33333333333333304</v>
      </c>
      <c r="W19" s="102"/>
      <c r="X19" s="103"/>
      <c r="Y19" s="104"/>
      <c r="Z19" s="104"/>
      <c r="AA19" s="104"/>
      <c r="AB19" s="104"/>
      <c r="AC19" s="104"/>
      <c r="AD19" s="105"/>
      <c r="AE19" s="106"/>
      <c r="AF19" s="107"/>
      <c r="AG19" s="107"/>
      <c r="AH19" s="107"/>
      <c r="AI19" s="104" t="str">
        <f>IFERROR(VLOOKUP(C19,データシート!$H$2:$J$9,2,),"")</f>
        <v/>
      </c>
      <c r="AJ19" s="108"/>
      <c r="AP19" s="17">
        <f t="shared" si="4"/>
        <v>8</v>
      </c>
      <c r="AQ19" s="17">
        <f t="shared" si="5"/>
        <v>0</v>
      </c>
    </row>
    <row r="20" spans="1:43" ht="21" customHeight="1">
      <c r="A20" s="8">
        <f t="shared" si="6"/>
        <v>45243</v>
      </c>
      <c r="B20" s="3" t="str">
        <f t="shared" si="1"/>
        <v>月</v>
      </c>
      <c r="C20" s="10"/>
      <c r="D20" s="109"/>
      <c r="E20" s="104"/>
      <c r="F20" s="110"/>
      <c r="G20" s="109"/>
      <c r="H20" s="104"/>
      <c r="I20" s="110"/>
      <c r="J20" s="109"/>
      <c r="K20" s="104"/>
      <c r="L20" s="104"/>
      <c r="M20" s="111" t="str">
        <f t="shared" si="0"/>
        <v/>
      </c>
      <c r="N20" s="102"/>
      <c r="O20" s="112"/>
      <c r="P20" s="101" t="str">
        <f t="shared" si="7"/>
        <v/>
      </c>
      <c r="Q20" s="102"/>
      <c r="R20" s="112"/>
      <c r="S20" s="101" t="str">
        <f t="shared" si="2"/>
        <v/>
      </c>
      <c r="T20" s="102"/>
      <c r="U20" s="102"/>
      <c r="V20" s="101" t="str">
        <f t="shared" si="3"/>
        <v/>
      </c>
      <c r="W20" s="102"/>
      <c r="X20" s="103"/>
      <c r="Y20" s="104"/>
      <c r="Z20" s="104"/>
      <c r="AA20" s="104"/>
      <c r="AB20" s="104"/>
      <c r="AC20" s="104"/>
      <c r="AD20" s="105"/>
      <c r="AE20" s="106"/>
      <c r="AF20" s="107"/>
      <c r="AG20" s="107"/>
      <c r="AH20" s="107"/>
      <c r="AI20" s="104" t="str">
        <f>IFERROR(VLOOKUP(C20,データシート!$H$2:$J$9,2,),"")</f>
        <v/>
      </c>
      <c r="AJ20" s="108"/>
      <c r="AP20" s="17" t="str">
        <f t="shared" si="4"/>
        <v/>
      </c>
      <c r="AQ20" s="17" t="str">
        <f t="shared" si="5"/>
        <v/>
      </c>
    </row>
    <row r="21" spans="1:43" ht="21" customHeight="1">
      <c r="A21" s="8">
        <f t="shared" si="6"/>
        <v>45244</v>
      </c>
      <c r="B21" s="3" t="str">
        <f t="shared" si="1"/>
        <v>火</v>
      </c>
      <c r="C21" s="10"/>
      <c r="D21" s="109"/>
      <c r="E21" s="104"/>
      <c r="F21" s="110"/>
      <c r="G21" s="109"/>
      <c r="H21" s="104"/>
      <c r="I21" s="110"/>
      <c r="J21" s="109"/>
      <c r="K21" s="104"/>
      <c r="L21" s="104"/>
      <c r="M21" s="111" t="str">
        <f t="shared" si="0"/>
        <v/>
      </c>
      <c r="N21" s="102"/>
      <c r="O21" s="112"/>
      <c r="P21" s="101" t="str">
        <f t="shared" si="7"/>
        <v/>
      </c>
      <c r="Q21" s="102"/>
      <c r="R21" s="112"/>
      <c r="S21" s="101" t="str">
        <f t="shared" si="2"/>
        <v/>
      </c>
      <c r="T21" s="102"/>
      <c r="U21" s="102"/>
      <c r="V21" s="101" t="str">
        <f t="shared" si="3"/>
        <v/>
      </c>
      <c r="W21" s="102"/>
      <c r="X21" s="103"/>
      <c r="Y21" s="104"/>
      <c r="Z21" s="104"/>
      <c r="AA21" s="104"/>
      <c r="AB21" s="104"/>
      <c r="AC21" s="104"/>
      <c r="AD21" s="105"/>
      <c r="AE21" s="106"/>
      <c r="AF21" s="107"/>
      <c r="AG21" s="107"/>
      <c r="AH21" s="107"/>
      <c r="AI21" s="104" t="str">
        <f>IFERROR(VLOOKUP(C21,データシート!$H$2:$J$9,2,),"")</f>
        <v/>
      </c>
      <c r="AJ21" s="108"/>
      <c r="AP21" s="17" t="str">
        <f t="shared" si="4"/>
        <v/>
      </c>
      <c r="AQ21" s="17" t="str">
        <f t="shared" si="5"/>
        <v/>
      </c>
    </row>
    <row r="22" spans="1:43" ht="21" customHeight="1">
      <c r="A22" s="8">
        <f t="shared" si="6"/>
        <v>45245</v>
      </c>
      <c r="B22" s="3" t="str">
        <f t="shared" si="1"/>
        <v>水</v>
      </c>
      <c r="C22" s="10"/>
      <c r="D22" s="109"/>
      <c r="E22" s="104"/>
      <c r="F22" s="110"/>
      <c r="G22" s="109"/>
      <c r="H22" s="104"/>
      <c r="I22" s="110"/>
      <c r="J22" s="109"/>
      <c r="K22" s="104"/>
      <c r="L22" s="104"/>
      <c r="M22" s="111" t="str">
        <f t="shared" si="0"/>
        <v/>
      </c>
      <c r="N22" s="102"/>
      <c r="O22" s="112"/>
      <c r="P22" s="101" t="str">
        <f t="shared" si="7"/>
        <v/>
      </c>
      <c r="Q22" s="102"/>
      <c r="R22" s="112"/>
      <c r="S22" s="101" t="str">
        <f t="shared" si="2"/>
        <v/>
      </c>
      <c r="T22" s="102"/>
      <c r="U22" s="102"/>
      <c r="V22" s="101" t="str">
        <f t="shared" si="3"/>
        <v/>
      </c>
      <c r="W22" s="102"/>
      <c r="X22" s="103"/>
      <c r="Y22" s="104"/>
      <c r="Z22" s="104"/>
      <c r="AA22" s="104"/>
      <c r="AB22" s="104"/>
      <c r="AC22" s="104"/>
      <c r="AD22" s="105"/>
      <c r="AE22" s="106"/>
      <c r="AF22" s="107"/>
      <c r="AG22" s="107"/>
      <c r="AH22" s="107"/>
      <c r="AI22" s="104" t="str">
        <f>IFERROR(VLOOKUP(C22,データシート!$H$2:$J$9,2,),"")</f>
        <v/>
      </c>
      <c r="AJ22" s="108"/>
      <c r="AP22" s="17" t="str">
        <f t="shared" si="4"/>
        <v/>
      </c>
      <c r="AQ22" s="17" t="str">
        <f t="shared" si="5"/>
        <v/>
      </c>
    </row>
    <row r="23" spans="1:43" ht="21" customHeight="1">
      <c r="A23" s="8">
        <f t="shared" si="6"/>
        <v>45246</v>
      </c>
      <c r="B23" s="3" t="str">
        <f t="shared" si="1"/>
        <v>木</v>
      </c>
      <c r="C23" s="10"/>
      <c r="D23" s="109">
        <v>0.375</v>
      </c>
      <c r="E23" s="104"/>
      <c r="F23" s="110"/>
      <c r="G23" s="109">
        <v>0.73958333333333304</v>
      </c>
      <c r="H23" s="104"/>
      <c r="I23" s="110"/>
      <c r="J23" s="109">
        <v>3.125E-2</v>
      </c>
      <c r="K23" s="104"/>
      <c r="L23" s="104"/>
      <c r="M23" s="111">
        <f t="shared" si="0"/>
        <v>0.33333333333333331</v>
      </c>
      <c r="N23" s="102"/>
      <c r="O23" s="112"/>
      <c r="P23" s="101">
        <v>0</v>
      </c>
      <c r="Q23" s="102"/>
      <c r="R23" s="112"/>
      <c r="S23" s="101" t="str">
        <f t="shared" si="2"/>
        <v/>
      </c>
      <c r="T23" s="102"/>
      <c r="U23" s="102"/>
      <c r="V23" s="101">
        <f t="shared" si="3"/>
        <v>0.33333333333333304</v>
      </c>
      <c r="W23" s="102"/>
      <c r="X23" s="103"/>
      <c r="Y23" s="104"/>
      <c r="Z23" s="104"/>
      <c r="AA23" s="104"/>
      <c r="AB23" s="104"/>
      <c r="AC23" s="104"/>
      <c r="AD23" s="105"/>
      <c r="AE23" s="106"/>
      <c r="AF23" s="107"/>
      <c r="AG23" s="107"/>
      <c r="AH23" s="107"/>
      <c r="AI23" s="104" t="str">
        <f>IFERROR(VLOOKUP(C23,データシート!$H$2:$J$9,2,),"")</f>
        <v/>
      </c>
      <c r="AJ23" s="108"/>
      <c r="AP23" s="17">
        <f t="shared" si="4"/>
        <v>8</v>
      </c>
      <c r="AQ23" s="17">
        <f t="shared" si="5"/>
        <v>0</v>
      </c>
    </row>
    <row r="24" spans="1:43" ht="21" customHeight="1">
      <c r="A24" s="8">
        <f t="shared" si="6"/>
        <v>45247</v>
      </c>
      <c r="B24" s="3" t="str">
        <f t="shared" si="1"/>
        <v>金</v>
      </c>
      <c r="C24" s="10"/>
      <c r="D24" s="109">
        <v>0.375</v>
      </c>
      <c r="E24" s="104"/>
      <c r="F24" s="110"/>
      <c r="G24" s="109">
        <v>0.73958333333333304</v>
      </c>
      <c r="H24" s="104"/>
      <c r="I24" s="110"/>
      <c r="J24" s="109">
        <v>3.125E-2</v>
      </c>
      <c r="K24" s="104"/>
      <c r="L24" s="104"/>
      <c r="M24" s="111">
        <f t="shared" si="0"/>
        <v>0.33333333333333331</v>
      </c>
      <c r="N24" s="102"/>
      <c r="O24" s="112"/>
      <c r="P24" s="101">
        <v>0</v>
      </c>
      <c r="Q24" s="102"/>
      <c r="R24" s="112"/>
      <c r="S24" s="101" t="str">
        <f t="shared" si="2"/>
        <v/>
      </c>
      <c r="T24" s="102"/>
      <c r="U24" s="102"/>
      <c r="V24" s="101">
        <f t="shared" si="3"/>
        <v>0.33333333333333304</v>
      </c>
      <c r="W24" s="102"/>
      <c r="X24" s="103"/>
      <c r="Y24" s="104"/>
      <c r="Z24" s="104"/>
      <c r="AA24" s="104"/>
      <c r="AB24" s="104"/>
      <c r="AC24" s="104"/>
      <c r="AD24" s="105"/>
      <c r="AE24" s="106"/>
      <c r="AF24" s="107"/>
      <c r="AG24" s="107"/>
      <c r="AH24" s="107"/>
      <c r="AI24" s="104" t="str">
        <f>IFERROR(VLOOKUP(C24,データシート!$H$2:$J$9,2,),"")</f>
        <v/>
      </c>
      <c r="AJ24" s="108"/>
      <c r="AP24" s="17">
        <f t="shared" si="4"/>
        <v>8</v>
      </c>
      <c r="AQ24" s="17">
        <f t="shared" si="5"/>
        <v>0</v>
      </c>
    </row>
    <row r="25" spans="1:43" ht="21" customHeight="1">
      <c r="A25" s="8">
        <f t="shared" si="6"/>
        <v>45248</v>
      </c>
      <c r="B25" s="3" t="str">
        <f t="shared" si="1"/>
        <v>土</v>
      </c>
      <c r="C25" s="10"/>
      <c r="D25" s="109">
        <v>0.375</v>
      </c>
      <c r="E25" s="104"/>
      <c r="F25" s="110"/>
      <c r="G25" s="109">
        <v>0.73958333333333304</v>
      </c>
      <c r="H25" s="104"/>
      <c r="I25" s="110"/>
      <c r="J25" s="109">
        <v>3.125E-2</v>
      </c>
      <c r="K25" s="104"/>
      <c r="L25" s="104"/>
      <c r="M25" s="111">
        <f t="shared" si="0"/>
        <v>0.33333333333333331</v>
      </c>
      <c r="N25" s="102"/>
      <c r="O25" s="112"/>
      <c r="P25" s="101">
        <v>0</v>
      </c>
      <c r="Q25" s="102"/>
      <c r="R25" s="112"/>
      <c r="S25" s="101" t="str">
        <f t="shared" si="2"/>
        <v/>
      </c>
      <c r="T25" s="102"/>
      <c r="U25" s="102"/>
      <c r="V25" s="101">
        <f t="shared" si="3"/>
        <v>0.33333333333333304</v>
      </c>
      <c r="W25" s="102"/>
      <c r="X25" s="103"/>
      <c r="Y25" s="104"/>
      <c r="Z25" s="104"/>
      <c r="AA25" s="104"/>
      <c r="AB25" s="104"/>
      <c r="AC25" s="104"/>
      <c r="AD25" s="105"/>
      <c r="AE25" s="106"/>
      <c r="AF25" s="107"/>
      <c r="AG25" s="107"/>
      <c r="AH25" s="107"/>
      <c r="AI25" s="104" t="str">
        <f>IFERROR(VLOOKUP(C25,データシート!$H$2:$J$9,2,),"")</f>
        <v/>
      </c>
      <c r="AJ25" s="108"/>
      <c r="AP25" s="17">
        <f t="shared" si="4"/>
        <v>8</v>
      </c>
      <c r="AQ25" s="17">
        <f t="shared" si="5"/>
        <v>0</v>
      </c>
    </row>
    <row r="26" spans="1:43" ht="21" customHeight="1">
      <c r="A26" s="8">
        <f t="shared" si="6"/>
        <v>45249</v>
      </c>
      <c r="B26" s="3" t="str">
        <f t="shared" si="1"/>
        <v>日</v>
      </c>
      <c r="C26" s="10"/>
      <c r="D26" s="109">
        <v>0.375</v>
      </c>
      <c r="E26" s="104"/>
      <c r="F26" s="110"/>
      <c r="G26" s="109">
        <v>0.51041666666666596</v>
      </c>
      <c r="H26" s="104"/>
      <c r="I26" s="110"/>
      <c r="J26" s="109">
        <v>0</v>
      </c>
      <c r="K26" s="104"/>
      <c r="L26" s="104"/>
      <c r="M26" s="111">
        <f t="shared" si="0"/>
        <v>0.13541666666666596</v>
      </c>
      <c r="N26" s="102"/>
      <c r="O26" s="112"/>
      <c r="P26" s="101">
        <v>0</v>
      </c>
      <c r="Q26" s="102"/>
      <c r="R26" s="112"/>
      <c r="S26" s="101" t="str">
        <f t="shared" si="2"/>
        <v/>
      </c>
      <c r="T26" s="102"/>
      <c r="U26" s="102"/>
      <c r="V26" s="101">
        <f t="shared" si="3"/>
        <v>0.13541666666666596</v>
      </c>
      <c r="W26" s="102"/>
      <c r="X26" s="103"/>
      <c r="Y26" s="104"/>
      <c r="Z26" s="104"/>
      <c r="AA26" s="104"/>
      <c r="AB26" s="104"/>
      <c r="AC26" s="104"/>
      <c r="AD26" s="105"/>
      <c r="AE26" s="106"/>
      <c r="AF26" s="107"/>
      <c r="AG26" s="107"/>
      <c r="AH26" s="107"/>
      <c r="AI26" s="104" t="str">
        <f>IFERROR(VLOOKUP(C26,データシート!$H$2:$J$9,2,),"")</f>
        <v/>
      </c>
      <c r="AJ26" s="108"/>
      <c r="AP26" s="17">
        <f t="shared" si="4"/>
        <v>3.2499999999999831</v>
      </c>
      <c r="AQ26" s="17">
        <f t="shared" si="5"/>
        <v>0</v>
      </c>
    </row>
    <row r="27" spans="1:43" ht="21" customHeight="1">
      <c r="A27" s="8">
        <f t="shared" si="6"/>
        <v>45250</v>
      </c>
      <c r="B27" s="3" t="str">
        <f t="shared" si="1"/>
        <v>月</v>
      </c>
      <c r="C27" s="10"/>
      <c r="D27" s="109"/>
      <c r="E27" s="104"/>
      <c r="F27" s="110"/>
      <c r="G27" s="109"/>
      <c r="H27" s="104"/>
      <c r="I27" s="110"/>
      <c r="J27" s="109"/>
      <c r="K27" s="104"/>
      <c r="L27" s="104"/>
      <c r="M27" s="111" t="str">
        <f t="shared" si="0"/>
        <v/>
      </c>
      <c r="N27" s="102"/>
      <c r="O27" s="112"/>
      <c r="P27" s="101" t="str">
        <f t="shared" si="7"/>
        <v/>
      </c>
      <c r="Q27" s="102"/>
      <c r="R27" s="112"/>
      <c r="S27" s="101" t="str">
        <f t="shared" si="2"/>
        <v/>
      </c>
      <c r="T27" s="102"/>
      <c r="U27" s="102"/>
      <c r="V27" s="101" t="str">
        <f t="shared" si="3"/>
        <v/>
      </c>
      <c r="W27" s="102"/>
      <c r="X27" s="103"/>
      <c r="Y27" s="104"/>
      <c r="Z27" s="104"/>
      <c r="AA27" s="104"/>
      <c r="AB27" s="104"/>
      <c r="AC27" s="104"/>
      <c r="AD27" s="105"/>
      <c r="AE27" s="106"/>
      <c r="AF27" s="107"/>
      <c r="AG27" s="107"/>
      <c r="AH27" s="107"/>
      <c r="AI27" s="104" t="str">
        <f>IFERROR(VLOOKUP(C27,データシート!$H$2:$J$9,2,),"")</f>
        <v/>
      </c>
      <c r="AJ27" s="108"/>
      <c r="AP27" s="17" t="str">
        <f t="shared" si="4"/>
        <v/>
      </c>
      <c r="AQ27" s="17" t="str">
        <f t="shared" si="5"/>
        <v/>
      </c>
    </row>
    <row r="28" spans="1:43" ht="21" customHeight="1">
      <c r="A28" s="8">
        <f t="shared" si="6"/>
        <v>45251</v>
      </c>
      <c r="B28" s="3" t="str">
        <f t="shared" si="1"/>
        <v>火</v>
      </c>
      <c r="C28" s="10"/>
      <c r="D28" s="109"/>
      <c r="E28" s="104"/>
      <c r="F28" s="110"/>
      <c r="G28" s="109"/>
      <c r="H28" s="104"/>
      <c r="I28" s="110"/>
      <c r="J28" s="109"/>
      <c r="K28" s="104"/>
      <c r="L28" s="104"/>
      <c r="M28" s="111" t="str">
        <f t="shared" si="0"/>
        <v/>
      </c>
      <c r="N28" s="102"/>
      <c r="O28" s="112"/>
      <c r="P28" s="101" t="str">
        <f t="shared" si="7"/>
        <v/>
      </c>
      <c r="Q28" s="102"/>
      <c r="R28" s="112"/>
      <c r="S28" s="101" t="str">
        <f t="shared" si="2"/>
        <v/>
      </c>
      <c r="T28" s="102"/>
      <c r="U28" s="102"/>
      <c r="V28" s="101" t="str">
        <f t="shared" si="3"/>
        <v/>
      </c>
      <c r="W28" s="102"/>
      <c r="X28" s="103"/>
      <c r="Y28" s="104"/>
      <c r="Z28" s="104"/>
      <c r="AA28" s="104"/>
      <c r="AB28" s="104"/>
      <c r="AC28" s="104"/>
      <c r="AD28" s="105"/>
      <c r="AE28" s="106"/>
      <c r="AF28" s="107"/>
      <c r="AG28" s="107"/>
      <c r="AH28" s="107"/>
      <c r="AI28" s="104" t="str">
        <f>IFERROR(VLOOKUP(C28,データシート!$H$2:$J$9,2,),"")</f>
        <v/>
      </c>
      <c r="AJ28" s="108"/>
      <c r="AP28" s="17" t="str">
        <f t="shared" si="4"/>
        <v/>
      </c>
      <c r="AQ28" s="17" t="str">
        <f t="shared" si="5"/>
        <v/>
      </c>
    </row>
    <row r="29" spans="1:43" ht="21" customHeight="1">
      <c r="A29" s="8">
        <f t="shared" si="6"/>
        <v>45252</v>
      </c>
      <c r="B29" s="3" t="str">
        <f t="shared" si="1"/>
        <v>水</v>
      </c>
      <c r="C29" s="10"/>
      <c r="D29" s="109">
        <v>0.375</v>
      </c>
      <c r="E29" s="104"/>
      <c r="F29" s="110"/>
      <c r="G29" s="109">
        <v>0.73958333333333304</v>
      </c>
      <c r="H29" s="104"/>
      <c r="I29" s="110"/>
      <c r="J29" s="109">
        <v>3.125E-2</v>
      </c>
      <c r="K29" s="104"/>
      <c r="L29" s="104"/>
      <c r="M29" s="111">
        <f t="shared" si="0"/>
        <v>0.33333333333333331</v>
      </c>
      <c r="N29" s="102"/>
      <c r="O29" s="112"/>
      <c r="P29" s="101">
        <v>0</v>
      </c>
      <c r="Q29" s="102"/>
      <c r="R29" s="112"/>
      <c r="S29" s="101" t="str">
        <f t="shared" si="2"/>
        <v/>
      </c>
      <c r="T29" s="102"/>
      <c r="U29" s="102"/>
      <c r="V29" s="101">
        <f t="shared" si="3"/>
        <v>0.33333333333333304</v>
      </c>
      <c r="W29" s="102"/>
      <c r="X29" s="103"/>
      <c r="Y29" s="104"/>
      <c r="Z29" s="104"/>
      <c r="AA29" s="104"/>
      <c r="AB29" s="104"/>
      <c r="AC29" s="104"/>
      <c r="AD29" s="105"/>
      <c r="AE29" s="106"/>
      <c r="AF29" s="107"/>
      <c r="AG29" s="107"/>
      <c r="AH29" s="107"/>
      <c r="AI29" s="104" t="str">
        <f>IFERROR(VLOOKUP(C29,データシート!$H$2:$J$9,2,),"")</f>
        <v/>
      </c>
      <c r="AJ29" s="108"/>
      <c r="AP29" s="17">
        <f t="shared" si="4"/>
        <v>8</v>
      </c>
      <c r="AQ29" s="17">
        <f t="shared" si="5"/>
        <v>0</v>
      </c>
    </row>
    <row r="30" spans="1:43" ht="21" customHeight="1">
      <c r="A30" s="8">
        <f t="shared" si="6"/>
        <v>45253</v>
      </c>
      <c r="B30" s="3" t="str">
        <f t="shared" si="1"/>
        <v>木</v>
      </c>
      <c r="C30" s="10"/>
      <c r="D30" s="109">
        <v>0.375</v>
      </c>
      <c r="E30" s="104"/>
      <c r="F30" s="110"/>
      <c r="G30" s="109">
        <v>0.73958333333333304</v>
      </c>
      <c r="H30" s="104"/>
      <c r="I30" s="110"/>
      <c r="J30" s="109">
        <v>3.125E-2</v>
      </c>
      <c r="K30" s="104"/>
      <c r="L30" s="104"/>
      <c r="M30" s="111">
        <f t="shared" si="0"/>
        <v>0.33333333333333331</v>
      </c>
      <c r="N30" s="102"/>
      <c r="O30" s="112"/>
      <c r="P30" s="101">
        <v>0</v>
      </c>
      <c r="Q30" s="102"/>
      <c r="R30" s="112"/>
      <c r="S30" s="101" t="str">
        <f t="shared" si="2"/>
        <v/>
      </c>
      <c r="T30" s="102"/>
      <c r="U30" s="102"/>
      <c r="V30" s="101">
        <f t="shared" si="3"/>
        <v>0.33333333333333304</v>
      </c>
      <c r="W30" s="102"/>
      <c r="X30" s="103"/>
      <c r="Y30" s="104"/>
      <c r="Z30" s="104"/>
      <c r="AA30" s="104"/>
      <c r="AB30" s="104"/>
      <c r="AC30" s="104"/>
      <c r="AD30" s="105"/>
      <c r="AE30" s="106"/>
      <c r="AF30" s="107"/>
      <c r="AG30" s="107"/>
      <c r="AH30" s="107"/>
      <c r="AI30" s="104" t="str">
        <f>IFERROR(VLOOKUP(C30,データシート!$H$2:$J$9,2,),"")</f>
        <v/>
      </c>
      <c r="AJ30" s="108"/>
      <c r="AP30" s="17">
        <f t="shared" si="4"/>
        <v>8</v>
      </c>
      <c r="AQ30" s="17">
        <f t="shared" si="5"/>
        <v>0</v>
      </c>
    </row>
    <row r="31" spans="1:43" ht="21" customHeight="1">
      <c r="A31" s="8">
        <f t="shared" si="6"/>
        <v>45254</v>
      </c>
      <c r="B31" s="3" t="str">
        <f t="shared" si="1"/>
        <v>金</v>
      </c>
      <c r="C31" s="10"/>
      <c r="D31" s="109">
        <v>0.375</v>
      </c>
      <c r="E31" s="104"/>
      <c r="F31" s="110"/>
      <c r="G31" s="109">
        <v>0.73958333333333304</v>
      </c>
      <c r="H31" s="104"/>
      <c r="I31" s="110"/>
      <c r="J31" s="109">
        <v>3.125E-2</v>
      </c>
      <c r="K31" s="104"/>
      <c r="L31" s="104"/>
      <c r="M31" s="111">
        <f t="shared" si="0"/>
        <v>0.33333333333333331</v>
      </c>
      <c r="N31" s="102"/>
      <c r="O31" s="112"/>
      <c r="P31" s="101">
        <v>0</v>
      </c>
      <c r="Q31" s="102"/>
      <c r="R31" s="112"/>
      <c r="S31" s="101" t="str">
        <f t="shared" si="2"/>
        <v/>
      </c>
      <c r="T31" s="102"/>
      <c r="U31" s="102"/>
      <c r="V31" s="101">
        <f t="shared" si="3"/>
        <v>0.33333333333333304</v>
      </c>
      <c r="W31" s="102"/>
      <c r="X31" s="103"/>
      <c r="Y31" s="104"/>
      <c r="Z31" s="104"/>
      <c r="AA31" s="104"/>
      <c r="AB31" s="104"/>
      <c r="AC31" s="104"/>
      <c r="AD31" s="105"/>
      <c r="AE31" s="106"/>
      <c r="AF31" s="107"/>
      <c r="AG31" s="107"/>
      <c r="AH31" s="107"/>
      <c r="AI31" s="104" t="str">
        <f>IFERROR(VLOOKUP(C31,データシート!$H$2:$J$9,2,),"")</f>
        <v/>
      </c>
      <c r="AJ31" s="108"/>
      <c r="AP31" s="17">
        <f t="shared" si="4"/>
        <v>8</v>
      </c>
      <c r="AQ31" s="17">
        <f t="shared" si="5"/>
        <v>0</v>
      </c>
    </row>
    <row r="32" spans="1:43" ht="21" customHeight="1">
      <c r="A32" s="8">
        <f t="shared" si="6"/>
        <v>45255</v>
      </c>
      <c r="B32" s="3" t="str">
        <f t="shared" si="1"/>
        <v>土</v>
      </c>
      <c r="C32" s="10"/>
      <c r="D32" s="109">
        <v>0.375</v>
      </c>
      <c r="E32" s="104"/>
      <c r="F32" s="110"/>
      <c r="G32" s="109">
        <v>0.73958333333333304</v>
      </c>
      <c r="H32" s="104"/>
      <c r="I32" s="110"/>
      <c r="J32" s="109">
        <v>3.125E-2</v>
      </c>
      <c r="K32" s="104"/>
      <c r="L32" s="104"/>
      <c r="M32" s="111">
        <f t="shared" si="0"/>
        <v>0.33333333333333331</v>
      </c>
      <c r="N32" s="102"/>
      <c r="O32" s="112"/>
      <c r="P32" s="101">
        <v>0</v>
      </c>
      <c r="Q32" s="102"/>
      <c r="R32" s="112"/>
      <c r="S32" s="101" t="str">
        <f t="shared" si="2"/>
        <v/>
      </c>
      <c r="T32" s="102"/>
      <c r="U32" s="102"/>
      <c r="V32" s="101">
        <f t="shared" si="3"/>
        <v>0.33333333333333304</v>
      </c>
      <c r="W32" s="102"/>
      <c r="X32" s="103"/>
      <c r="Y32" s="104"/>
      <c r="Z32" s="104"/>
      <c r="AA32" s="104"/>
      <c r="AB32" s="104"/>
      <c r="AC32" s="104"/>
      <c r="AD32" s="105"/>
      <c r="AE32" s="106"/>
      <c r="AF32" s="107"/>
      <c r="AG32" s="107"/>
      <c r="AH32" s="107"/>
      <c r="AI32" s="104" t="str">
        <f>IFERROR(VLOOKUP(C32,データシート!$H$2:$J$9,2,),"")</f>
        <v/>
      </c>
      <c r="AJ32" s="108"/>
      <c r="AP32" s="17">
        <f t="shared" si="4"/>
        <v>8</v>
      </c>
      <c r="AQ32" s="17">
        <f t="shared" si="5"/>
        <v>0</v>
      </c>
    </row>
    <row r="33" spans="1:43" ht="21" customHeight="1">
      <c r="A33" s="8">
        <f t="shared" si="6"/>
        <v>45256</v>
      </c>
      <c r="B33" s="3" t="str">
        <f t="shared" si="1"/>
        <v>日</v>
      </c>
      <c r="C33" s="10"/>
      <c r="D33" s="109">
        <v>0.375</v>
      </c>
      <c r="E33" s="104"/>
      <c r="F33" s="110"/>
      <c r="G33" s="109">
        <v>0.625</v>
      </c>
      <c r="H33" s="104"/>
      <c r="I33" s="110"/>
      <c r="J33" s="109">
        <v>3.125E-2</v>
      </c>
      <c r="K33" s="104"/>
      <c r="L33" s="104"/>
      <c r="M33" s="111">
        <f t="shared" si="0"/>
        <v>0.21875</v>
      </c>
      <c r="N33" s="102"/>
      <c r="O33" s="112"/>
      <c r="P33" s="101">
        <v>0</v>
      </c>
      <c r="Q33" s="102"/>
      <c r="R33" s="112"/>
      <c r="S33" s="101" t="str">
        <f t="shared" si="2"/>
        <v/>
      </c>
      <c r="T33" s="102"/>
      <c r="U33" s="102"/>
      <c r="V33" s="101">
        <f t="shared" si="3"/>
        <v>0.21875</v>
      </c>
      <c r="W33" s="102"/>
      <c r="X33" s="103"/>
      <c r="Y33" s="104"/>
      <c r="Z33" s="104"/>
      <c r="AA33" s="104"/>
      <c r="AB33" s="104"/>
      <c r="AC33" s="104"/>
      <c r="AD33" s="105"/>
      <c r="AE33" s="106" t="s">
        <v>48</v>
      </c>
      <c r="AF33" s="107"/>
      <c r="AG33" s="107"/>
      <c r="AH33" s="107"/>
      <c r="AI33" s="104" t="str">
        <f>IFERROR(VLOOKUP(C33,データシート!$H$2:$J$9,2,),"")</f>
        <v/>
      </c>
      <c r="AJ33" s="108"/>
      <c r="AP33" s="17">
        <f t="shared" si="4"/>
        <v>5.25</v>
      </c>
      <c r="AQ33" s="17">
        <f t="shared" si="5"/>
        <v>0</v>
      </c>
    </row>
    <row r="34" spans="1:43" ht="21" customHeight="1">
      <c r="A34" s="8">
        <f t="shared" si="6"/>
        <v>45257</v>
      </c>
      <c r="B34" s="3" t="str">
        <f t="shared" si="1"/>
        <v>月</v>
      </c>
      <c r="C34" s="10"/>
      <c r="D34" s="109"/>
      <c r="E34" s="104"/>
      <c r="F34" s="110"/>
      <c r="G34" s="109"/>
      <c r="H34" s="104"/>
      <c r="I34" s="110"/>
      <c r="J34" s="109"/>
      <c r="K34" s="104"/>
      <c r="L34" s="104"/>
      <c r="M34" s="111" t="str">
        <f t="shared" si="0"/>
        <v/>
      </c>
      <c r="N34" s="102"/>
      <c r="O34" s="112"/>
      <c r="P34" s="101" t="str">
        <f t="shared" si="7"/>
        <v/>
      </c>
      <c r="Q34" s="102"/>
      <c r="R34" s="112"/>
      <c r="S34" s="101" t="str">
        <f t="shared" si="2"/>
        <v/>
      </c>
      <c r="T34" s="102"/>
      <c r="U34" s="102"/>
      <c r="V34" s="101" t="str">
        <f t="shared" si="3"/>
        <v/>
      </c>
      <c r="W34" s="102"/>
      <c r="X34" s="103"/>
      <c r="Y34" s="104"/>
      <c r="Z34" s="104"/>
      <c r="AA34" s="104"/>
      <c r="AB34" s="104"/>
      <c r="AC34" s="104"/>
      <c r="AD34" s="105"/>
      <c r="AE34" s="106"/>
      <c r="AF34" s="107"/>
      <c r="AG34" s="107"/>
      <c r="AH34" s="107"/>
      <c r="AI34" s="104" t="str">
        <f>IFERROR(VLOOKUP(C34,データシート!$H$2:$J$9,2,),"")</f>
        <v/>
      </c>
      <c r="AJ34" s="108"/>
      <c r="AP34" s="17" t="str">
        <f t="shared" si="4"/>
        <v/>
      </c>
      <c r="AQ34" s="17" t="str">
        <f t="shared" si="5"/>
        <v/>
      </c>
    </row>
    <row r="35" spans="1:43" ht="21" customHeight="1">
      <c r="A35" s="8">
        <f t="shared" si="6"/>
        <v>45258</v>
      </c>
      <c r="B35" s="3" t="str">
        <f t="shared" si="1"/>
        <v>火</v>
      </c>
      <c r="C35" s="10"/>
      <c r="D35" s="109"/>
      <c r="E35" s="104"/>
      <c r="F35" s="110"/>
      <c r="G35" s="109"/>
      <c r="H35" s="104"/>
      <c r="I35" s="110"/>
      <c r="J35" s="109"/>
      <c r="K35" s="104"/>
      <c r="L35" s="104"/>
      <c r="M35" s="111" t="str">
        <f t="shared" si="0"/>
        <v/>
      </c>
      <c r="N35" s="102"/>
      <c r="O35" s="112"/>
      <c r="P35" s="101" t="str">
        <f t="shared" si="7"/>
        <v/>
      </c>
      <c r="Q35" s="102"/>
      <c r="R35" s="112"/>
      <c r="S35" s="101" t="str">
        <f t="shared" si="2"/>
        <v/>
      </c>
      <c r="T35" s="102"/>
      <c r="U35" s="102"/>
      <c r="V35" s="101" t="str">
        <f t="shared" si="3"/>
        <v/>
      </c>
      <c r="W35" s="102"/>
      <c r="X35" s="103"/>
      <c r="Y35" s="104"/>
      <c r="Z35" s="104"/>
      <c r="AA35" s="104"/>
      <c r="AB35" s="104"/>
      <c r="AC35" s="104"/>
      <c r="AD35" s="105"/>
      <c r="AE35" s="106"/>
      <c r="AF35" s="107"/>
      <c r="AG35" s="107"/>
      <c r="AH35" s="107"/>
      <c r="AI35" s="104" t="str">
        <f>IFERROR(VLOOKUP(C35,データシート!$H$2:$J$9,2,),"")</f>
        <v/>
      </c>
      <c r="AJ35" s="108"/>
      <c r="AP35" s="17" t="str">
        <f t="shared" si="4"/>
        <v/>
      </c>
      <c r="AQ35" s="17" t="str">
        <f t="shared" si="5"/>
        <v/>
      </c>
    </row>
    <row r="36" spans="1:43" ht="21" customHeight="1">
      <c r="A36" s="8">
        <f t="shared" si="6"/>
        <v>45259</v>
      </c>
      <c r="B36" s="3" t="str">
        <f t="shared" si="1"/>
        <v>水</v>
      </c>
      <c r="C36" s="10"/>
      <c r="D36" s="109">
        <v>0.375</v>
      </c>
      <c r="E36" s="104"/>
      <c r="F36" s="110"/>
      <c r="G36" s="109">
        <v>0.73958333333333304</v>
      </c>
      <c r="H36" s="104"/>
      <c r="I36" s="110"/>
      <c r="J36" s="109">
        <v>3.125E-2</v>
      </c>
      <c r="K36" s="104"/>
      <c r="L36" s="104"/>
      <c r="M36" s="111">
        <f t="shared" si="0"/>
        <v>0.33333333333333331</v>
      </c>
      <c r="N36" s="102"/>
      <c r="O36" s="112"/>
      <c r="P36" s="101">
        <v>0</v>
      </c>
      <c r="Q36" s="102"/>
      <c r="R36" s="112"/>
      <c r="S36" s="101" t="str">
        <f t="shared" si="2"/>
        <v/>
      </c>
      <c r="T36" s="102"/>
      <c r="U36" s="102"/>
      <c r="V36" s="101">
        <f t="shared" si="3"/>
        <v>0.33333333333333304</v>
      </c>
      <c r="W36" s="102"/>
      <c r="X36" s="103"/>
      <c r="Y36" s="104"/>
      <c r="Z36" s="104"/>
      <c r="AA36" s="104"/>
      <c r="AB36" s="104"/>
      <c r="AC36" s="104"/>
      <c r="AD36" s="105"/>
      <c r="AE36" s="106"/>
      <c r="AF36" s="107"/>
      <c r="AG36" s="107"/>
      <c r="AH36" s="107"/>
      <c r="AI36" s="104" t="str">
        <f>IFERROR(VLOOKUP(C36,データシート!$H$2:$J$9,2,),"")</f>
        <v/>
      </c>
      <c r="AJ36" s="108"/>
      <c r="AP36" s="17">
        <f t="shared" si="4"/>
        <v>8</v>
      </c>
      <c r="AQ36" s="17">
        <f t="shared" si="5"/>
        <v>0</v>
      </c>
    </row>
    <row r="37" spans="1:43" ht="21" customHeight="1">
      <c r="A37" s="8">
        <f t="shared" si="6"/>
        <v>45260</v>
      </c>
      <c r="B37" s="3" t="str">
        <f t="shared" si="1"/>
        <v>木</v>
      </c>
      <c r="C37" s="10"/>
      <c r="D37" s="109">
        <v>0.375</v>
      </c>
      <c r="E37" s="104"/>
      <c r="F37" s="110"/>
      <c r="G37" s="109">
        <v>0.73958333333333304</v>
      </c>
      <c r="H37" s="104"/>
      <c r="I37" s="110"/>
      <c r="J37" s="109">
        <v>3.125E-2</v>
      </c>
      <c r="K37" s="104"/>
      <c r="L37" s="104"/>
      <c r="M37" s="111">
        <f t="shared" si="0"/>
        <v>0.33333333333333331</v>
      </c>
      <c r="N37" s="102"/>
      <c r="O37" s="112"/>
      <c r="P37" s="101">
        <v>0</v>
      </c>
      <c r="Q37" s="102"/>
      <c r="R37" s="112"/>
      <c r="S37" s="101" t="str">
        <f t="shared" si="2"/>
        <v/>
      </c>
      <c r="T37" s="102"/>
      <c r="U37" s="102"/>
      <c r="V37" s="101">
        <f t="shared" si="3"/>
        <v>0.33333333333333304</v>
      </c>
      <c r="W37" s="102"/>
      <c r="X37" s="103"/>
      <c r="Y37" s="104"/>
      <c r="Z37" s="104"/>
      <c r="AA37" s="104"/>
      <c r="AB37" s="104"/>
      <c r="AC37" s="104"/>
      <c r="AD37" s="105"/>
      <c r="AE37" s="106"/>
      <c r="AF37" s="107"/>
      <c r="AG37" s="107"/>
      <c r="AH37" s="107"/>
      <c r="AI37" s="104" t="str">
        <f>IFERROR(VLOOKUP(C37,データシート!$H$2:$J$9,2,),"")</f>
        <v/>
      </c>
      <c r="AJ37" s="108"/>
      <c r="AP37" s="17">
        <f t="shared" si="4"/>
        <v>8</v>
      </c>
      <c r="AQ37" s="17">
        <f t="shared" si="5"/>
        <v>0</v>
      </c>
    </row>
    <row r="38" spans="1:43" ht="21" customHeight="1" thickBot="1">
      <c r="A38" s="8">
        <f t="shared" si="6"/>
        <v>45261</v>
      </c>
      <c r="B38" s="3" t="str">
        <f>TEXT($A38,"aaa")</f>
        <v>金</v>
      </c>
      <c r="C38" s="10"/>
      <c r="D38" s="109">
        <v>0.375</v>
      </c>
      <c r="E38" s="104"/>
      <c r="F38" s="110"/>
      <c r="G38" s="109">
        <v>0.73958333333333304</v>
      </c>
      <c r="H38" s="104"/>
      <c r="I38" s="110"/>
      <c r="J38" s="109">
        <v>3.125E-2</v>
      </c>
      <c r="K38" s="104"/>
      <c r="L38" s="104"/>
      <c r="M38" s="131">
        <f t="shared" si="0"/>
        <v>0.33333333333333331</v>
      </c>
      <c r="N38" s="132"/>
      <c r="O38" s="133"/>
      <c r="P38" s="101">
        <v>0</v>
      </c>
      <c r="Q38" s="102"/>
      <c r="R38" s="112"/>
      <c r="S38" s="101" t="str">
        <f t="shared" si="2"/>
        <v/>
      </c>
      <c r="T38" s="102"/>
      <c r="U38" s="102"/>
      <c r="V38" s="143">
        <f t="shared" si="3"/>
        <v>0.33333333333333304</v>
      </c>
      <c r="W38" s="132"/>
      <c r="X38" s="144"/>
      <c r="Y38" s="67"/>
      <c r="Z38" s="67"/>
      <c r="AA38" s="67"/>
      <c r="AB38" s="67"/>
      <c r="AC38" s="67"/>
      <c r="AD38" s="145"/>
      <c r="AE38" s="106"/>
      <c r="AF38" s="107"/>
      <c r="AG38" s="107"/>
      <c r="AH38" s="107"/>
      <c r="AI38" s="104" t="str">
        <f>IFERROR(VLOOKUP(C38,データシート!$H$2:$J$9,2,),"")</f>
        <v/>
      </c>
      <c r="AJ38" s="108"/>
      <c r="AP38" s="17">
        <f t="shared" si="4"/>
        <v>8</v>
      </c>
      <c r="AQ38" s="17">
        <f t="shared" si="5"/>
        <v>0</v>
      </c>
    </row>
    <row r="39" spans="1:43" ht="21.6" customHeight="1">
      <c r="A39" s="113"/>
      <c r="B39" s="114"/>
      <c r="C39" s="119" t="s">
        <v>43</v>
      </c>
      <c r="D39" s="122" t="str">
        <f>COUNTIF($C$8:$C$38,"5")&amp;"日"</f>
        <v>0日</v>
      </c>
      <c r="E39" s="123"/>
      <c r="F39" s="128" t="s">
        <v>20</v>
      </c>
      <c r="G39" s="122" t="str">
        <f>COUNTIF($C$8:$C$38,"1")&amp;"日"</f>
        <v>0日</v>
      </c>
      <c r="H39" s="123"/>
      <c r="I39" s="128" t="s">
        <v>21</v>
      </c>
      <c r="J39" s="122" t="str">
        <f>COUNTIF($C$8:$C$38,"2")&amp;"日"</f>
        <v>0日</v>
      </c>
      <c r="K39" s="123"/>
      <c r="L39" s="134" t="s">
        <v>27</v>
      </c>
      <c r="M39" s="137">
        <f>SUM(M8:O38)</f>
        <v>7.0173611111111089</v>
      </c>
      <c r="N39" s="138"/>
      <c r="O39" s="138"/>
      <c r="P39" s="139">
        <f>SUM(P8:R38)</f>
        <v>3.4722222222215438E-3</v>
      </c>
      <c r="Q39" s="138"/>
      <c r="R39" s="140"/>
      <c r="S39" s="138">
        <f>SUM(S8:U38)</f>
        <v>0</v>
      </c>
      <c r="T39" s="138"/>
      <c r="U39" s="140"/>
      <c r="V39" s="138">
        <f>SUM(V8:X38)</f>
        <v>7.0208333333333268</v>
      </c>
      <c r="W39" s="138"/>
      <c r="X39" s="138"/>
      <c r="Y39" s="146" t="s">
        <v>28</v>
      </c>
      <c r="Z39" s="149" t="s">
        <v>30</v>
      </c>
      <c r="AA39" s="150"/>
      <c r="AB39" s="150"/>
      <c r="AC39" s="150"/>
      <c r="AD39" s="151"/>
      <c r="AE39" s="158" t="s">
        <v>29</v>
      </c>
      <c r="AF39" s="149" t="s">
        <v>30</v>
      </c>
      <c r="AG39" s="150"/>
      <c r="AH39" s="150"/>
      <c r="AI39" s="150"/>
      <c r="AJ39" s="161"/>
      <c r="AP39" s="17">
        <f>SUM(AP8:AP38)</f>
        <v>168.41666666666663</v>
      </c>
      <c r="AQ39" s="17">
        <f>SUM(AQ8:AQ38)</f>
        <v>8.333333333331705E-2</v>
      </c>
    </row>
    <row r="40" spans="1:43" ht="21.6" customHeight="1" thickBot="1">
      <c r="A40" s="115"/>
      <c r="B40" s="116"/>
      <c r="C40" s="120"/>
      <c r="D40" s="124"/>
      <c r="E40" s="125"/>
      <c r="F40" s="129"/>
      <c r="G40" s="124"/>
      <c r="H40" s="125"/>
      <c r="I40" s="129"/>
      <c r="J40" s="124"/>
      <c r="K40" s="125"/>
      <c r="L40" s="135"/>
      <c r="M40" s="131">
        <f>M39+P39</f>
        <v>7.0208333333333304</v>
      </c>
      <c r="N40" s="132"/>
      <c r="O40" s="132"/>
      <c r="P40" s="132"/>
      <c r="Q40" s="132"/>
      <c r="R40" s="133"/>
      <c r="S40" s="164"/>
      <c r="T40" s="165"/>
      <c r="U40" s="166"/>
      <c r="V40" s="164"/>
      <c r="W40" s="165"/>
      <c r="X40" s="167"/>
      <c r="Y40" s="147"/>
      <c r="Z40" s="152"/>
      <c r="AA40" s="153"/>
      <c r="AB40" s="153"/>
      <c r="AC40" s="153"/>
      <c r="AD40" s="154"/>
      <c r="AE40" s="159"/>
      <c r="AF40" s="152"/>
      <c r="AG40" s="153"/>
      <c r="AH40" s="153"/>
      <c r="AI40" s="153"/>
      <c r="AJ40" s="162"/>
    </row>
    <row r="41" spans="1:43" ht="21.6" customHeight="1" thickBot="1">
      <c r="A41" s="117"/>
      <c r="B41" s="118"/>
      <c r="C41" s="121"/>
      <c r="D41" s="126"/>
      <c r="E41" s="127"/>
      <c r="F41" s="130"/>
      <c r="G41" s="126"/>
      <c r="H41" s="127"/>
      <c r="I41" s="130"/>
      <c r="J41" s="126"/>
      <c r="K41" s="127"/>
      <c r="L41" s="136"/>
      <c r="M41" s="168">
        <f>M39*24</f>
        <v>168.41666666666663</v>
      </c>
      <c r="N41" s="169"/>
      <c r="O41" s="169"/>
      <c r="P41" s="169">
        <f>P39*24</f>
        <v>8.333333333331705E-2</v>
      </c>
      <c r="Q41" s="169"/>
      <c r="R41" s="169"/>
      <c r="S41" s="169">
        <f>S39*24</f>
        <v>0</v>
      </c>
      <c r="T41" s="169"/>
      <c r="U41" s="169"/>
      <c r="V41" s="141">
        <f>V39*24</f>
        <v>168.49999999999983</v>
      </c>
      <c r="W41" s="141"/>
      <c r="X41" s="142"/>
      <c r="Y41" s="148"/>
      <c r="Z41" s="155"/>
      <c r="AA41" s="156"/>
      <c r="AB41" s="156"/>
      <c r="AC41" s="156"/>
      <c r="AD41" s="157"/>
      <c r="AE41" s="160"/>
      <c r="AF41" s="155"/>
      <c r="AG41" s="156"/>
      <c r="AH41" s="156"/>
      <c r="AI41" s="156"/>
      <c r="AJ41" s="163"/>
    </row>
    <row r="42" spans="1:43">
      <c r="A42" s="5" t="s">
        <v>37</v>
      </c>
      <c r="B42" s="5"/>
      <c r="AF42" s="6"/>
    </row>
    <row r="43" spans="1:43">
      <c r="AA43" s="7"/>
    </row>
  </sheetData>
  <dataConsolidate/>
  <mergeCells count="361">
    <mergeCell ref="Y39:Y41"/>
    <mergeCell ref="Z39:AD41"/>
    <mergeCell ref="AE39:AE41"/>
    <mergeCell ref="AF39:AJ41"/>
    <mergeCell ref="M40:R40"/>
    <mergeCell ref="S40:U40"/>
    <mergeCell ref="V40:X40"/>
    <mergeCell ref="M41:O41"/>
    <mergeCell ref="P41:R41"/>
    <mergeCell ref="S41:U41"/>
    <mergeCell ref="A39:B41"/>
    <mergeCell ref="C39:C41"/>
    <mergeCell ref="D39:E41"/>
    <mergeCell ref="F39:F41"/>
    <mergeCell ref="G39:H41"/>
    <mergeCell ref="I39:I41"/>
    <mergeCell ref="V37:X37"/>
    <mergeCell ref="Y37:AD37"/>
    <mergeCell ref="AE37:AH37"/>
    <mergeCell ref="D38:F38"/>
    <mergeCell ref="G38:I38"/>
    <mergeCell ref="J38:L38"/>
    <mergeCell ref="M38:O38"/>
    <mergeCell ref="P38:R38"/>
    <mergeCell ref="S38:U38"/>
    <mergeCell ref="J39:K41"/>
    <mergeCell ref="L39:L41"/>
    <mergeCell ref="M39:O39"/>
    <mergeCell ref="P39:R39"/>
    <mergeCell ref="S39:U39"/>
    <mergeCell ref="V39:X39"/>
    <mergeCell ref="V41:X41"/>
    <mergeCell ref="V38:X38"/>
    <mergeCell ref="Y38:AD38"/>
    <mergeCell ref="AI36:AJ36"/>
    <mergeCell ref="D37:F37"/>
    <mergeCell ref="G37:I37"/>
    <mergeCell ref="J37:L37"/>
    <mergeCell ref="M37:O37"/>
    <mergeCell ref="P37:R37"/>
    <mergeCell ref="S37:U37"/>
    <mergeCell ref="AE38:AH38"/>
    <mergeCell ref="AI38:AJ38"/>
    <mergeCell ref="AI37:AJ37"/>
    <mergeCell ref="D36:F36"/>
    <mergeCell ref="G36:I36"/>
    <mergeCell ref="J36:L36"/>
    <mergeCell ref="M36:O36"/>
    <mergeCell ref="P36:R36"/>
    <mergeCell ref="S36:U36"/>
    <mergeCell ref="V36:X36"/>
    <mergeCell ref="Y36:AD36"/>
    <mergeCell ref="AE36:AH36"/>
    <mergeCell ref="AI34:AJ34"/>
    <mergeCell ref="D35:F35"/>
    <mergeCell ref="G35:I35"/>
    <mergeCell ref="J35:L35"/>
    <mergeCell ref="M35:O35"/>
    <mergeCell ref="P35:R35"/>
    <mergeCell ref="S35:U35"/>
    <mergeCell ref="V35:X35"/>
    <mergeCell ref="Y35:AD35"/>
    <mergeCell ref="AE35:AH35"/>
    <mergeCell ref="AI35:AJ35"/>
    <mergeCell ref="D34:F34"/>
    <mergeCell ref="G34:I34"/>
    <mergeCell ref="J34:L34"/>
    <mergeCell ref="M34:O34"/>
    <mergeCell ref="P34:R34"/>
    <mergeCell ref="S34:U34"/>
    <mergeCell ref="V34:X34"/>
    <mergeCell ref="Y34:AD34"/>
    <mergeCell ref="AE34:AH34"/>
    <mergeCell ref="AI32:AJ32"/>
    <mergeCell ref="D33:F33"/>
    <mergeCell ref="G33:I33"/>
    <mergeCell ref="J33:L33"/>
    <mergeCell ref="M33:O33"/>
    <mergeCell ref="P33:R33"/>
    <mergeCell ref="S33:U33"/>
    <mergeCell ref="V33:X33"/>
    <mergeCell ref="Y33:AD33"/>
    <mergeCell ref="AE33:AH33"/>
    <mergeCell ref="AI33:AJ33"/>
    <mergeCell ref="D32:F32"/>
    <mergeCell ref="G32:I32"/>
    <mergeCell ref="J32:L32"/>
    <mergeCell ref="M32:O32"/>
    <mergeCell ref="P32:R32"/>
    <mergeCell ref="S32:U32"/>
    <mergeCell ref="V32:X32"/>
    <mergeCell ref="Y32:AD32"/>
    <mergeCell ref="AE32:AH32"/>
    <mergeCell ref="AI30:AJ30"/>
    <mergeCell ref="D31:F31"/>
    <mergeCell ref="G31:I31"/>
    <mergeCell ref="J31:L31"/>
    <mergeCell ref="M31:O31"/>
    <mergeCell ref="P31:R31"/>
    <mergeCell ref="S31:U31"/>
    <mergeCell ref="V31:X31"/>
    <mergeCell ref="Y31:AD31"/>
    <mergeCell ref="AE31:AH31"/>
    <mergeCell ref="AI31:AJ31"/>
    <mergeCell ref="D30:F30"/>
    <mergeCell ref="G30:I30"/>
    <mergeCell ref="J30:L30"/>
    <mergeCell ref="M30:O30"/>
    <mergeCell ref="P30:R30"/>
    <mergeCell ref="S30:U30"/>
    <mergeCell ref="V30:X30"/>
    <mergeCell ref="Y30:AD30"/>
    <mergeCell ref="AE30:AH30"/>
    <mergeCell ref="AI28:AJ28"/>
    <mergeCell ref="D29:F29"/>
    <mergeCell ref="G29:I29"/>
    <mergeCell ref="J29:L29"/>
    <mergeCell ref="M29:O29"/>
    <mergeCell ref="P29:R29"/>
    <mergeCell ref="S29:U29"/>
    <mergeCell ref="V29:X29"/>
    <mergeCell ref="Y29:AD29"/>
    <mergeCell ref="AE29:AH29"/>
    <mergeCell ref="AI29:AJ29"/>
    <mergeCell ref="D28:F28"/>
    <mergeCell ref="G28:I28"/>
    <mergeCell ref="J28:L28"/>
    <mergeCell ref="M28:O28"/>
    <mergeCell ref="P28:R28"/>
    <mergeCell ref="S28:U28"/>
    <mergeCell ref="V28:X28"/>
    <mergeCell ref="Y28:AD28"/>
    <mergeCell ref="AE28:AH28"/>
    <mergeCell ref="AI26:AJ26"/>
    <mergeCell ref="D27:F27"/>
    <mergeCell ref="G27:I27"/>
    <mergeCell ref="J27:L27"/>
    <mergeCell ref="M27:O27"/>
    <mergeCell ref="P27:R27"/>
    <mergeCell ref="S27:U27"/>
    <mergeCell ref="V27:X27"/>
    <mergeCell ref="Y27:AD27"/>
    <mergeCell ref="AE27:AH27"/>
    <mergeCell ref="AI27:AJ27"/>
    <mergeCell ref="D26:F26"/>
    <mergeCell ref="G26:I26"/>
    <mergeCell ref="J26:L26"/>
    <mergeCell ref="M26:O26"/>
    <mergeCell ref="P26:R26"/>
    <mergeCell ref="S26:U26"/>
    <mergeCell ref="V26:X26"/>
    <mergeCell ref="Y26:AD26"/>
    <mergeCell ref="AE26:AH26"/>
    <mergeCell ref="AI24:AJ24"/>
    <mergeCell ref="D25:F25"/>
    <mergeCell ref="G25:I25"/>
    <mergeCell ref="J25:L25"/>
    <mergeCell ref="M25:O25"/>
    <mergeCell ref="P25:R25"/>
    <mergeCell ref="S25:U25"/>
    <mergeCell ref="V25:X25"/>
    <mergeCell ref="Y25:AD25"/>
    <mergeCell ref="AE25:AH25"/>
    <mergeCell ref="AI25:AJ25"/>
    <mergeCell ref="D24:F24"/>
    <mergeCell ref="G24:I24"/>
    <mergeCell ref="J24:L24"/>
    <mergeCell ref="M24:O24"/>
    <mergeCell ref="P24:R24"/>
    <mergeCell ref="S24:U24"/>
    <mergeCell ref="V24:X24"/>
    <mergeCell ref="Y24:AD24"/>
    <mergeCell ref="AE24:AH24"/>
    <mergeCell ref="AI22:AJ22"/>
    <mergeCell ref="D23:F23"/>
    <mergeCell ref="G23:I23"/>
    <mergeCell ref="J23:L23"/>
    <mergeCell ref="M23:O23"/>
    <mergeCell ref="P23:R23"/>
    <mergeCell ref="S23:U23"/>
    <mergeCell ref="V23:X23"/>
    <mergeCell ref="Y23:AD23"/>
    <mergeCell ref="AE23:AH23"/>
    <mergeCell ref="AI23:AJ23"/>
    <mergeCell ref="D22:F22"/>
    <mergeCell ref="G22:I22"/>
    <mergeCell ref="J22:L22"/>
    <mergeCell ref="M22:O22"/>
    <mergeCell ref="P22:R22"/>
    <mergeCell ref="S22:U22"/>
    <mergeCell ref="V22:X22"/>
    <mergeCell ref="Y22:AD22"/>
    <mergeCell ref="AE22:AH22"/>
    <mergeCell ref="AI20:AJ20"/>
    <mergeCell ref="D21:F21"/>
    <mergeCell ref="G21:I21"/>
    <mergeCell ref="J21:L21"/>
    <mergeCell ref="M21:O21"/>
    <mergeCell ref="P21:R21"/>
    <mergeCell ref="S21:U21"/>
    <mergeCell ref="V21:X21"/>
    <mergeCell ref="Y21:AD21"/>
    <mergeCell ref="AE21:AH21"/>
    <mergeCell ref="AI21:AJ21"/>
    <mergeCell ref="D20:F20"/>
    <mergeCell ref="G20:I20"/>
    <mergeCell ref="J20:L20"/>
    <mergeCell ref="M20:O20"/>
    <mergeCell ref="P20:R20"/>
    <mergeCell ref="S20:U20"/>
    <mergeCell ref="V20:X20"/>
    <mergeCell ref="Y20:AD20"/>
    <mergeCell ref="AE20:AH20"/>
    <mergeCell ref="AI18:AJ18"/>
    <mergeCell ref="D19:F19"/>
    <mergeCell ref="G19:I19"/>
    <mergeCell ref="J19:L19"/>
    <mergeCell ref="M19:O19"/>
    <mergeCell ref="P19:R19"/>
    <mergeCell ref="S19:U19"/>
    <mergeCell ref="V19:X19"/>
    <mergeCell ref="Y19:AD19"/>
    <mergeCell ref="AE19:AH19"/>
    <mergeCell ref="AI19:AJ19"/>
    <mergeCell ref="D18:F18"/>
    <mergeCell ref="G18:I18"/>
    <mergeCell ref="J18:L18"/>
    <mergeCell ref="M18:O18"/>
    <mergeCell ref="P18:R18"/>
    <mergeCell ref="S18:U18"/>
    <mergeCell ref="V18:X18"/>
    <mergeCell ref="Y18:AD18"/>
    <mergeCell ref="AE18:AH18"/>
    <mergeCell ref="AI16:AJ16"/>
    <mergeCell ref="D17:F17"/>
    <mergeCell ref="G17:I17"/>
    <mergeCell ref="J17:L17"/>
    <mergeCell ref="M17:O17"/>
    <mergeCell ref="P17:R17"/>
    <mergeCell ref="S17:U17"/>
    <mergeCell ref="V17:X17"/>
    <mergeCell ref="Y17:AD17"/>
    <mergeCell ref="AE17:AH17"/>
    <mergeCell ref="AI17:AJ17"/>
    <mergeCell ref="D16:F16"/>
    <mergeCell ref="G16:I16"/>
    <mergeCell ref="J16:L16"/>
    <mergeCell ref="M16:O16"/>
    <mergeCell ref="P16:R16"/>
    <mergeCell ref="S16:U16"/>
    <mergeCell ref="V16:X16"/>
    <mergeCell ref="Y16:AD16"/>
    <mergeCell ref="AE16:AH16"/>
    <mergeCell ref="AI14:AJ14"/>
    <mergeCell ref="D15:F15"/>
    <mergeCell ref="G15:I15"/>
    <mergeCell ref="J15:L15"/>
    <mergeCell ref="M15:O15"/>
    <mergeCell ref="P15:R15"/>
    <mergeCell ref="S15:U15"/>
    <mergeCell ref="V15:X15"/>
    <mergeCell ref="Y15:AD15"/>
    <mergeCell ref="AE15:AH15"/>
    <mergeCell ref="AI15:AJ15"/>
    <mergeCell ref="D14:F14"/>
    <mergeCell ref="G14:I14"/>
    <mergeCell ref="J14:L14"/>
    <mergeCell ref="M14:O14"/>
    <mergeCell ref="P14:R14"/>
    <mergeCell ref="S14:U14"/>
    <mergeCell ref="V14:X14"/>
    <mergeCell ref="Y14:AD14"/>
    <mergeCell ref="AE14:AH14"/>
    <mergeCell ref="AI12:AJ12"/>
    <mergeCell ref="D13:F13"/>
    <mergeCell ref="G13:I13"/>
    <mergeCell ref="J13:L13"/>
    <mergeCell ref="M13:O13"/>
    <mergeCell ref="P13:R13"/>
    <mergeCell ref="S13:U13"/>
    <mergeCell ref="V13:X13"/>
    <mergeCell ref="Y13:AD13"/>
    <mergeCell ref="AE13:AH13"/>
    <mergeCell ref="AI13:AJ13"/>
    <mergeCell ref="D12:F12"/>
    <mergeCell ref="G12:I12"/>
    <mergeCell ref="J12:L12"/>
    <mergeCell ref="M12:O12"/>
    <mergeCell ref="P12:R12"/>
    <mergeCell ref="S12:U12"/>
    <mergeCell ref="V12:X12"/>
    <mergeCell ref="Y12:AD12"/>
    <mergeCell ref="AE12:AH12"/>
    <mergeCell ref="AI10:AJ10"/>
    <mergeCell ref="D11:F11"/>
    <mergeCell ref="G11:I11"/>
    <mergeCell ref="J11:L11"/>
    <mergeCell ref="M11:O11"/>
    <mergeCell ref="P11:R11"/>
    <mergeCell ref="S11:U11"/>
    <mergeCell ref="V11:X11"/>
    <mergeCell ref="Y11:AD11"/>
    <mergeCell ref="AE11:AH11"/>
    <mergeCell ref="AI11:AJ11"/>
    <mergeCell ref="D10:F10"/>
    <mergeCell ref="G10:I10"/>
    <mergeCell ref="J10:L10"/>
    <mergeCell ref="M10:O10"/>
    <mergeCell ref="P10:R10"/>
    <mergeCell ref="S10:U10"/>
    <mergeCell ref="V10:X10"/>
    <mergeCell ref="Y10:AD10"/>
    <mergeCell ref="AE10:AH10"/>
    <mergeCell ref="V8:X8"/>
    <mergeCell ref="Y8:AD8"/>
    <mergeCell ref="AE8:AH8"/>
    <mergeCell ref="AI8:AJ8"/>
    <mergeCell ref="D9:F9"/>
    <mergeCell ref="G9:I9"/>
    <mergeCell ref="J9:L9"/>
    <mergeCell ref="M9:O9"/>
    <mergeCell ref="P9:R9"/>
    <mergeCell ref="S9:U9"/>
    <mergeCell ref="D8:F8"/>
    <mergeCell ref="G8:I8"/>
    <mergeCell ref="J8:L8"/>
    <mergeCell ref="M8:O8"/>
    <mergeCell ref="P8:R8"/>
    <mergeCell ref="S8:U8"/>
    <mergeCell ref="V9:X9"/>
    <mergeCell ref="Y9:AD9"/>
    <mergeCell ref="AE9:AH9"/>
    <mergeCell ref="AI9:AJ9"/>
    <mergeCell ref="M6:O7"/>
    <mergeCell ref="P6:X6"/>
    <mergeCell ref="Y6:AD7"/>
    <mergeCell ref="AE6:AJ7"/>
    <mergeCell ref="P7:R7"/>
    <mergeCell ref="S7:U7"/>
    <mergeCell ref="V7:X7"/>
    <mergeCell ref="A6:A7"/>
    <mergeCell ref="B6:B7"/>
    <mergeCell ref="C6:C7"/>
    <mergeCell ref="D6:F7"/>
    <mergeCell ref="G6:I7"/>
    <mergeCell ref="J6:L7"/>
    <mergeCell ref="A4:B4"/>
    <mergeCell ref="C4:K4"/>
    <mergeCell ref="L4:Q4"/>
    <mergeCell ref="R4:Z4"/>
    <mergeCell ref="AA4:AC4"/>
    <mergeCell ref="AD4:AJ4"/>
    <mergeCell ref="A1:AJ1"/>
    <mergeCell ref="AD2:AJ2"/>
    <mergeCell ref="A3:B3"/>
    <mergeCell ref="C3:F3"/>
    <mergeCell ref="H3:I3"/>
    <mergeCell ref="L3:Q3"/>
    <mergeCell ref="R3:Z3"/>
    <mergeCell ref="AA3:AC3"/>
    <mergeCell ref="AD3:AJ3"/>
  </mergeCells>
  <phoneticPr fontId="3"/>
  <pageMargins left="0.31" right="0.28999999999999998" top="0.51" bottom="0.23" header="0.51200000000000001" footer="0.2"/>
  <pageSetup paperSize="9" scale="94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データシート!$E$2:$E$26</xm:f>
          </x14:formula1>
          <xm:sqref>J8:L38</xm:sqref>
        </x14:dataValidation>
        <x14:dataValidation type="list" allowBlank="1" showInputMessage="1" showErrorMessage="1">
          <x14:formula1>
            <xm:f>データシート!$A$2:$A$33</xm:f>
          </x14:formula1>
          <xm:sqref>C3:F3</xm:sqref>
        </x14:dataValidation>
        <x14:dataValidation type="list" allowBlank="1" showInputMessage="1" showErrorMessage="1">
          <x14:formula1>
            <xm:f>データシート!$B$2:$B$13</xm:f>
          </x14:formula1>
          <xm:sqref>H3:I3</xm:sqref>
        </x14:dataValidation>
        <x14:dataValidation type="list" allowBlank="1" showInputMessage="1" showErrorMessage="1">
          <x14:formula1>
            <xm:f>データシート!$D$2:$D$230</xm:f>
          </x14:formula1>
          <xm:sqref>G8:I38</xm:sqref>
        </x14:dataValidation>
        <x14:dataValidation type="list" allowBlank="1" showInputMessage="1" showErrorMessage="1">
          <x14:formula1>
            <xm:f>データシート!$D$2:$D$159</xm:f>
          </x14:formula1>
          <xm:sqref>D8:F38</xm:sqref>
        </x14:dataValidation>
        <x14:dataValidation type="list" allowBlank="1" showInputMessage="1" showErrorMessage="1">
          <x14:formula1>
            <xm:f>データシート!$H$2:$H$9</xm:f>
          </x14:formula1>
          <xm:sqref>C8:C38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zoomScaleNormal="100" workbookViewId="0">
      <selection activeCell="C3" sqref="C3:F3"/>
    </sheetView>
  </sheetViews>
  <sheetFormatPr defaultRowHeight="13.2"/>
  <cols>
    <col min="1" max="2" width="3.6640625" customWidth="1"/>
    <col min="3" max="3" width="3.33203125" customWidth="1"/>
    <col min="4" max="40" width="2.88671875" customWidth="1"/>
  </cols>
  <sheetData>
    <row r="1" spans="1:42" ht="19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</row>
    <row r="2" spans="1:42" ht="13.8" thickBot="1">
      <c r="AD2" s="70" t="s">
        <v>1</v>
      </c>
      <c r="AE2" s="70"/>
      <c r="AF2" s="70"/>
      <c r="AG2" s="70"/>
      <c r="AH2" s="70"/>
      <c r="AI2" s="70"/>
      <c r="AJ2" s="70"/>
    </row>
    <row r="3" spans="1:42" ht="26.25" customHeight="1">
      <c r="A3" s="71" t="s">
        <v>2</v>
      </c>
      <c r="B3" s="72"/>
      <c r="C3" s="73">
        <v>2019</v>
      </c>
      <c r="D3" s="74"/>
      <c r="E3" s="74"/>
      <c r="F3" s="74"/>
      <c r="G3" s="1" t="s">
        <v>3</v>
      </c>
      <c r="H3" s="73">
        <v>3</v>
      </c>
      <c r="I3" s="74"/>
      <c r="J3" s="1" t="s">
        <v>4</v>
      </c>
      <c r="K3" s="2" t="s">
        <v>5</v>
      </c>
      <c r="L3" s="75" t="s">
        <v>6</v>
      </c>
      <c r="M3" s="75"/>
      <c r="N3" s="75"/>
      <c r="O3" s="75"/>
      <c r="P3" s="75"/>
      <c r="Q3" s="75"/>
      <c r="R3" s="76"/>
      <c r="S3" s="76"/>
      <c r="T3" s="76"/>
      <c r="U3" s="76"/>
      <c r="V3" s="76"/>
      <c r="W3" s="76"/>
      <c r="X3" s="76"/>
      <c r="Y3" s="76"/>
      <c r="Z3" s="76"/>
      <c r="AA3" s="77" t="s">
        <v>7</v>
      </c>
      <c r="AB3" s="77"/>
      <c r="AC3" s="77"/>
      <c r="AD3" s="73"/>
      <c r="AE3" s="74"/>
      <c r="AF3" s="74"/>
      <c r="AG3" s="74"/>
      <c r="AH3" s="74"/>
      <c r="AI3" s="74"/>
      <c r="AJ3" s="78"/>
    </row>
    <row r="4" spans="1:42" ht="27" customHeight="1" thickBot="1">
      <c r="A4" s="59" t="s">
        <v>8</v>
      </c>
      <c r="B4" s="60"/>
      <c r="C4" s="61"/>
      <c r="D4" s="62"/>
      <c r="E4" s="62"/>
      <c r="F4" s="62"/>
      <c r="G4" s="62"/>
      <c r="H4" s="62"/>
      <c r="I4" s="62"/>
      <c r="J4" s="62"/>
      <c r="K4" s="63"/>
      <c r="L4" s="64" t="s">
        <v>9</v>
      </c>
      <c r="M4" s="64"/>
      <c r="N4" s="64"/>
      <c r="O4" s="64"/>
      <c r="P4" s="64"/>
      <c r="Q4" s="64"/>
      <c r="R4" s="65"/>
      <c r="S4" s="65"/>
      <c r="T4" s="65"/>
      <c r="U4" s="65"/>
      <c r="V4" s="65"/>
      <c r="W4" s="65"/>
      <c r="X4" s="65"/>
      <c r="Y4" s="65"/>
      <c r="Z4" s="65"/>
      <c r="AA4" s="64" t="s">
        <v>10</v>
      </c>
      <c r="AB4" s="64"/>
      <c r="AC4" s="64"/>
      <c r="AD4" s="66"/>
      <c r="AE4" s="67"/>
      <c r="AF4" s="67"/>
      <c r="AG4" s="67"/>
      <c r="AH4" s="67"/>
      <c r="AI4" s="67"/>
      <c r="AJ4" s="68"/>
    </row>
    <row r="5" spans="1:42" ht="13.8" thickBot="1"/>
    <row r="6" spans="1:42" ht="12" customHeight="1">
      <c r="A6" s="96" t="s">
        <v>11</v>
      </c>
      <c r="B6" s="98" t="s">
        <v>12</v>
      </c>
      <c r="C6" s="75" t="s">
        <v>13</v>
      </c>
      <c r="D6" s="88" t="s">
        <v>14</v>
      </c>
      <c r="E6" s="80"/>
      <c r="F6" s="80"/>
      <c r="G6" s="88" t="s">
        <v>15</v>
      </c>
      <c r="H6" s="80"/>
      <c r="I6" s="80"/>
      <c r="J6" s="88" t="s">
        <v>16</v>
      </c>
      <c r="K6" s="80"/>
      <c r="L6" s="80"/>
      <c r="M6" s="79" t="s">
        <v>44</v>
      </c>
      <c r="N6" s="80"/>
      <c r="O6" s="81"/>
      <c r="P6" s="85" t="s">
        <v>17</v>
      </c>
      <c r="Q6" s="86"/>
      <c r="R6" s="86"/>
      <c r="S6" s="86"/>
      <c r="T6" s="86"/>
      <c r="U6" s="86"/>
      <c r="V6" s="86"/>
      <c r="W6" s="86"/>
      <c r="X6" s="87"/>
      <c r="Y6" s="80" t="s">
        <v>26</v>
      </c>
      <c r="Z6" s="80"/>
      <c r="AA6" s="80"/>
      <c r="AB6" s="80"/>
      <c r="AC6" s="80"/>
      <c r="AD6" s="81"/>
      <c r="AE6" s="88" t="s">
        <v>22</v>
      </c>
      <c r="AF6" s="80"/>
      <c r="AG6" s="80"/>
      <c r="AH6" s="80"/>
      <c r="AI6" s="80"/>
      <c r="AJ6" s="89"/>
    </row>
    <row r="7" spans="1:42" ht="12" customHeight="1">
      <c r="A7" s="97"/>
      <c r="B7" s="99"/>
      <c r="C7" s="100"/>
      <c r="D7" s="90"/>
      <c r="E7" s="83"/>
      <c r="F7" s="83"/>
      <c r="G7" s="90"/>
      <c r="H7" s="83"/>
      <c r="I7" s="83"/>
      <c r="J7" s="90"/>
      <c r="K7" s="83"/>
      <c r="L7" s="83"/>
      <c r="M7" s="82"/>
      <c r="N7" s="83"/>
      <c r="O7" s="84"/>
      <c r="P7" s="92" t="s">
        <v>18</v>
      </c>
      <c r="Q7" s="93"/>
      <c r="R7" s="94"/>
      <c r="S7" s="92" t="s">
        <v>19</v>
      </c>
      <c r="T7" s="93"/>
      <c r="U7" s="93"/>
      <c r="V7" s="92" t="s">
        <v>39</v>
      </c>
      <c r="W7" s="93"/>
      <c r="X7" s="95"/>
      <c r="Y7" s="83"/>
      <c r="Z7" s="83"/>
      <c r="AA7" s="83"/>
      <c r="AB7" s="83"/>
      <c r="AC7" s="83"/>
      <c r="AD7" s="84"/>
      <c r="AE7" s="90"/>
      <c r="AF7" s="83"/>
      <c r="AG7" s="83"/>
      <c r="AH7" s="83"/>
      <c r="AI7" s="83"/>
      <c r="AJ7" s="91"/>
    </row>
    <row r="8" spans="1:42" ht="21" customHeight="1">
      <c r="A8" s="8">
        <f>データシート!L2</f>
        <v>45231</v>
      </c>
      <c r="B8" s="3" t="str">
        <f>TEXT($A8,"aaa")</f>
        <v>水</v>
      </c>
      <c r="C8" s="10"/>
      <c r="D8" s="109">
        <v>0.375</v>
      </c>
      <c r="E8" s="104"/>
      <c r="F8" s="110"/>
      <c r="G8" s="109">
        <v>0.73958333333333304</v>
      </c>
      <c r="H8" s="104"/>
      <c r="I8" s="110"/>
      <c r="J8" s="109">
        <v>4.1666666666666699E-2</v>
      </c>
      <c r="K8" s="104"/>
      <c r="L8" s="104"/>
      <c r="M8" s="111">
        <f t="shared" ref="M8:M38" si="0">IF(V8="","",IF(V8&gt;=TIME(8,0,0),"8:00",V8)*1)</f>
        <v>0.32291666666666635</v>
      </c>
      <c r="N8" s="102"/>
      <c r="O8" s="112"/>
      <c r="P8" s="101">
        <f t="shared" ref="P8:P38" si="1">IFERROR(V8-M8,"")</f>
        <v>0</v>
      </c>
      <c r="Q8" s="102"/>
      <c r="R8" s="112"/>
      <c r="S8" s="101" t="str">
        <f t="shared" ref="S8:S38" si="2">IF(G8+IF(G8-D8&lt;0,1,0)&lt;TIME(22,0,0),"",G8+IF(G8-D8&lt;0,1,0)-TIME(22,0,0))</f>
        <v/>
      </c>
      <c r="T8" s="102"/>
      <c r="U8" s="102"/>
      <c r="V8" s="101">
        <f t="shared" ref="V8:V38" si="3">IF(G8="","",G8+IF(G8-D8&lt;0,1,0)-D8-J8)</f>
        <v>0.32291666666666635</v>
      </c>
      <c r="W8" s="102"/>
      <c r="X8" s="103"/>
      <c r="Y8" s="104"/>
      <c r="Z8" s="104"/>
      <c r="AA8" s="104"/>
      <c r="AB8" s="104"/>
      <c r="AC8" s="104"/>
      <c r="AD8" s="105"/>
      <c r="AE8" s="106"/>
      <c r="AF8" s="107"/>
      <c r="AG8" s="107"/>
      <c r="AH8" s="107"/>
      <c r="AI8" s="104" t="str">
        <f>IFERROR(VLOOKUP(C8,データシート!$H$2:$J$9,2,),"")</f>
        <v/>
      </c>
      <c r="AJ8" s="108"/>
    </row>
    <row r="9" spans="1:42" ht="21" customHeight="1">
      <c r="A9" s="8">
        <f>A8+1</f>
        <v>45232</v>
      </c>
      <c r="B9" s="3" t="str">
        <f t="shared" ref="B9:B37" si="4">TEXT($A9,"aaa")</f>
        <v>木</v>
      </c>
      <c r="C9" s="10"/>
      <c r="D9" s="109">
        <v>0.375</v>
      </c>
      <c r="E9" s="104"/>
      <c r="F9" s="110"/>
      <c r="G9" s="109">
        <v>0.75</v>
      </c>
      <c r="H9" s="104"/>
      <c r="I9" s="110"/>
      <c r="J9" s="109">
        <v>4.1666666666666699E-2</v>
      </c>
      <c r="K9" s="170"/>
      <c r="L9" s="170"/>
      <c r="M9" s="111">
        <f t="shared" si="0"/>
        <v>0.33333333333333331</v>
      </c>
      <c r="N9" s="102"/>
      <c r="O9" s="112"/>
      <c r="P9" s="101">
        <f t="shared" si="1"/>
        <v>0</v>
      </c>
      <c r="Q9" s="102"/>
      <c r="R9" s="112"/>
      <c r="S9" s="101" t="str">
        <f t="shared" si="2"/>
        <v/>
      </c>
      <c r="T9" s="102"/>
      <c r="U9" s="102"/>
      <c r="V9" s="101">
        <f t="shared" si="3"/>
        <v>0.33333333333333331</v>
      </c>
      <c r="W9" s="102"/>
      <c r="X9" s="103"/>
      <c r="Y9" s="104"/>
      <c r="Z9" s="104"/>
      <c r="AA9" s="104"/>
      <c r="AB9" s="104"/>
      <c r="AC9" s="104"/>
      <c r="AD9" s="105"/>
      <c r="AE9" s="106"/>
      <c r="AF9" s="107"/>
      <c r="AG9" s="107"/>
      <c r="AH9" s="107"/>
      <c r="AI9" s="104" t="str">
        <f>IFERROR(VLOOKUP(C9,データシート!$H$2:$J$9,2,),"")</f>
        <v/>
      </c>
      <c r="AJ9" s="108"/>
    </row>
    <row r="10" spans="1:42" ht="21" customHeight="1">
      <c r="A10" s="8">
        <f t="shared" ref="A10:A38" si="5">A9+1</f>
        <v>45233</v>
      </c>
      <c r="B10" s="3" t="str">
        <f t="shared" si="4"/>
        <v>金</v>
      </c>
      <c r="C10" s="10"/>
      <c r="D10" s="109">
        <v>0.375</v>
      </c>
      <c r="E10" s="104"/>
      <c r="F10" s="110"/>
      <c r="G10" s="109">
        <v>0.77083333333333304</v>
      </c>
      <c r="H10" s="104"/>
      <c r="I10" s="110"/>
      <c r="J10" s="109">
        <v>4.1666666666666699E-2</v>
      </c>
      <c r="K10" s="170"/>
      <c r="L10" s="170"/>
      <c r="M10" s="111">
        <f t="shared" si="0"/>
        <v>0.33333333333333331</v>
      </c>
      <c r="N10" s="102"/>
      <c r="O10" s="112"/>
      <c r="P10" s="101">
        <f t="shared" si="1"/>
        <v>2.0833333333333037E-2</v>
      </c>
      <c r="Q10" s="102"/>
      <c r="R10" s="112"/>
      <c r="S10" s="101" t="str">
        <f t="shared" si="2"/>
        <v/>
      </c>
      <c r="T10" s="102"/>
      <c r="U10" s="102"/>
      <c r="V10" s="101">
        <f t="shared" si="3"/>
        <v>0.35416666666666635</v>
      </c>
      <c r="W10" s="102"/>
      <c r="X10" s="103"/>
      <c r="Y10" s="104"/>
      <c r="Z10" s="104"/>
      <c r="AA10" s="104"/>
      <c r="AB10" s="104"/>
      <c r="AC10" s="104"/>
      <c r="AD10" s="105"/>
      <c r="AE10" s="106"/>
      <c r="AF10" s="107"/>
      <c r="AG10" s="107"/>
      <c r="AH10" s="107"/>
      <c r="AI10" s="104" t="str">
        <f>IFERROR(VLOOKUP(C10,データシート!$H$2:$J$9,2,),"")</f>
        <v/>
      </c>
      <c r="AJ10" s="108"/>
    </row>
    <row r="11" spans="1:42" ht="21" customHeight="1">
      <c r="A11" s="8">
        <f t="shared" si="5"/>
        <v>45234</v>
      </c>
      <c r="B11" s="3" t="str">
        <f t="shared" si="4"/>
        <v>土</v>
      </c>
      <c r="C11" s="10"/>
      <c r="D11" s="109">
        <v>0.375</v>
      </c>
      <c r="E11" s="104"/>
      <c r="F11" s="110"/>
      <c r="G11" s="109">
        <v>0.92013888888888895</v>
      </c>
      <c r="H11" s="104"/>
      <c r="I11" s="110"/>
      <c r="J11" s="109">
        <v>4.1666666666666699E-2</v>
      </c>
      <c r="K11" s="170"/>
      <c r="L11" s="170"/>
      <c r="M11" s="111">
        <f t="shared" si="0"/>
        <v>0.33333333333333331</v>
      </c>
      <c r="N11" s="102"/>
      <c r="O11" s="112"/>
      <c r="P11" s="101">
        <f t="shared" si="1"/>
        <v>0.1701388888888889</v>
      </c>
      <c r="Q11" s="102"/>
      <c r="R11" s="112"/>
      <c r="S11" s="101">
        <f t="shared" si="2"/>
        <v>3.4722222222223209E-3</v>
      </c>
      <c r="T11" s="102"/>
      <c r="U11" s="102"/>
      <c r="V11" s="101">
        <f t="shared" si="3"/>
        <v>0.50347222222222221</v>
      </c>
      <c r="W11" s="102"/>
      <c r="X11" s="103"/>
      <c r="Y11" s="104"/>
      <c r="Z11" s="104"/>
      <c r="AA11" s="104"/>
      <c r="AB11" s="104"/>
      <c r="AC11" s="104"/>
      <c r="AD11" s="105"/>
      <c r="AE11" s="106"/>
      <c r="AF11" s="107"/>
      <c r="AG11" s="107"/>
      <c r="AH11" s="107"/>
      <c r="AI11" s="104" t="str">
        <f>IFERROR(VLOOKUP(C11,データシート!$H$2:$J$9,2,),"")</f>
        <v/>
      </c>
      <c r="AJ11" s="108"/>
    </row>
    <row r="12" spans="1:42" ht="21" customHeight="1">
      <c r="A12" s="8">
        <f t="shared" si="5"/>
        <v>45235</v>
      </c>
      <c r="B12" s="3" t="str">
        <f t="shared" si="4"/>
        <v>日</v>
      </c>
      <c r="C12" s="10">
        <v>1</v>
      </c>
      <c r="D12" s="109"/>
      <c r="E12" s="104"/>
      <c r="F12" s="110"/>
      <c r="G12" s="109"/>
      <c r="H12" s="104"/>
      <c r="I12" s="110"/>
      <c r="J12" s="109"/>
      <c r="K12" s="170"/>
      <c r="L12" s="170"/>
      <c r="M12" s="111" t="str">
        <f t="shared" si="0"/>
        <v/>
      </c>
      <c r="N12" s="102"/>
      <c r="O12" s="112"/>
      <c r="P12" s="101" t="str">
        <f t="shared" si="1"/>
        <v/>
      </c>
      <c r="Q12" s="102"/>
      <c r="R12" s="112"/>
      <c r="S12" s="101" t="str">
        <f t="shared" si="2"/>
        <v/>
      </c>
      <c r="T12" s="102"/>
      <c r="U12" s="102"/>
      <c r="V12" s="101" t="str">
        <f t="shared" si="3"/>
        <v/>
      </c>
      <c r="W12" s="102"/>
      <c r="X12" s="103"/>
      <c r="Y12" s="104"/>
      <c r="Z12" s="104"/>
      <c r="AA12" s="104"/>
      <c r="AB12" s="104"/>
      <c r="AC12" s="104"/>
      <c r="AD12" s="105"/>
      <c r="AE12" s="106"/>
      <c r="AF12" s="107"/>
      <c r="AG12" s="107"/>
      <c r="AH12" s="107"/>
      <c r="AI12" s="104" t="str">
        <f>IFERROR(VLOOKUP(C12,データシート!$H$2:$J$9,2,),"")</f>
        <v>1：有休</v>
      </c>
      <c r="AJ12" s="108"/>
    </row>
    <row r="13" spans="1:42" ht="21" customHeight="1">
      <c r="A13" s="8">
        <f t="shared" si="5"/>
        <v>45236</v>
      </c>
      <c r="B13" s="3" t="str">
        <f t="shared" si="4"/>
        <v>月</v>
      </c>
      <c r="C13" s="10"/>
      <c r="D13" s="109"/>
      <c r="E13" s="104"/>
      <c r="F13" s="110"/>
      <c r="G13" s="109"/>
      <c r="H13" s="104"/>
      <c r="I13" s="110"/>
      <c r="J13" s="109"/>
      <c r="K13" s="170"/>
      <c r="L13" s="170"/>
      <c r="M13" s="111" t="str">
        <f t="shared" si="0"/>
        <v/>
      </c>
      <c r="N13" s="102"/>
      <c r="O13" s="112"/>
      <c r="P13" s="101" t="str">
        <f t="shared" si="1"/>
        <v/>
      </c>
      <c r="Q13" s="102"/>
      <c r="R13" s="112"/>
      <c r="S13" s="101" t="str">
        <f t="shared" si="2"/>
        <v/>
      </c>
      <c r="T13" s="102"/>
      <c r="U13" s="102"/>
      <c r="V13" s="101" t="str">
        <f t="shared" si="3"/>
        <v/>
      </c>
      <c r="W13" s="102"/>
      <c r="X13" s="103"/>
      <c r="Y13" s="104"/>
      <c r="Z13" s="104"/>
      <c r="AA13" s="104"/>
      <c r="AB13" s="104"/>
      <c r="AC13" s="104"/>
      <c r="AD13" s="105"/>
      <c r="AE13" s="106"/>
      <c r="AF13" s="107"/>
      <c r="AG13" s="107"/>
      <c r="AH13" s="107"/>
      <c r="AI13" s="104" t="str">
        <f>IFERROR(VLOOKUP(C13,データシート!$H$2:$J$9,2,),"")</f>
        <v/>
      </c>
      <c r="AJ13" s="108"/>
      <c r="AM13" s="14"/>
      <c r="AN13" s="14"/>
      <c r="AO13" s="14"/>
      <c r="AP13" s="14"/>
    </row>
    <row r="14" spans="1:42" ht="21" customHeight="1">
      <c r="A14" s="8">
        <f t="shared" si="5"/>
        <v>45237</v>
      </c>
      <c r="B14" s="3" t="str">
        <f t="shared" si="4"/>
        <v>火</v>
      </c>
      <c r="C14" s="10"/>
      <c r="D14" s="109"/>
      <c r="E14" s="104"/>
      <c r="F14" s="110"/>
      <c r="G14" s="109"/>
      <c r="H14" s="104"/>
      <c r="I14" s="110"/>
      <c r="J14" s="109"/>
      <c r="K14" s="170"/>
      <c r="L14" s="170"/>
      <c r="M14" s="111" t="str">
        <f t="shared" si="0"/>
        <v/>
      </c>
      <c r="N14" s="102"/>
      <c r="O14" s="112"/>
      <c r="P14" s="101" t="str">
        <f t="shared" si="1"/>
        <v/>
      </c>
      <c r="Q14" s="102"/>
      <c r="R14" s="112"/>
      <c r="S14" s="101" t="str">
        <f t="shared" si="2"/>
        <v/>
      </c>
      <c r="T14" s="102"/>
      <c r="U14" s="102"/>
      <c r="V14" s="101" t="str">
        <f t="shared" si="3"/>
        <v/>
      </c>
      <c r="W14" s="102"/>
      <c r="X14" s="103"/>
      <c r="Y14" s="104"/>
      <c r="Z14" s="104"/>
      <c r="AA14" s="104"/>
      <c r="AB14" s="104"/>
      <c r="AC14" s="104"/>
      <c r="AD14" s="105"/>
      <c r="AE14" s="106"/>
      <c r="AF14" s="107"/>
      <c r="AG14" s="107"/>
      <c r="AH14" s="107"/>
      <c r="AI14" s="104" t="str">
        <f>IFERROR(VLOOKUP(C14,データシート!$H$2:$J$9,2,),"")</f>
        <v/>
      </c>
      <c r="AJ14" s="108"/>
    </row>
    <row r="15" spans="1:42" ht="21" customHeight="1">
      <c r="A15" s="8">
        <f t="shared" si="5"/>
        <v>45238</v>
      </c>
      <c r="B15" s="3" t="str">
        <f t="shared" si="4"/>
        <v>水</v>
      </c>
      <c r="C15" s="10"/>
      <c r="D15" s="109"/>
      <c r="E15" s="104"/>
      <c r="F15" s="110"/>
      <c r="G15" s="109"/>
      <c r="H15" s="104"/>
      <c r="I15" s="110"/>
      <c r="J15" s="109"/>
      <c r="K15" s="170"/>
      <c r="L15" s="170"/>
      <c r="M15" s="111" t="str">
        <f t="shared" si="0"/>
        <v/>
      </c>
      <c r="N15" s="102"/>
      <c r="O15" s="112"/>
      <c r="P15" s="101" t="str">
        <f t="shared" si="1"/>
        <v/>
      </c>
      <c r="Q15" s="102"/>
      <c r="R15" s="112"/>
      <c r="S15" s="101" t="str">
        <f t="shared" si="2"/>
        <v/>
      </c>
      <c r="T15" s="102"/>
      <c r="U15" s="102"/>
      <c r="V15" s="101" t="str">
        <f t="shared" si="3"/>
        <v/>
      </c>
      <c r="W15" s="102"/>
      <c r="X15" s="103"/>
      <c r="Y15" s="104"/>
      <c r="Z15" s="104"/>
      <c r="AA15" s="104"/>
      <c r="AB15" s="104"/>
      <c r="AC15" s="104"/>
      <c r="AD15" s="105"/>
      <c r="AE15" s="106"/>
      <c r="AF15" s="107"/>
      <c r="AG15" s="107"/>
      <c r="AH15" s="107"/>
      <c r="AI15" s="104" t="str">
        <f>IFERROR(VLOOKUP(C15,データシート!$H$2:$J$9,2,),"")</f>
        <v/>
      </c>
      <c r="AJ15" s="108"/>
    </row>
    <row r="16" spans="1:42" ht="21" customHeight="1">
      <c r="A16" s="8">
        <f t="shared" si="5"/>
        <v>45239</v>
      </c>
      <c r="B16" s="3" t="str">
        <f t="shared" si="4"/>
        <v>木</v>
      </c>
      <c r="C16" s="10"/>
      <c r="D16" s="109"/>
      <c r="E16" s="104"/>
      <c r="F16" s="110"/>
      <c r="G16" s="109"/>
      <c r="H16" s="104"/>
      <c r="I16" s="110"/>
      <c r="J16" s="109"/>
      <c r="K16" s="170"/>
      <c r="L16" s="170"/>
      <c r="M16" s="111" t="str">
        <f t="shared" si="0"/>
        <v/>
      </c>
      <c r="N16" s="102"/>
      <c r="O16" s="112"/>
      <c r="P16" s="101" t="str">
        <f t="shared" si="1"/>
        <v/>
      </c>
      <c r="Q16" s="102"/>
      <c r="R16" s="112"/>
      <c r="S16" s="101" t="str">
        <f t="shared" si="2"/>
        <v/>
      </c>
      <c r="T16" s="102"/>
      <c r="U16" s="102"/>
      <c r="V16" s="101" t="str">
        <f t="shared" si="3"/>
        <v/>
      </c>
      <c r="W16" s="102"/>
      <c r="X16" s="103"/>
      <c r="Y16" s="104"/>
      <c r="Z16" s="104"/>
      <c r="AA16" s="104"/>
      <c r="AB16" s="104"/>
      <c r="AC16" s="104"/>
      <c r="AD16" s="105"/>
      <c r="AE16" s="106"/>
      <c r="AF16" s="107"/>
      <c r="AG16" s="107"/>
      <c r="AH16" s="107"/>
      <c r="AI16" s="104" t="str">
        <f>IFERROR(VLOOKUP(C16,データシート!$H$2:$J$9,2,),"")</f>
        <v/>
      </c>
      <c r="AJ16" s="108"/>
    </row>
    <row r="17" spans="1:36" ht="21" customHeight="1">
      <c r="A17" s="8">
        <f t="shared" si="5"/>
        <v>45240</v>
      </c>
      <c r="B17" s="3" t="str">
        <f t="shared" si="4"/>
        <v>金</v>
      </c>
      <c r="C17" s="10"/>
      <c r="D17" s="109"/>
      <c r="E17" s="104"/>
      <c r="F17" s="110"/>
      <c r="G17" s="109"/>
      <c r="H17" s="104"/>
      <c r="I17" s="110"/>
      <c r="J17" s="109"/>
      <c r="K17" s="170"/>
      <c r="L17" s="170"/>
      <c r="M17" s="111" t="str">
        <f t="shared" si="0"/>
        <v/>
      </c>
      <c r="N17" s="102"/>
      <c r="O17" s="112"/>
      <c r="P17" s="101" t="str">
        <f t="shared" si="1"/>
        <v/>
      </c>
      <c r="Q17" s="102"/>
      <c r="R17" s="112"/>
      <c r="S17" s="101" t="str">
        <f t="shared" si="2"/>
        <v/>
      </c>
      <c r="T17" s="102"/>
      <c r="U17" s="102"/>
      <c r="V17" s="101" t="str">
        <f t="shared" si="3"/>
        <v/>
      </c>
      <c r="W17" s="102"/>
      <c r="X17" s="103"/>
      <c r="Y17" s="104"/>
      <c r="Z17" s="104"/>
      <c r="AA17" s="104"/>
      <c r="AB17" s="104"/>
      <c r="AC17" s="104"/>
      <c r="AD17" s="105"/>
      <c r="AE17" s="106"/>
      <c r="AF17" s="107"/>
      <c r="AG17" s="107"/>
      <c r="AH17" s="107"/>
      <c r="AI17" s="104" t="str">
        <f>IFERROR(VLOOKUP(C17,データシート!$H$2:$J$9,2,),"")</f>
        <v/>
      </c>
      <c r="AJ17" s="108"/>
    </row>
    <row r="18" spans="1:36" ht="21" customHeight="1">
      <c r="A18" s="8">
        <f t="shared" si="5"/>
        <v>45241</v>
      </c>
      <c r="B18" s="3" t="str">
        <f t="shared" si="4"/>
        <v>土</v>
      </c>
      <c r="C18" s="10"/>
      <c r="D18" s="109"/>
      <c r="E18" s="104"/>
      <c r="F18" s="110"/>
      <c r="G18" s="109"/>
      <c r="H18" s="104"/>
      <c r="I18" s="110"/>
      <c r="J18" s="109"/>
      <c r="K18" s="170"/>
      <c r="L18" s="170"/>
      <c r="M18" s="111" t="str">
        <f t="shared" si="0"/>
        <v/>
      </c>
      <c r="N18" s="102"/>
      <c r="O18" s="112"/>
      <c r="P18" s="101" t="str">
        <f t="shared" si="1"/>
        <v/>
      </c>
      <c r="Q18" s="102"/>
      <c r="R18" s="112"/>
      <c r="S18" s="101" t="str">
        <f t="shared" si="2"/>
        <v/>
      </c>
      <c r="T18" s="102"/>
      <c r="U18" s="102"/>
      <c r="V18" s="101" t="str">
        <f t="shared" si="3"/>
        <v/>
      </c>
      <c r="W18" s="102"/>
      <c r="X18" s="103"/>
      <c r="Y18" s="104"/>
      <c r="Z18" s="104"/>
      <c r="AA18" s="104"/>
      <c r="AB18" s="104"/>
      <c r="AC18" s="104"/>
      <c r="AD18" s="105"/>
      <c r="AE18" s="106"/>
      <c r="AF18" s="107"/>
      <c r="AG18" s="107"/>
      <c r="AH18" s="107"/>
      <c r="AI18" s="104" t="str">
        <f>IFERROR(VLOOKUP(C18,データシート!$H$2:$J$9,2,),"")</f>
        <v/>
      </c>
      <c r="AJ18" s="108"/>
    </row>
    <row r="19" spans="1:36" ht="21" customHeight="1">
      <c r="A19" s="8">
        <f t="shared" si="5"/>
        <v>45242</v>
      </c>
      <c r="B19" s="3" t="str">
        <f t="shared" si="4"/>
        <v>日</v>
      </c>
      <c r="C19" s="10"/>
      <c r="D19" s="109"/>
      <c r="E19" s="104"/>
      <c r="F19" s="110"/>
      <c r="G19" s="109"/>
      <c r="H19" s="104"/>
      <c r="I19" s="110"/>
      <c r="J19" s="109"/>
      <c r="K19" s="170"/>
      <c r="L19" s="170"/>
      <c r="M19" s="111" t="str">
        <f t="shared" si="0"/>
        <v/>
      </c>
      <c r="N19" s="102"/>
      <c r="O19" s="112"/>
      <c r="P19" s="101" t="str">
        <f t="shared" si="1"/>
        <v/>
      </c>
      <c r="Q19" s="102"/>
      <c r="R19" s="112"/>
      <c r="S19" s="101" t="str">
        <f t="shared" si="2"/>
        <v/>
      </c>
      <c r="T19" s="102"/>
      <c r="U19" s="102"/>
      <c r="V19" s="101" t="str">
        <f t="shared" si="3"/>
        <v/>
      </c>
      <c r="W19" s="102"/>
      <c r="X19" s="103"/>
      <c r="Y19" s="104"/>
      <c r="Z19" s="104"/>
      <c r="AA19" s="104"/>
      <c r="AB19" s="104"/>
      <c r="AC19" s="104"/>
      <c r="AD19" s="105"/>
      <c r="AE19" s="106"/>
      <c r="AF19" s="107"/>
      <c r="AG19" s="107"/>
      <c r="AH19" s="107"/>
      <c r="AI19" s="104" t="str">
        <f>IFERROR(VLOOKUP(C19,データシート!$H$2:$J$9,2,),"")</f>
        <v/>
      </c>
      <c r="AJ19" s="108"/>
    </row>
    <row r="20" spans="1:36" ht="21" customHeight="1">
      <c r="A20" s="8">
        <f t="shared" si="5"/>
        <v>45243</v>
      </c>
      <c r="B20" s="3" t="str">
        <f t="shared" si="4"/>
        <v>月</v>
      </c>
      <c r="C20" s="10"/>
      <c r="D20" s="109"/>
      <c r="E20" s="104"/>
      <c r="F20" s="110"/>
      <c r="G20" s="109"/>
      <c r="H20" s="104"/>
      <c r="I20" s="110"/>
      <c r="J20" s="109"/>
      <c r="K20" s="170"/>
      <c r="L20" s="170"/>
      <c r="M20" s="111" t="str">
        <f t="shared" si="0"/>
        <v/>
      </c>
      <c r="N20" s="102"/>
      <c r="O20" s="112"/>
      <c r="P20" s="101" t="str">
        <f t="shared" si="1"/>
        <v/>
      </c>
      <c r="Q20" s="102"/>
      <c r="R20" s="112"/>
      <c r="S20" s="101" t="str">
        <f t="shared" si="2"/>
        <v/>
      </c>
      <c r="T20" s="102"/>
      <c r="U20" s="102"/>
      <c r="V20" s="101" t="str">
        <f t="shared" si="3"/>
        <v/>
      </c>
      <c r="W20" s="102"/>
      <c r="X20" s="103"/>
      <c r="Y20" s="104"/>
      <c r="Z20" s="104"/>
      <c r="AA20" s="104"/>
      <c r="AB20" s="104"/>
      <c r="AC20" s="104"/>
      <c r="AD20" s="105"/>
      <c r="AE20" s="106"/>
      <c r="AF20" s="107"/>
      <c r="AG20" s="107"/>
      <c r="AH20" s="107"/>
      <c r="AI20" s="104" t="str">
        <f>IFERROR(VLOOKUP(C20,データシート!$H$2:$J$9,2,),"")</f>
        <v/>
      </c>
      <c r="AJ20" s="108"/>
    </row>
    <row r="21" spans="1:36" ht="21" customHeight="1">
      <c r="A21" s="8">
        <f t="shared" si="5"/>
        <v>45244</v>
      </c>
      <c r="B21" s="3" t="str">
        <f t="shared" si="4"/>
        <v>火</v>
      </c>
      <c r="C21" s="10"/>
      <c r="D21" s="109"/>
      <c r="E21" s="104"/>
      <c r="F21" s="110"/>
      <c r="G21" s="109"/>
      <c r="H21" s="104"/>
      <c r="I21" s="110"/>
      <c r="J21" s="109"/>
      <c r="K21" s="170"/>
      <c r="L21" s="170"/>
      <c r="M21" s="111" t="str">
        <f t="shared" si="0"/>
        <v/>
      </c>
      <c r="N21" s="102"/>
      <c r="O21" s="112"/>
      <c r="P21" s="101" t="str">
        <f t="shared" si="1"/>
        <v/>
      </c>
      <c r="Q21" s="102"/>
      <c r="R21" s="112"/>
      <c r="S21" s="101" t="str">
        <f t="shared" si="2"/>
        <v/>
      </c>
      <c r="T21" s="102"/>
      <c r="U21" s="102"/>
      <c r="V21" s="101" t="str">
        <f t="shared" si="3"/>
        <v/>
      </c>
      <c r="W21" s="102"/>
      <c r="X21" s="103"/>
      <c r="Y21" s="104"/>
      <c r="Z21" s="104"/>
      <c r="AA21" s="104"/>
      <c r="AB21" s="104"/>
      <c r="AC21" s="104"/>
      <c r="AD21" s="105"/>
      <c r="AE21" s="106"/>
      <c r="AF21" s="107"/>
      <c r="AG21" s="107"/>
      <c r="AH21" s="107"/>
      <c r="AI21" s="104" t="str">
        <f>IFERROR(VLOOKUP(C21,データシート!$H$2:$J$9,2,),"")</f>
        <v/>
      </c>
      <c r="AJ21" s="108"/>
    </row>
    <row r="22" spans="1:36" ht="21" customHeight="1">
      <c r="A22" s="8">
        <f t="shared" si="5"/>
        <v>45245</v>
      </c>
      <c r="B22" s="3" t="str">
        <f t="shared" si="4"/>
        <v>水</v>
      </c>
      <c r="C22" s="10"/>
      <c r="D22" s="109"/>
      <c r="E22" s="104"/>
      <c r="F22" s="110"/>
      <c r="G22" s="109"/>
      <c r="H22" s="104"/>
      <c r="I22" s="110"/>
      <c r="J22" s="109"/>
      <c r="K22" s="170"/>
      <c r="L22" s="170"/>
      <c r="M22" s="111" t="str">
        <f t="shared" si="0"/>
        <v/>
      </c>
      <c r="N22" s="102"/>
      <c r="O22" s="112"/>
      <c r="P22" s="101" t="str">
        <f t="shared" si="1"/>
        <v/>
      </c>
      <c r="Q22" s="102"/>
      <c r="R22" s="112"/>
      <c r="S22" s="101" t="str">
        <f t="shared" si="2"/>
        <v/>
      </c>
      <c r="T22" s="102"/>
      <c r="U22" s="102"/>
      <c r="V22" s="101" t="str">
        <f t="shared" si="3"/>
        <v/>
      </c>
      <c r="W22" s="102"/>
      <c r="X22" s="103"/>
      <c r="Y22" s="104"/>
      <c r="Z22" s="104"/>
      <c r="AA22" s="104"/>
      <c r="AB22" s="104"/>
      <c r="AC22" s="104"/>
      <c r="AD22" s="105"/>
      <c r="AE22" s="106"/>
      <c r="AF22" s="107"/>
      <c r="AG22" s="107"/>
      <c r="AH22" s="107"/>
      <c r="AI22" s="104" t="str">
        <f>IFERROR(VLOOKUP(C22,データシート!$H$2:$J$9,2,),"")</f>
        <v/>
      </c>
      <c r="AJ22" s="108"/>
    </row>
    <row r="23" spans="1:36" ht="21" customHeight="1">
      <c r="A23" s="8">
        <f t="shared" si="5"/>
        <v>45246</v>
      </c>
      <c r="B23" s="3" t="str">
        <f t="shared" si="4"/>
        <v>木</v>
      </c>
      <c r="C23" s="10"/>
      <c r="D23" s="109"/>
      <c r="E23" s="104"/>
      <c r="F23" s="110"/>
      <c r="G23" s="109"/>
      <c r="H23" s="104"/>
      <c r="I23" s="110"/>
      <c r="J23" s="109"/>
      <c r="K23" s="170"/>
      <c r="L23" s="170"/>
      <c r="M23" s="111" t="str">
        <f t="shared" si="0"/>
        <v/>
      </c>
      <c r="N23" s="102"/>
      <c r="O23" s="112"/>
      <c r="P23" s="101" t="str">
        <f t="shared" si="1"/>
        <v/>
      </c>
      <c r="Q23" s="102"/>
      <c r="R23" s="112"/>
      <c r="S23" s="101" t="str">
        <f t="shared" si="2"/>
        <v/>
      </c>
      <c r="T23" s="102"/>
      <c r="U23" s="102"/>
      <c r="V23" s="101" t="str">
        <f t="shared" si="3"/>
        <v/>
      </c>
      <c r="W23" s="102"/>
      <c r="X23" s="103"/>
      <c r="Y23" s="104"/>
      <c r="Z23" s="104"/>
      <c r="AA23" s="104"/>
      <c r="AB23" s="104"/>
      <c r="AC23" s="104"/>
      <c r="AD23" s="105"/>
      <c r="AE23" s="106"/>
      <c r="AF23" s="107"/>
      <c r="AG23" s="107"/>
      <c r="AH23" s="107"/>
      <c r="AI23" s="104" t="str">
        <f>IFERROR(VLOOKUP(C23,データシート!$H$2:$J$9,2,),"")</f>
        <v/>
      </c>
      <c r="AJ23" s="108"/>
    </row>
    <row r="24" spans="1:36" ht="21" customHeight="1">
      <c r="A24" s="8">
        <f t="shared" si="5"/>
        <v>45247</v>
      </c>
      <c r="B24" s="3" t="str">
        <f t="shared" si="4"/>
        <v>金</v>
      </c>
      <c r="C24" s="10"/>
      <c r="D24" s="109"/>
      <c r="E24" s="104"/>
      <c r="F24" s="110"/>
      <c r="G24" s="109"/>
      <c r="H24" s="104"/>
      <c r="I24" s="110"/>
      <c r="J24" s="109"/>
      <c r="K24" s="170"/>
      <c r="L24" s="170"/>
      <c r="M24" s="111" t="str">
        <f t="shared" si="0"/>
        <v/>
      </c>
      <c r="N24" s="102"/>
      <c r="O24" s="112"/>
      <c r="P24" s="101" t="str">
        <f t="shared" si="1"/>
        <v/>
      </c>
      <c r="Q24" s="102"/>
      <c r="R24" s="112"/>
      <c r="S24" s="101" t="str">
        <f t="shared" si="2"/>
        <v/>
      </c>
      <c r="T24" s="102"/>
      <c r="U24" s="102"/>
      <c r="V24" s="101" t="str">
        <f t="shared" si="3"/>
        <v/>
      </c>
      <c r="W24" s="102"/>
      <c r="X24" s="103"/>
      <c r="Y24" s="104"/>
      <c r="Z24" s="104"/>
      <c r="AA24" s="104"/>
      <c r="AB24" s="104"/>
      <c r="AC24" s="104"/>
      <c r="AD24" s="105"/>
      <c r="AE24" s="106"/>
      <c r="AF24" s="107"/>
      <c r="AG24" s="107"/>
      <c r="AH24" s="107"/>
      <c r="AI24" s="104" t="str">
        <f>IFERROR(VLOOKUP(C24,データシート!$H$2:$J$9,2,),"")</f>
        <v/>
      </c>
      <c r="AJ24" s="108"/>
    </row>
    <row r="25" spans="1:36" ht="21" customHeight="1">
      <c r="A25" s="8">
        <f t="shared" si="5"/>
        <v>45248</v>
      </c>
      <c r="B25" s="3" t="str">
        <f t="shared" si="4"/>
        <v>土</v>
      </c>
      <c r="C25" s="10"/>
      <c r="D25" s="109"/>
      <c r="E25" s="104"/>
      <c r="F25" s="110"/>
      <c r="G25" s="109"/>
      <c r="H25" s="104"/>
      <c r="I25" s="110"/>
      <c r="J25" s="109"/>
      <c r="K25" s="170"/>
      <c r="L25" s="170"/>
      <c r="M25" s="111" t="str">
        <f t="shared" si="0"/>
        <v/>
      </c>
      <c r="N25" s="102"/>
      <c r="O25" s="112"/>
      <c r="P25" s="101" t="str">
        <f t="shared" si="1"/>
        <v/>
      </c>
      <c r="Q25" s="102"/>
      <c r="R25" s="112"/>
      <c r="S25" s="101" t="str">
        <f t="shared" si="2"/>
        <v/>
      </c>
      <c r="T25" s="102"/>
      <c r="U25" s="102"/>
      <c r="V25" s="101" t="str">
        <f t="shared" si="3"/>
        <v/>
      </c>
      <c r="W25" s="102"/>
      <c r="X25" s="103"/>
      <c r="Y25" s="104"/>
      <c r="Z25" s="104"/>
      <c r="AA25" s="104"/>
      <c r="AB25" s="104"/>
      <c r="AC25" s="104"/>
      <c r="AD25" s="105"/>
      <c r="AE25" s="106"/>
      <c r="AF25" s="107"/>
      <c r="AG25" s="107"/>
      <c r="AH25" s="107"/>
      <c r="AI25" s="104" t="str">
        <f>IFERROR(VLOOKUP(C25,データシート!$H$2:$J$9,2,),"")</f>
        <v/>
      </c>
      <c r="AJ25" s="108"/>
    </row>
    <row r="26" spans="1:36" ht="21" customHeight="1">
      <c r="A26" s="8">
        <f t="shared" si="5"/>
        <v>45249</v>
      </c>
      <c r="B26" s="3" t="str">
        <f t="shared" si="4"/>
        <v>日</v>
      </c>
      <c r="C26" s="10"/>
      <c r="D26" s="109"/>
      <c r="E26" s="104"/>
      <c r="F26" s="110"/>
      <c r="G26" s="109"/>
      <c r="H26" s="104"/>
      <c r="I26" s="110"/>
      <c r="J26" s="109"/>
      <c r="K26" s="170"/>
      <c r="L26" s="170"/>
      <c r="M26" s="111" t="str">
        <f t="shared" si="0"/>
        <v/>
      </c>
      <c r="N26" s="102"/>
      <c r="O26" s="112"/>
      <c r="P26" s="101" t="str">
        <f t="shared" si="1"/>
        <v/>
      </c>
      <c r="Q26" s="102"/>
      <c r="R26" s="112"/>
      <c r="S26" s="101" t="str">
        <f t="shared" si="2"/>
        <v/>
      </c>
      <c r="T26" s="102"/>
      <c r="U26" s="102"/>
      <c r="V26" s="101" t="str">
        <f t="shared" si="3"/>
        <v/>
      </c>
      <c r="W26" s="102"/>
      <c r="X26" s="103"/>
      <c r="Y26" s="104"/>
      <c r="Z26" s="104"/>
      <c r="AA26" s="104"/>
      <c r="AB26" s="104"/>
      <c r="AC26" s="104"/>
      <c r="AD26" s="105"/>
      <c r="AE26" s="106"/>
      <c r="AF26" s="107"/>
      <c r="AG26" s="107"/>
      <c r="AH26" s="107"/>
      <c r="AI26" s="104" t="str">
        <f>IFERROR(VLOOKUP(C26,データシート!$H$2:$J$9,2,),"")</f>
        <v/>
      </c>
      <c r="AJ26" s="108"/>
    </row>
    <row r="27" spans="1:36" ht="21" customHeight="1">
      <c r="A27" s="8">
        <f t="shared" si="5"/>
        <v>45250</v>
      </c>
      <c r="B27" s="3" t="str">
        <f t="shared" si="4"/>
        <v>月</v>
      </c>
      <c r="C27" s="10"/>
      <c r="D27" s="109"/>
      <c r="E27" s="104"/>
      <c r="F27" s="110"/>
      <c r="G27" s="109"/>
      <c r="H27" s="104"/>
      <c r="I27" s="110"/>
      <c r="J27" s="109"/>
      <c r="K27" s="170"/>
      <c r="L27" s="170"/>
      <c r="M27" s="111" t="str">
        <f t="shared" si="0"/>
        <v/>
      </c>
      <c r="N27" s="102"/>
      <c r="O27" s="112"/>
      <c r="P27" s="101" t="str">
        <f t="shared" si="1"/>
        <v/>
      </c>
      <c r="Q27" s="102"/>
      <c r="R27" s="112"/>
      <c r="S27" s="101" t="str">
        <f t="shared" si="2"/>
        <v/>
      </c>
      <c r="T27" s="102"/>
      <c r="U27" s="102"/>
      <c r="V27" s="101" t="str">
        <f t="shared" si="3"/>
        <v/>
      </c>
      <c r="W27" s="102"/>
      <c r="X27" s="103"/>
      <c r="Y27" s="104"/>
      <c r="Z27" s="104"/>
      <c r="AA27" s="104"/>
      <c r="AB27" s="104"/>
      <c r="AC27" s="104"/>
      <c r="AD27" s="105"/>
      <c r="AE27" s="106"/>
      <c r="AF27" s="107"/>
      <c r="AG27" s="107"/>
      <c r="AH27" s="107"/>
      <c r="AI27" s="104" t="str">
        <f>IFERROR(VLOOKUP(C27,データシート!$H$2:$J$9,2,),"")</f>
        <v/>
      </c>
      <c r="AJ27" s="108"/>
    </row>
    <row r="28" spans="1:36" ht="21" customHeight="1">
      <c r="A28" s="8">
        <f t="shared" si="5"/>
        <v>45251</v>
      </c>
      <c r="B28" s="3" t="str">
        <f t="shared" si="4"/>
        <v>火</v>
      </c>
      <c r="C28" s="10"/>
      <c r="D28" s="109"/>
      <c r="E28" s="104"/>
      <c r="F28" s="110"/>
      <c r="G28" s="109"/>
      <c r="H28" s="104"/>
      <c r="I28" s="110"/>
      <c r="J28" s="109"/>
      <c r="K28" s="170"/>
      <c r="L28" s="170"/>
      <c r="M28" s="111" t="str">
        <f t="shared" si="0"/>
        <v/>
      </c>
      <c r="N28" s="102"/>
      <c r="O28" s="112"/>
      <c r="P28" s="101" t="str">
        <f t="shared" si="1"/>
        <v/>
      </c>
      <c r="Q28" s="102"/>
      <c r="R28" s="112"/>
      <c r="S28" s="101" t="str">
        <f t="shared" si="2"/>
        <v/>
      </c>
      <c r="T28" s="102"/>
      <c r="U28" s="102"/>
      <c r="V28" s="101" t="str">
        <f t="shared" si="3"/>
        <v/>
      </c>
      <c r="W28" s="102"/>
      <c r="X28" s="103"/>
      <c r="Y28" s="104"/>
      <c r="Z28" s="104"/>
      <c r="AA28" s="104"/>
      <c r="AB28" s="104"/>
      <c r="AC28" s="104"/>
      <c r="AD28" s="105"/>
      <c r="AE28" s="106"/>
      <c r="AF28" s="107"/>
      <c r="AG28" s="107"/>
      <c r="AH28" s="107"/>
      <c r="AI28" s="104" t="str">
        <f>IFERROR(VLOOKUP(C28,データシート!$H$2:$J$9,2,),"")</f>
        <v/>
      </c>
      <c r="AJ28" s="108"/>
    </row>
    <row r="29" spans="1:36" ht="21" customHeight="1">
      <c r="A29" s="8">
        <f t="shared" si="5"/>
        <v>45252</v>
      </c>
      <c r="B29" s="3" t="str">
        <f t="shared" si="4"/>
        <v>水</v>
      </c>
      <c r="C29" s="10"/>
      <c r="D29" s="109"/>
      <c r="E29" s="104"/>
      <c r="F29" s="110"/>
      <c r="G29" s="109"/>
      <c r="H29" s="104"/>
      <c r="I29" s="110"/>
      <c r="J29" s="109"/>
      <c r="K29" s="170"/>
      <c r="L29" s="170"/>
      <c r="M29" s="111" t="str">
        <f t="shared" si="0"/>
        <v/>
      </c>
      <c r="N29" s="102"/>
      <c r="O29" s="112"/>
      <c r="P29" s="101" t="str">
        <f t="shared" si="1"/>
        <v/>
      </c>
      <c r="Q29" s="102"/>
      <c r="R29" s="112"/>
      <c r="S29" s="101" t="str">
        <f t="shared" si="2"/>
        <v/>
      </c>
      <c r="T29" s="102"/>
      <c r="U29" s="102"/>
      <c r="V29" s="101" t="str">
        <f t="shared" si="3"/>
        <v/>
      </c>
      <c r="W29" s="102"/>
      <c r="X29" s="103"/>
      <c r="Y29" s="104"/>
      <c r="Z29" s="104"/>
      <c r="AA29" s="104"/>
      <c r="AB29" s="104"/>
      <c r="AC29" s="104"/>
      <c r="AD29" s="105"/>
      <c r="AE29" s="106"/>
      <c r="AF29" s="107"/>
      <c r="AG29" s="107"/>
      <c r="AH29" s="107"/>
      <c r="AI29" s="104" t="str">
        <f>IFERROR(VLOOKUP(C29,データシート!$H$2:$J$9,2,),"")</f>
        <v/>
      </c>
      <c r="AJ29" s="108"/>
    </row>
    <row r="30" spans="1:36" ht="21" customHeight="1">
      <c r="A30" s="8">
        <f t="shared" si="5"/>
        <v>45253</v>
      </c>
      <c r="B30" s="3" t="str">
        <f t="shared" si="4"/>
        <v>木</v>
      </c>
      <c r="C30" s="10"/>
      <c r="D30" s="109"/>
      <c r="E30" s="104"/>
      <c r="F30" s="110"/>
      <c r="G30" s="109"/>
      <c r="H30" s="104"/>
      <c r="I30" s="110"/>
      <c r="J30" s="109"/>
      <c r="K30" s="170"/>
      <c r="L30" s="170"/>
      <c r="M30" s="111" t="str">
        <f t="shared" si="0"/>
        <v/>
      </c>
      <c r="N30" s="102"/>
      <c r="O30" s="112"/>
      <c r="P30" s="101" t="str">
        <f t="shared" si="1"/>
        <v/>
      </c>
      <c r="Q30" s="102"/>
      <c r="R30" s="112"/>
      <c r="S30" s="101" t="str">
        <f t="shared" si="2"/>
        <v/>
      </c>
      <c r="T30" s="102"/>
      <c r="U30" s="102"/>
      <c r="V30" s="101" t="str">
        <f t="shared" si="3"/>
        <v/>
      </c>
      <c r="W30" s="102"/>
      <c r="X30" s="103"/>
      <c r="Y30" s="104"/>
      <c r="Z30" s="104"/>
      <c r="AA30" s="104"/>
      <c r="AB30" s="104"/>
      <c r="AC30" s="104"/>
      <c r="AD30" s="105"/>
      <c r="AE30" s="106"/>
      <c r="AF30" s="107"/>
      <c r="AG30" s="107"/>
      <c r="AH30" s="107"/>
      <c r="AI30" s="104" t="str">
        <f>IFERROR(VLOOKUP(C30,データシート!$H$2:$J$9,2,),"")</f>
        <v/>
      </c>
      <c r="AJ30" s="108"/>
    </row>
    <row r="31" spans="1:36" ht="21" customHeight="1">
      <c r="A31" s="8">
        <f t="shared" si="5"/>
        <v>45254</v>
      </c>
      <c r="B31" s="3" t="str">
        <f t="shared" si="4"/>
        <v>金</v>
      </c>
      <c r="C31" s="10"/>
      <c r="D31" s="109"/>
      <c r="E31" s="104"/>
      <c r="F31" s="110"/>
      <c r="G31" s="109"/>
      <c r="H31" s="104"/>
      <c r="I31" s="110"/>
      <c r="J31" s="109"/>
      <c r="K31" s="170"/>
      <c r="L31" s="170"/>
      <c r="M31" s="111" t="str">
        <f t="shared" si="0"/>
        <v/>
      </c>
      <c r="N31" s="102"/>
      <c r="O31" s="112"/>
      <c r="P31" s="101" t="str">
        <f t="shared" si="1"/>
        <v/>
      </c>
      <c r="Q31" s="102"/>
      <c r="R31" s="112"/>
      <c r="S31" s="101" t="str">
        <f t="shared" si="2"/>
        <v/>
      </c>
      <c r="T31" s="102"/>
      <c r="U31" s="102"/>
      <c r="V31" s="101" t="str">
        <f t="shared" si="3"/>
        <v/>
      </c>
      <c r="W31" s="102"/>
      <c r="X31" s="103"/>
      <c r="Y31" s="104"/>
      <c r="Z31" s="104"/>
      <c r="AA31" s="104"/>
      <c r="AB31" s="104"/>
      <c r="AC31" s="104"/>
      <c r="AD31" s="105"/>
      <c r="AE31" s="106"/>
      <c r="AF31" s="107"/>
      <c r="AG31" s="107"/>
      <c r="AH31" s="107"/>
      <c r="AI31" s="104" t="str">
        <f>IFERROR(VLOOKUP(C31,データシート!$H$2:$J$9,2,),"")</f>
        <v/>
      </c>
      <c r="AJ31" s="108"/>
    </row>
    <row r="32" spans="1:36" ht="21" customHeight="1">
      <c r="A32" s="8">
        <f t="shared" si="5"/>
        <v>45255</v>
      </c>
      <c r="B32" s="3" t="str">
        <f t="shared" si="4"/>
        <v>土</v>
      </c>
      <c r="C32" s="10"/>
      <c r="D32" s="109"/>
      <c r="E32" s="104"/>
      <c r="F32" s="110"/>
      <c r="G32" s="109"/>
      <c r="H32" s="104"/>
      <c r="I32" s="110"/>
      <c r="J32" s="109"/>
      <c r="K32" s="170"/>
      <c r="L32" s="170"/>
      <c r="M32" s="111" t="str">
        <f t="shared" si="0"/>
        <v/>
      </c>
      <c r="N32" s="102"/>
      <c r="O32" s="112"/>
      <c r="P32" s="101" t="str">
        <f t="shared" si="1"/>
        <v/>
      </c>
      <c r="Q32" s="102"/>
      <c r="R32" s="112"/>
      <c r="S32" s="101" t="str">
        <f t="shared" si="2"/>
        <v/>
      </c>
      <c r="T32" s="102"/>
      <c r="U32" s="102"/>
      <c r="V32" s="101" t="str">
        <f t="shared" si="3"/>
        <v/>
      </c>
      <c r="W32" s="102"/>
      <c r="X32" s="103"/>
      <c r="Y32" s="104"/>
      <c r="Z32" s="104"/>
      <c r="AA32" s="104"/>
      <c r="AB32" s="104"/>
      <c r="AC32" s="104"/>
      <c r="AD32" s="105"/>
      <c r="AE32" s="106"/>
      <c r="AF32" s="107"/>
      <c r="AG32" s="107"/>
      <c r="AH32" s="107"/>
      <c r="AI32" s="104" t="str">
        <f>IFERROR(VLOOKUP(C32,データシート!$H$2:$J$9,2,),"")</f>
        <v/>
      </c>
      <c r="AJ32" s="108"/>
    </row>
    <row r="33" spans="1:36" ht="21" customHeight="1">
      <c r="A33" s="8">
        <f t="shared" si="5"/>
        <v>45256</v>
      </c>
      <c r="B33" s="3" t="str">
        <f t="shared" si="4"/>
        <v>日</v>
      </c>
      <c r="C33" s="10"/>
      <c r="D33" s="109"/>
      <c r="E33" s="104"/>
      <c r="F33" s="110"/>
      <c r="G33" s="109"/>
      <c r="H33" s="104"/>
      <c r="I33" s="110"/>
      <c r="J33" s="109"/>
      <c r="K33" s="170"/>
      <c r="L33" s="170"/>
      <c r="M33" s="111" t="str">
        <f t="shared" si="0"/>
        <v/>
      </c>
      <c r="N33" s="102"/>
      <c r="O33" s="112"/>
      <c r="P33" s="101" t="str">
        <f t="shared" si="1"/>
        <v/>
      </c>
      <c r="Q33" s="102"/>
      <c r="R33" s="112"/>
      <c r="S33" s="101" t="str">
        <f t="shared" si="2"/>
        <v/>
      </c>
      <c r="T33" s="102"/>
      <c r="U33" s="102"/>
      <c r="V33" s="101" t="str">
        <f t="shared" si="3"/>
        <v/>
      </c>
      <c r="W33" s="102"/>
      <c r="X33" s="103"/>
      <c r="Y33" s="104"/>
      <c r="Z33" s="104"/>
      <c r="AA33" s="104"/>
      <c r="AB33" s="104"/>
      <c r="AC33" s="104"/>
      <c r="AD33" s="105"/>
      <c r="AE33" s="106"/>
      <c r="AF33" s="107"/>
      <c r="AG33" s="107"/>
      <c r="AH33" s="107"/>
      <c r="AI33" s="104" t="str">
        <f>IFERROR(VLOOKUP(C33,データシート!$H$2:$J$9,2,),"")</f>
        <v/>
      </c>
      <c r="AJ33" s="108"/>
    </row>
    <row r="34" spans="1:36" ht="21" customHeight="1">
      <c r="A34" s="8">
        <f t="shared" si="5"/>
        <v>45257</v>
      </c>
      <c r="B34" s="3" t="str">
        <f t="shared" si="4"/>
        <v>月</v>
      </c>
      <c r="C34" s="10"/>
      <c r="D34" s="109"/>
      <c r="E34" s="104"/>
      <c r="F34" s="110"/>
      <c r="G34" s="109"/>
      <c r="H34" s="104"/>
      <c r="I34" s="110"/>
      <c r="J34" s="109"/>
      <c r="K34" s="170"/>
      <c r="L34" s="170"/>
      <c r="M34" s="111" t="str">
        <f t="shared" si="0"/>
        <v/>
      </c>
      <c r="N34" s="102"/>
      <c r="O34" s="112"/>
      <c r="P34" s="101" t="str">
        <f t="shared" si="1"/>
        <v/>
      </c>
      <c r="Q34" s="102"/>
      <c r="R34" s="112"/>
      <c r="S34" s="101" t="str">
        <f t="shared" si="2"/>
        <v/>
      </c>
      <c r="T34" s="102"/>
      <c r="U34" s="102"/>
      <c r="V34" s="101" t="str">
        <f t="shared" si="3"/>
        <v/>
      </c>
      <c r="W34" s="102"/>
      <c r="X34" s="103"/>
      <c r="Y34" s="104"/>
      <c r="Z34" s="104"/>
      <c r="AA34" s="104"/>
      <c r="AB34" s="104"/>
      <c r="AC34" s="104"/>
      <c r="AD34" s="105"/>
      <c r="AE34" s="106"/>
      <c r="AF34" s="107"/>
      <c r="AG34" s="107"/>
      <c r="AH34" s="107"/>
      <c r="AI34" s="104" t="str">
        <f>IFERROR(VLOOKUP(C34,データシート!$H$2:$J$9,2,),"")</f>
        <v/>
      </c>
      <c r="AJ34" s="108"/>
    </row>
    <row r="35" spans="1:36" ht="21" customHeight="1">
      <c r="A35" s="8">
        <f t="shared" si="5"/>
        <v>45258</v>
      </c>
      <c r="B35" s="3" t="str">
        <f t="shared" si="4"/>
        <v>火</v>
      </c>
      <c r="C35" s="10"/>
      <c r="D35" s="109"/>
      <c r="E35" s="104"/>
      <c r="F35" s="110"/>
      <c r="G35" s="109"/>
      <c r="H35" s="104"/>
      <c r="I35" s="110"/>
      <c r="J35" s="109"/>
      <c r="K35" s="170"/>
      <c r="L35" s="170"/>
      <c r="M35" s="111" t="str">
        <f t="shared" si="0"/>
        <v/>
      </c>
      <c r="N35" s="102"/>
      <c r="O35" s="112"/>
      <c r="P35" s="101" t="str">
        <f t="shared" si="1"/>
        <v/>
      </c>
      <c r="Q35" s="102"/>
      <c r="R35" s="112"/>
      <c r="S35" s="101" t="str">
        <f t="shared" si="2"/>
        <v/>
      </c>
      <c r="T35" s="102"/>
      <c r="U35" s="102"/>
      <c r="V35" s="101" t="str">
        <f t="shared" si="3"/>
        <v/>
      </c>
      <c r="W35" s="102"/>
      <c r="X35" s="103"/>
      <c r="Y35" s="104"/>
      <c r="Z35" s="104"/>
      <c r="AA35" s="104"/>
      <c r="AB35" s="104"/>
      <c r="AC35" s="104"/>
      <c r="AD35" s="105"/>
      <c r="AE35" s="106"/>
      <c r="AF35" s="107"/>
      <c r="AG35" s="107"/>
      <c r="AH35" s="107"/>
      <c r="AI35" s="104" t="str">
        <f>IFERROR(VLOOKUP(C35,データシート!$H$2:$J$9,2,),"")</f>
        <v/>
      </c>
      <c r="AJ35" s="108"/>
    </row>
    <row r="36" spans="1:36" ht="21" customHeight="1">
      <c r="A36" s="8">
        <f t="shared" si="5"/>
        <v>45259</v>
      </c>
      <c r="B36" s="3" t="str">
        <f t="shared" si="4"/>
        <v>水</v>
      </c>
      <c r="C36" s="10"/>
      <c r="D36" s="109"/>
      <c r="E36" s="104"/>
      <c r="F36" s="110"/>
      <c r="G36" s="109"/>
      <c r="H36" s="104"/>
      <c r="I36" s="110"/>
      <c r="J36" s="109"/>
      <c r="K36" s="104"/>
      <c r="L36" s="104"/>
      <c r="M36" s="111" t="str">
        <f t="shared" si="0"/>
        <v/>
      </c>
      <c r="N36" s="102"/>
      <c r="O36" s="112"/>
      <c r="P36" s="101" t="str">
        <f t="shared" si="1"/>
        <v/>
      </c>
      <c r="Q36" s="102"/>
      <c r="R36" s="112"/>
      <c r="S36" s="101" t="str">
        <f t="shared" si="2"/>
        <v/>
      </c>
      <c r="T36" s="102"/>
      <c r="U36" s="102"/>
      <c r="V36" s="101" t="str">
        <f t="shared" si="3"/>
        <v/>
      </c>
      <c r="W36" s="102"/>
      <c r="X36" s="103"/>
      <c r="Y36" s="104"/>
      <c r="Z36" s="104"/>
      <c r="AA36" s="104"/>
      <c r="AB36" s="104"/>
      <c r="AC36" s="104"/>
      <c r="AD36" s="105"/>
      <c r="AE36" s="106"/>
      <c r="AF36" s="107"/>
      <c r="AG36" s="107"/>
      <c r="AH36" s="107"/>
      <c r="AI36" s="104" t="str">
        <f>IFERROR(VLOOKUP(C36,データシート!$H$2:$J$9,2,),"")</f>
        <v/>
      </c>
      <c r="AJ36" s="108"/>
    </row>
    <row r="37" spans="1:36" ht="21" customHeight="1">
      <c r="A37" s="8">
        <f t="shared" si="5"/>
        <v>45260</v>
      </c>
      <c r="B37" s="3" t="str">
        <f t="shared" si="4"/>
        <v>木</v>
      </c>
      <c r="C37" s="10"/>
      <c r="D37" s="109"/>
      <c r="E37" s="104"/>
      <c r="F37" s="110"/>
      <c r="G37" s="109"/>
      <c r="H37" s="104"/>
      <c r="I37" s="110"/>
      <c r="J37" s="109"/>
      <c r="K37" s="104"/>
      <c r="L37" s="104"/>
      <c r="M37" s="111" t="str">
        <f t="shared" si="0"/>
        <v/>
      </c>
      <c r="N37" s="102"/>
      <c r="O37" s="112"/>
      <c r="P37" s="101" t="str">
        <f t="shared" si="1"/>
        <v/>
      </c>
      <c r="Q37" s="102"/>
      <c r="R37" s="112"/>
      <c r="S37" s="101" t="str">
        <f t="shared" si="2"/>
        <v/>
      </c>
      <c r="T37" s="102"/>
      <c r="U37" s="102"/>
      <c r="V37" s="101" t="str">
        <f t="shared" si="3"/>
        <v/>
      </c>
      <c r="W37" s="102"/>
      <c r="X37" s="103"/>
      <c r="Y37" s="104"/>
      <c r="Z37" s="104"/>
      <c r="AA37" s="104"/>
      <c r="AB37" s="104"/>
      <c r="AC37" s="104"/>
      <c r="AD37" s="105"/>
      <c r="AE37" s="106"/>
      <c r="AF37" s="107"/>
      <c r="AG37" s="107"/>
      <c r="AH37" s="107"/>
      <c r="AI37" s="104" t="str">
        <f>IFERROR(VLOOKUP(C37,データシート!$H$2:$J$9,2,),"")</f>
        <v/>
      </c>
      <c r="AJ37" s="108"/>
    </row>
    <row r="38" spans="1:36" ht="21" customHeight="1" thickBot="1">
      <c r="A38" s="8">
        <f t="shared" si="5"/>
        <v>45261</v>
      </c>
      <c r="B38" s="3" t="str">
        <f>TEXT($A38,"aaa")</f>
        <v>金</v>
      </c>
      <c r="C38" s="10"/>
      <c r="D38" s="109"/>
      <c r="E38" s="104"/>
      <c r="F38" s="110"/>
      <c r="G38" s="109"/>
      <c r="H38" s="104"/>
      <c r="I38" s="110"/>
      <c r="J38" s="109"/>
      <c r="K38" s="104"/>
      <c r="L38" s="104"/>
      <c r="M38" s="131" t="str">
        <f t="shared" si="0"/>
        <v/>
      </c>
      <c r="N38" s="132"/>
      <c r="O38" s="133"/>
      <c r="P38" s="143" t="str">
        <f t="shared" si="1"/>
        <v/>
      </c>
      <c r="Q38" s="132"/>
      <c r="R38" s="133"/>
      <c r="S38" s="143" t="str">
        <f t="shared" si="2"/>
        <v/>
      </c>
      <c r="T38" s="132"/>
      <c r="U38" s="132"/>
      <c r="V38" s="143" t="str">
        <f t="shared" si="3"/>
        <v/>
      </c>
      <c r="W38" s="132"/>
      <c r="X38" s="144"/>
      <c r="Y38" s="67"/>
      <c r="Z38" s="67"/>
      <c r="AA38" s="67"/>
      <c r="AB38" s="67"/>
      <c r="AC38" s="67"/>
      <c r="AD38" s="145"/>
      <c r="AE38" s="106"/>
      <c r="AF38" s="107"/>
      <c r="AG38" s="107"/>
      <c r="AH38" s="107"/>
      <c r="AI38" s="104" t="str">
        <f>IFERROR(VLOOKUP(C38,データシート!$H$2:$J$9,2,),"")</f>
        <v/>
      </c>
      <c r="AJ38" s="108"/>
    </row>
    <row r="39" spans="1:36" ht="21.6" customHeight="1">
      <c r="A39" s="113"/>
      <c r="B39" s="114"/>
      <c r="C39" s="119" t="s">
        <v>43</v>
      </c>
      <c r="D39" s="122" t="str">
        <f>COUNTIF($C$8:$C$38,"5")&amp;"日"</f>
        <v>0日</v>
      </c>
      <c r="E39" s="123"/>
      <c r="F39" s="128" t="s">
        <v>20</v>
      </c>
      <c r="G39" s="122" t="str">
        <f>COUNTIF($C$8:$C$38,"1")&amp;"日"</f>
        <v>1日</v>
      </c>
      <c r="H39" s="123"/>
      <c r="I39" s="128" t="s">
        <v>21</v>
      </c>
      <c r="J39" s="122" t="str">
        <f>COUNTIF($C$8:$C$38,"2")&amp;"日"</f>
        <v>0日</v>
      </c>
      <c r="K39" s="123"/>
      <c r="L39" s="134" t="s">
        <v>27</v>
      </c>
      <c r="M39" s="137">
        <f>SUM(M8:O38)</f>
        <v>1.3229166666666663</v>
      </c>
      <c r="N39" s="138"/>
      <c r="O39" s="138"/>
      <c r="P39" s="139">
        <f>SUM(P8:R38)</f>
        <v>0.19097222222222193</v>
      </c>
      <c r="Q39" s="138"/>
      <c r="R39" s="140"/>
      <c r="S39" s="138">
        <f>SUM(S8:U38)</f>
        <v>3.4722222222223209E-3</v>
      </c>
      <c r="T39" s="138"/>
      <c r="U39" s="140"/>
      <c r="V39" s="138">
        <f>SUM(V8:X38)</f>
        <v>1.5138888888888884</v>
      </c>
      <c r="W39" s="138"/>
      <c r="X39" s="138"/>
      <c r="Y39" s="146" t="s">
        <v>28</v>
      </c>
      <c r="Z39" s="149" t="s">
        <v>30</v>
      </c>
      <c r="AA39" s="150"/>
      <c r="AB39" s="150"/>
      <c r="AC39" s="150"/>
      <c r="AD39" s="151"/>
      <c r="AE39" s="158" t="s">
        <v>29</v>
      </c>
      <c r="AF39" s="149" t="s">
        <v>30</v>
      </c>
      <c r="AG39" s="150"/>
      <c r="AH39" s="150"/>
      <c r="AI39" s="150"/>
      <c r="AJ39" s="161"/>
    </row>
    <row r="40" spans="1:36" ht="21.6" customHeight="1" thickBot="1">
      <c r="A40" s="115"/>
      <c r="B40" s="116"/>
      <c r="C40" s="120"/>
      <c r="D40" s="124"/>
      <c r="E40" s="125"/>
      <c r="F40" s="129"/>
      <c r="G40" s="124"/>
      <c r="H40" s="125"/>
      <c r="I40" s="129"/>
      <c r="J40" s="124"/>
      <c r="K40" s="125"/>
      <c r="L40" s="135"/>
      <c r="M40" s="131">
        <f>M39+P39</f>
        <v>1.5138888888888882</v>
      </c>
      <c r="N40" s="132"/>
      <c r="O40" s="132"/>
      <c r="P40" s="132"/>
      <c r="Q40" s="132"/>
      <c r="R40" s="133"/>
      <c r="S40" s="164"/>
      <c r="T40" s="165"/>
      <c r="U40" s="166"/>
      <c r="V40" s="164"/>
      <c r="W40" s="165"/>
      <c r="X40" s="167"/>
      <c r="Y40" s="147"/>
      <c r="Z40" s="152"/>
      <c r="AA40" s="153"/>
      <c r="AB40" s="153"/>
      <c r="AC40" s="153"/>
      <c r="AD40" s="154"/>
      <c r="AE40" s="159"/>
      <c r="AF40" s="152"/>
      <c r="AG40" s="153"/>
      <c r="AH40" s="153"/>
      <c r="AI40" s="153"/>
      <c r="AJ40" s="162"/>
    </row>
    <row r="41" spans="1:36" ht="21.6" customHeight="1" thickBot="1">
      <c r="A41" s="117"/>
      <c r="B41" s="118"/>
      <c r="C41" s="121"/>
      <c r="D41" s="126"/>
      <c r="E41" s="127"/>
      <c r="F41" s="130"/>
      <c r="G41" s="126"/>
      <c r="H41" s="127"/>
      <c r="I41" s="130"/>
      <c r="J41" s="126"/>
      <c r="K41" s="127"/>
      <c r="L41" s="136"/>
      <c r="M41" s="168">
        <f>M39*24</f>
        <v>31.749999999999993</v>
      </c>
      <c r="N41" s="169"/>
      <c r="O41" s="169"/>
      <c r="P41" s="169">
        <f>P39*24</f>
        <v>4.5833333333333268</v>
      </c>
      <c r="Q41" s="169"/>
      <c r="R41" s="169"/>
      <c r="S41" s="169">
        <f>S39*24</f>
        <v>8.3333333333335702E-2</v>
      </c>
      <c r="T41" s="169"/>
      <c r="U41" s="169"/>
      <c r="V41" s="141">
        <f>V39*24</f>
        <v>36.333333333333321</v>
      </c>
      <c r="W41" s="141"/>
      <c r="X41" s="142"/>
      <c r="Y41" s="148"/>
      <c r="Z41" s="155"/>
      <c r="AA41" s="156"/>
      <c r="AB41" s="156"/>
      <c r="AC41" s="156"/>
      <c r="AD41" s="157"/>
      <c r="AE41" s="160"/>
      <c r="AF41" s="155"/>
      <c r="AG41" s="156"/>
      <c r="AH41" s="156"/>
      <c r="AI41" s="156"/>
      <c r="AJ41" s="163"/>
    </row>
    <row r="42" spans="1:36">
      <c r="A42" s="5" t="s">
        <v>37</v>
      </c>
      <c r="B42" s="5"/>
      <c r="AF42" s="6"/>
    </row>
    <row r="43" spans="1:36">
      <c r="AA43" s="7"/>
    </row>
  </sheetData>
  <dataConsolidate/>
  <mergeCells count="361">
    <mergeCell ref="A4:B4"/>
    <mergeCell ref="C4:K4"/>
    <mergeCell ref="L4:Q4"/>
    <mergeCell ref="R4:Z4"/>
    <mergeCell ref="AA4:AC4"/>
    <mergeCell ref="AD4:AJ4"/>
    <mergeCell ref="A1:AJ1"/>
    <mergeCell ref="AD2:AJ2"/>
    <mergeCell ref="A3:B3"/>
    <mergeCell ref="C3:F3"/>
    <mergeCell ref="H3:I3"/>
    <mergeCell ref="L3:Q3"/>
    <mergeCell ref="R3:Z3"/>
    <mergeCell ref="AA3:AC3"/>
    <mergeCell ref="AD3:AJ3"/>
    <mergeCell ref="M6:O7"/>
    <mergeCell ref="P6:X6"/>
    <mergeCell ref="Y6:AD7"/>
    <mergeCell ref="AE6:AJ7"/>
    <mergeCell ref="P7:R7"/>
    <mergeCell ref="S7:U7"/>
    <mergeCell ref="V7:X7"/>
    <mergeCell ref="A6:A7"/>
    <mergeCell ref="B6:B7"/>
    <mergeCell ref="C6:C7"/>
    <mergeCell ref="D6:F7"/>
    <mergeCell ref="G6:I7"/>
    <mergeCell ref="J6:L7"/>
    <mergeCell ref="V8:X8"/>
    <mergeCell ref="Y8:AD8"/>
    <mergeCell ref="AE8:AH8"/>
    <mergeCell ref="AI8:AJ8"/>
    <mergeCell ref="D9:F9"/>
    <mergeCell ref="G9:I9"/>
    <mergeCell ref="J9:L9"/>
    <mergeCell ref="M9:O9"/>
    <mergeCell ref="P9:R9"/>
    <mergeCell ref="S9:U9"/>
    <mergeCell ref="D8:F8"/>
    <mergeCell ref="G8:I8"/>
    <mergeCell ref="J8:L8"/>
    <mergeCell ref="M8:O8"/>
    <mergeCell ref="P8:R8"/>
    <mergeCell ref="S8:U8"/>
    <mergeCell ref="V9:X9"/>
    <mergeCell ref="Y9:AD9"/>
    <mergeCell ref="AE9:AH9"/>
    <mergeCell ref="AI9:AJ9"/>
    <mergeCell ref="AI10:AJ10"/>
    <mergeCell ref="D11:F11"/>
    <mergeCell ref="G11:I11"/>
    <mergeCell ref="J11:L11"/>
    <mergeCell ref="M11:O11"/>
    <mergeCell ref="P11:R11"/>
    <mergeCell ref="S11:U11"/>
    <mergeCell ref="V11:X11"/>
    <mergeCell ref="Y11:AD11"/>
    <mergeCell ref="AE11:AH11"/>
    <mergeCell ref="AI11:AJ11"/>
    <mergeCell ref="D10:F10"/>
    <mergeCell ref="G10:I10"/>
    <mergeCell ref="J10:L10"/>
    <mergeCell ref="M10:O10"/>
    <mergeCell ref="P10:R10"/>
    <mergeCell ref="S10:U10"/>
    <mergeCell ref="V10:X10"/>
    <mergeCell ref="Y10:AD10"/>
    <mergeCell ref="AE10:AH10"/>
    <mergeCell ref="AI12:AJ12"/>
    <mergeCell ref="D13:F13"/>
    <mergeCell ref="G13:I13"/>
    <mergeCell ref="J13:L13"/>
    <mergeCell ref="M13:O13"/>
    <mergeCell ref="P13:R13"/>
    <mergeCell ref="S13:U13"/>
    <mergeCell ref="V13:X13"/>
    <mergeCell ref="Y13:AD13"/>
    <mergeCell ref="AE13:AH13"/>
    <mergeCell ref="AI13:AJ13"/>
    <mergeCell ref="D12:F12"/>
    <mergeCell ref="G12:I12"/>
    <mergeCell ref="J12:L12"/>
    <mergeCell ref="M12:O12"/>
    <mergeCell ref="P12:R12"/>
    <mergeCell ref="S12:U12"/>
    <mergeCell ref="V12:X12"/>
    <mergeCell ref="Y12:AD12"/>
    <mergeCell ref="AE12:AH12"/>
    <mergeCell ref="AI14:AJ14"/>
    <mergeCell ref="D15:F15"/>
    <mergeCell ref="G15:I15"/>
    <mergeCell ref="J15:L15"/>
    <mergeCell ref="M15:O15"/>
    <mergeCell ref="P15:R15"/>
    <mergeCell ref="S15:U15"/>
    <mergeCell ref="V15:X15"/>
    <mergeCell ref="Y15:AD15"/>
    <mergeCell ref="AE15:AH15"/>
    <mergeCell ref="AI15:AJ15"/>
    <mergeCell ref="D14:F14"/>
    <mergeCell ref="G14:I14"/>
    <mergeCell ref="J14:L14"/>
    <mergeCell ref="M14:O14"/>
    <mergeCell ref="P14:R14"/>
    <mergeCell ref="S14:U14"/>
    <mergeCell ref="V14:X14"/>
    <mergeCell ref="Y14:AD14"/>
    <mergeCell ref="AE14:AH14"/>
    <mergeCell ref="AI16:AJ16"/>
    <mergeCell ref="D17:F17"/>
    <mergeCell ref="G17:I17"/>
    <mergeCell ref="J17:L17"/>
    <mergeCell ref="M17:O17"/>
    <mergeCell ref="P17:R17"/>
    <mergeCell ref="S17:U17"/>
    <mergeCell ref="V17:X17"/>
    <mergeCell ref="Y17:AD17"/>
    <mergeCell ref="AE17:AH17"/>
    <mergeCell ref="AI17:AJ17"/>
    <mergeCell ref="D16:F16"/>
    <mergeCell ref="G16:I16"/>
    <mergeCell ref="J16:L16"/>
    <mergeCell ref="M16:O16"/>
    <mergeCell ref="P16:R16"/>
    <mergeCell ref="S16:U16"/>
    <mergeCell ref="V16:X16"/>
    <mergeCell ref="Y16:AD16"/>
    <mergeCell ref="AE16:AH16"/>
    <mergeCell ref="AI18:AJ18"/>
    <mergeCell ref="D19:F19"/>
    <mergeCell ref="G19:I19"/>
    <mergeCell ref="J19:L19"/>
    <mergeCell ref="M19:O19"/>
    <mergeCell ref="P19:R19"/>
    <mergeCell ref="S19:U19"/>
    <mergeCell ref="V19:X19"/>
    <mergeCell ref="Y19:AD19"/>
    <mergeCell ref="AE19:AH19"/>
    <mergeCell ref="AI19:AJ19"/>
    <mergeCell ref="D18:F18"/>
    <mergeCell ref="G18:I18"/>
    <mergeCell ref="J18:L18"/>
    <mergeCell ref="M18:O18"/>
    <mergeCell ref="P18:R18"/>
    <mergeCell ref="S18:U18"/>
    <mergeCell ref="V18:X18"/>
    <mergeCell ref="Y18:AD18"/>
    <mergeCell ref="AE18:AH18"/>
    <mergeCell ref="AI20:AJ20"/>
    <mergeCell ref="D21:F21"/>
    <mergeCell ref="G21:I21"/>
    <mergeCell ref="J21:L21"/>
    <mergeCell ref="M21:O21"/>
    <mergeCell ref="P21:R21"/>
    <mergeCell ref="S21:U21"/>
    <mergeCell ref="V21:X21"/>
    <mergeCell ref="Y21:AD21"/>
    <mergeCell ref="AE21:AH21"/>
    <mergeCell ref="AI21:AJ21"/>
    <mergeCell ref="D20:F20"/>
    <mergeCell ref="G20:I20"/>
    <mergeCell ref="J20:L20"/>
    <mergeCell ref="M20:O20"/>
    <mergeCell ref="P20:R20"/>
    <mergeCell ref="S20:U20"/>
    <mergeCell ref="V20:X20"/>
    <mergeCell ref="Y20:AD20"/>
    <mergeCell ref="AE20:AH20"/>
    <mergeCell ref="AI22:AJ22"/>
    <mergeCell ref="D23:F23"/>
    <mergeCell ref="G23:I23"/>
    <mergeCell ref="J23:L23"/>
    <mergeCell ref="M23:O23"/>
    <mergeCell ref="P23:R23"/>
    <mergeCell ref="S23:U23"/>
    <mergeCell ref="V23:X23"/>
    <mergeCell ref="Y23:AD23"/>
    <mergeCell ref="AE23:AH23"/>
    <mergeCell ref="AI23:AJ23"/>
    <mergeCell ref="D22:F22"/>
    <mergeCell ref="G22:I22"/>
    <mergeCell ref="J22:L22"/>
    <mergeCell ref="M22:O22"/>
    <mergeCell ref="P22:R22"/>
    <mergeCell ref="S22:U22"/>
    <mergeCell ref="V22:X22"/>
    <mergeCell ref="Y22:AD22"/>
    <mergeCell ref="AE22:AH22"/>
    <mergeCell ref="AI24:AJ24"/>
    <mergeCell ref="D25:F25"/>
    <mergeCell ref="G25:I25"/>
    <mergeCell ref="J25:L25"/>
    <mergeCell ref="M25:O25"/>
    <mergeCell ref="P25:R25"/>
    <mergeCell ref="S25:U25"/>
    <mergeCell ref="V25:X25"/>
    <mergeCell ref="Y25:AD25"/>
    <mergeCell ref="AE25:AH25"/>
    <mergeCell ref="AI25:AJ25"/>
    <mergeCell ref="D24:F24"/>
    <mergeCell ref="G24:I24"/>
    <mergeCell ref="J24:L24"/>
    <mergeCell ref="M24:O24"/>
    <mergeCell ref="P24:R24"/>
    <mergeCell ref="S24:U24"/>
    <mergeCell ref="V24:X24"/>
    <mergeCell ref="Y24:AD24"/>
    <mergeCell ref="AE24:AH24"/>
    <mergeCell ref="AI26:AJ26"/>
    <mergeCell ref="D27:F27"/>
    <mergeCell ref="G27:I27"/>
    <mergeCell ref="J27:L27"/>
    <mergeCell ref="M27:O27"/>
    <mergeCell ref="P27:R27"/>
    <mergeCell ref="S27:U27"/>
    <mergeCell ref="V27:X27"/>
    <mergeCell ref="Y27:AD27"/>
    <mergeCell ref="AE27:AH27"/>
    <mergeCell ref="AI27:AJ27"/>
    <mergeCell ref="D26:F26"/>
    <mergeCell ref="G26:I26"/>
    <mergeCell ref="J26:L26"/>
    <mergeCell ref="M26:O26"/>
    <mergeCell ref="P26:R26"/>
    <mergeCell ref="S26:U26"/>
    <mergeCell ref="V26:X26"/>
    <mergeCell ref="Y26:AD26"/>
    <mergeCell ref="AE26:AH26"/>
    <mergeCell ref="AI28:AJ28"/>
    <mergeCell ref="D29:F29"/>
    <mergeCell ref="G29:I29"/>
    <mergeCell ref="J29:L29"/>
    <mergeCell ref="M29:O29"/>
    <mergeCell ref="P29:R29"/>
    <mergeCell ref="S29:U29"/>
    <mergeCell ref="V29:X29"/>
    <mergeCell ref="Y29:AD29"/>
    <mergeCell ref="AE29:AH29"/>
    <mergeCell ref="AI29:AJ29"/>
    <mergeCell ref="D28:F28"/>
    <mergeCell ref="G28:I28"/>
    <mergeCell ref="J28:L28"/>
    <mergeCell ref="M28:O28"/>
    <mergeCell ref="P28:R28"/>
    <mergeCell ref="S28:U28"/>
    <mergeCell ref="V28:X28"/>
    <mergeCell ref="Y28:AD28"/>
    <mergeCell ref="AE28:AH28"/>
    <mergeCell ref="AI30:AJ30"/>
    <mergeCell ref="D31:F31"/>
    <mergeCell ref="G31:I31"/>
    <mergeCell ref="J31:L31"/>
    <mergeCell ref="M31:O31"/>
    <mergeCell ref="P31:R31"/>
    <mergeCell ref="S31:U31"/>
    <mergeCell ref="V31:X31"/>
    <mergeCell ref="Y31:AD31"/>
    <mergeCell ref="AE31:AH31"/>
    <mergeCell ref="AI31:AJ31"/>
    <mergeCell ref="D30:F30"/>
    <mergeCell ref="G30:I30"/>
    <mergeCell ref="J30:L30"/>
    <mergeCell ref="M30:O30"/>
    <mergeCell ref="P30:R30"/>
    <mergeCell ref="S30:U30"/>
    <mergeCell ref="V30:X30"/>
    <mergeCell ref="Y30:AD30"/>
    <mergeCell ref="AE30:AH30"/>
    <mergeCell ref="AI32:AJ32"/>
    <mergeCell ref="D33:F33"/>
    <mergeCell ref="G33:I33"/>
    <mergeCell ref="J33:L33"/>
    <mergeCell ref="M33:O33"/>
    <mergeCell ref="P33:R33"/>
    <mergeCell ref="S33:U33"/>
    <mergeCell ref="V33:X33"/>
    <mergeCell ref="Y33:AD33"/>
    <mergeCell ref="AE33:AH33"/>
    <mergeCell ref="AI33:AJ33"/>
    <mergeCell ref="D32:F32"/>
    <mergeCell ref="G32:I32"/>
    <mergeCell ref="J32:L32"/>
    <mergeCell ref="M32:O32"/>
    <mergeCell ref="P32:R32"/>
    <mergeCell ref="S32:U32"/>
    <mergeCell ref="V32:X32"/>
    <mergeCell ref="Y32:AD32"/>
    <mergeCell ref="AE32:AH32"/>
    <mergeCell ref="AI34:AJ34"/>
    <mergeCell ref="D35:F35"/>
    <mergeCell ref="G35:I35"/>
    <mergeCell ref="J35:L35"/>
    <mergeCell ref="M35:O35"/>
    <mergeCell ref="P35:R35"/>
    <mergeCell ref="S35:U35"/>
    <mergeCell ref="V35:X35"/>
    <mergeCell ref="Y35:AD35"/>
    <mergeCell ref="AE35:AH35"/>
    <mergeCell ref="AI35:AJ35"/>
    <mergeCell ref="D34:F34"/>
    <mergeCell ref="G34:I34"/>
    <mergeCell ref="J34:L34"/>
    <mergeCell ref="M34:O34"/>
    <mergeCell ref="P34:R34"/>
    <mergeCell ref="S34:U34"/>
    <mergeCell ref="V34:X34"/>
    <mergeCell ref="Y34:AD34"/>
    <mergeCell ref="AE34:AH34"/>
    <mergeCell ref="AI36:AJ36"/>
    <mergeCell ref="D37:F37"/>
    <mergeCell ref="G37:I37"/>
    <mergeCell ref="J37:L37"/>
    <mergeCell ref="M37:O37"/>
    <mergeCell ref="P37:R37"/>
    <mergeCell ref="S37:U37"/>
    <mergeCell ref="V38:X38"/>
    <mergeCell ref="Y38:AD38"/>
    <mergeCell ref="AE38:AH38"/>
    <mergeCell ref="AI38:AJ38"/>
    <mergeCell ref="D36:F36"/>
    <mergeCell ref="G36:I36"/>
    <mergeCell ref="J36:L36"/>
    <mergeCell ref="M36:O36"/>
    <mergeCell ref="P36:R36"/>
    <mergeCell ref="S36:U36"/>
    <mergeCell ref="V36:X36"/>
    <mergeCell ref="Y36:AD36"/>
    <mergeCell ref="AE36:AH36"/>
    <mergeCell ref="V37:X37"/>
    <mergeCell ref="Y37:AD37"/>
    <mergeCell ref="AE37:AH37"/>
    <mergeCell ref="AI37:AJ37"/>
    <mergeCell ref="D38:F38"/>
    <mergeCell ref="G38:I38"/>
    <mergeCell ref="J38:L38"/>
    <mergeCell ref="M38:O38"/>
    <mergeCell ref="P38:R38"/>
    <mergeCell ref="S38:U38"/>
    <mergeCell ref="C39:C41"/>
    <mergeCell ref="D39:E41"/>
    <mergeCell ref="A39:B41"/>
    <mergeCell ref="F39:F41"/>
    <mergeCell ref="G39:H41"/>
    <mergeCell ref="I39:I41"/>
    <mergeCell ref="J39:K41"/>
    <mergeCell ref="Z39:AD41"/>
    <mergeCell ref="AE39:AE41"/>
    <mergeCell ref="AF39:AJ41"/>
    <mergeCell ref="V40:X40"/>
    <mergeCell ref="M41:O41"/>
    <mergeCell ref="P41:R41"/>
    <mergeCell ref="S41:U41"/>
    <mergeCell ref="L39:L41"/>
    <mergeCell ref="M39:O39"/>
    <mergeCell ref="P39:R39"/>
    <mergeCell ref="S39:U39"/>
    <mergeCell ref="V39:X39"/>
    <mergeCell ref="Y39:Y41"/>
    <mergeCell ref="V41:X41"/>
    <mergeCell ref="M40:R40"/>
    <mergeCell ref="S40:U40"/>
  </mergeCells>
  <phoneticPr fontId="3"/>
  <pageMargins left="0.31" right="0.28999999999999998" top="0.51" bottom="0.23" header="0.51200000000000001" footer="0.2"/>
  <pageSetup paperSize="9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データシート!$E$2:$E$6</xm:f>
          </x14:formula1>
          <xm:sqref>J8:L38</xm:sqref>
        </x14:dataValidation>
        <x14:dataValidation type="list" allowBlank="1" showInputMessage="1" showErrorMessage="1">
          <x14:formula1>
            <xm:f>データシート!$A$2:$A$33</xm:f>
          </x14:formula1>
          <xm:sqref>C3:F3</xm:sqref>
        </x14:dataValidation>
        <x14:dataValidation type="list" allowBlank="1" showInputMessage="1" showErrorMessage="1">
          <x14:formula1>
            <xm:f>データシート!$B$2:$B$13</xm:f>
          </x14:formula1>
          <xm:sqref>H3:I3</xm:sqref>
        </x14:dataValidation>
        <x14:dataValidation type="list" allowBlank="1" showInputMessage="1" showErrorMessage="1">
          <x14:formula1>
            <xm:f>データシート!$D$2:$D$230</xm:f>
          </x14:formula1>
          <xm:sqref>G8:I38</xm:sqref>
        </x14:dataValidation>
        <x14:dataValidation type="list" allowBlank="1" showInputMessage="1" showErrorMessage="1">
          <x14:formula1>
            <xm:f>データシート!$D$2:$D$159</xm:f>
          </x14:formula1>
          <xm:sqref>D8:F38</xm:sqref>
        </x14:dataValidation>
        <x14:dataValidation type="list" allowBlank="1" showInputMessage="1" showErrorMessage="1">
          <x14:formula1>
            <xm:f>データシート!$H$2:$H$9</xm:f>
          </x14:formula1>
          <xm:sqref>C8:C38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"/>
  <sheetViews>
    <sheetView zoomScale="80" zoomScaleNormal="80" workbookViewId="0">
      <selection activeCell="S34" sqref="S34"/>
    </sheetView>
  </sheetViews>
  <sheetFormatPr defaultRowHeight="13.2"/>
  <cols>
    <col min="1" max="40" width="2.44140625" customWidth="1"/>
  </cols>
  <sheetData>
    <row r="1" spans="1:40" ht="15" customHeight="1">
      <c r="A1" s="179" t="s">
        <v>107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</row>
    <row r="2" spans="1:40" ht="15" customHeight="1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</row>
    <row r="3" spans="1:40" ht="15" customHeight="1">
      <c r="A3" s="57"/>
      <c r="B3" s="57"/>
      <c r="C3" s="57"/>
      <c r="D3" s="57"/>
      <c r="E3" s="57"/>
      <c r="F3" s="58"/>
      <c r="G3" s="58"/>
      <c r="H3" s="58"/>
      <c r="I3" s="58"/>
      <c r="J3" s="58"/>
      <c r="K3" s="58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4"/>
      <c r="AD3" s="180" t="s">
        <v>108</v>
      </c>
      <c r="AE3" s="181"/>
      <c r="AF3" s="181"/>
      <c r="AG3" s="181"/>
      <c r="AH3" s="182"/>
      <c r="AI3" s="183">
        <v>44774</v>
      </c>
      <c r="AJ3" s="184"/>
      <c r="AK3" s="184"/>
      <c r="AL3" s="184"/>
      <c r="AM3" s="185"/>
      <c r="AN3" s="43"/>
    </row>
    <row r="4" spans="1:40" ht="15" customHeight="1">
      <c r="A4" s="186" t="s">
        <v>109</v>
      </c>
      <c r="B4" s="186"/>
      <c r="C4" s="186"/>
      <c r="D4" s="186"/>
      <c r="E4" s="186"/>
      <c r="F4" s="187">
        <v>44774</v>
      </c>
      <c r="G4" s="187"/>
      <c r="H4" s="187"/>
      <c r="I4" s="187"/>
      <c r="J4" s="187"/>
      <c r="K4" s="187"/>
      <c r="L4" s="45"/>
      <c r="M4" s="188" t="s">
        <v>110</v>
      </c>
      <c r="N4" s="188"/>
      <c r="O4" s="188"/>
      <c r="P4" s="189"/>
      <c r="Q4" s="190"/>
      <c r="R4" s="190"/>
      <c r="S4" s="190"/>
      <c r="T4" s="190"/>
      <c r="U4" s="190"/>
      <c r="V4" s="190"/>
      <c r="W4" s="190"/>
      <c r="X4" s="46"/>
      <c r="Y4" s="195" t="s">
        <v>111</v>
      </c>
      <c r="Z4" s="195"/>
      <c r="AA4" s="195"/>
      <c r="AB4" s="195"/>
      <c r="AC4" s="195"/>
      <c r="AD4" s="195"/>
      <c r="AE4" s="195"/>
      <c r="AF4" s="195"/>
      <c r="AG4" s="195"/>
      <c r="AH4" s="195"/>
      <c r="AI4" s="196">
        <v>0</v>
      </c>
      <c r="AJ4" s="196"/>
      <c r="AK4" s="196"/>
      <c r="AL4" s="197"/>
      <c r="AM4" s="47" t="s">
        <v>41</v>
      </c>
      <c r="AN4" s="45"/>
    </row>
    <row r="5" spans="1:40" ht="15" customHeight="1">
      <c r="A5" s="198" t="s">
        <v>112</v>
      </c>
      <c r="B5" s="198"/>
      <c r="C5" s="198"/>
      <c r="D5" s="198"/>
      <c r="E5" s="198"/>
      <c r="F5" s="171" t="s">
        <v>113</v>
      </c>
      <c r="G5" s="171"/>
      <c r="H5" s="171"/>
      <c r="I5" s="171"/>
      <c r="J5" s="171"/>
      <c r="K5" s="171"/>
      <c r="L5" s="45"/>
      <c r="M5" s="188"/>
      <c r="N5" s="188"/>
      <c r="O5" s="188"/>
      <c r="P5" s="191"/>
      <c r="Q5" s="192"/>
      <c r="R5" s="192"/>
      <c r="S5" s="192"/>
      <c r="T5" s="192"/>
      <c r="U5" s="192"/>
      <c r="V5" s="192"/>
      <c r="W5" s="192"/>
      <c r="X5" s="46"/>
      <c r="Y5" s="172" t="s">
        <v>114</v>
      </c>
      <c r="Z5" s="172"/>
      <c r="AA5" s="172"/>
      <c r="AB5" s="172"/>
      <c r="AC5" s="172"/>
      <c r="AD5" s="172"/>
      <c r="AE5" s="172"/>
      <c r="AF5" s="172"/>
      <c r="AG5" s="172"/>
      <c r="AH5" s="172"/>
      <c r="AI5" s="173">
        <f>IF(F7&lt;Z9,0,IF(AND(F7&gt;=Z9,F7&lt;AB9),Z10,IF(AND(F7&gt;=AB9,F7&lt;AD9),AB10,
IF(AND(F7&gt;=AD9,F7&lt;AF9),AD10,IF(AND(F7&gt;=AF9,F7&lt;AH9),AF10,IF(AND(F7&gt;=AH9,F7&lt;AJ9),
AH10,IF(AND(F7&gt;=AJ9,F7&lt;AL9),AJ10,IF(F7&gt;=AL9,AL10))))))))</f>
        <v>0</v>
      </c>
      <c r="AJ5" s="173"/>
      <c r="AK5" s="173"/>
      <c r="AL5" s="174"/>
      <c r="AM5" s="48" t="s">
        <v>41</v>
      </c>
      <c r="AN5" s="45"/>
    </row>
    <row r="6" spans="1:40" ht="15" customHeight="1">
      <c r="A6" s="173" t="s">
        <v>115</v>
      </c>
      <c r="B6" s="173"/>
      <c r="C6" s="173"/>
      <c r="D6" s="173"/>
      <c r="E6" s="173"/>
      <c r="F6" s="175">
        <f>IF(F4="","",DATEDIF(F4,$AI$3,"y"))</f>
        <v>0</v>
      </c>
      <c r="G6" s="175"/>
      <c r="H6" s="175"/>
      <c r="I6" s="175"/>
      <c r="J6" s="175"/>
      <c r="K6" s="175"/>
      <c r="L6" s="45"/>
      <c r="M6" s="188"/>
      <c r="N6" s="188"/>
      <c r="O6" s="188"/>
      <c r="P6" s="193"/>
      <c r="Q6" s="194"/>
      <c r="R6" s="194"/>
      <c r="S6" s="194"/>
      <c r="T6" s="194"/>
      <c r="U6" s="194"/>
      <c r="V6" s="194"/>
      <c r="W6" s="194"/>
      <c r="X6" s="46"/>
      <c r="Y6" s="176" t="s">
        <v>116</v>
      </c>
      <c r="Z6" s="176"/>
      <c r="AA6" s="176"/>
      <c r="AB6" s="176"/>
      <c r="AC6" s="176"/>
      <c r="AD6" s="176"/>
      <c r="AE6" s="176"/>
      <c r="AF6" s="176"/>
      <c r="AG6" s="176"/>
      <c r="AH6" s="176"/>
      <c r="AI6" s="177">
        <f>IF((AI4+AI5)&lt;40,AI4+AI5,40)</f>
        <v>0</v>
      </c>
      <c r="AJ6" s="177"/>
      <c r="AK6" s="177"/>
      <c r="AL6" s="178"/>
      <c r="AM6" s="44" t="s">
        <v>41</v>
      </c>
      <c r="AN6" s="45"/>
    </row>
    <row r="7" spans="1:40" ht="15" customHeight="1">
      <c r="A7" s="199" t="s">
        <v>117</v>
      </c>
      <c r="B7" s="199"/>
      <c r="C7" s="199"/>
      <c r="D7" s="199"/>
      <c r="E7" s="199"/>
      <c r="F7" s="200">
        <f>IF(F4="","",DATEDIF(F4,$AI$3,"M"))</f>
        <v>0</v>
      </c>
      <c r="G7" s="200"/>
      <c r="H7" s="200"/>
      <c r="I7" s="200"/>
      <c r="J7" s="200"/>
      <c r="K7" s="200"/>
      <c r="L7" s="45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5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50"/>
      <c r="AJ7" s="50"/>
      <c r="AK7" s="50"/>
      <c r="AL7" s="50"/>
      <c r="AM7" s="45"/>
      <c r="AN7" s="45"/>
    </row>
    <row r="8" spans="1:40" ht="15" customHeight="1">
      <c r="A8" s="50"/>
      <c r="B8" s="50"/>
      <c r="C8" s="50"/>
      <c r="D8" s="50"/>
      <c r="E8" s="50"/>
      <c r="F8" s="51"/>
      <c r="G8" s="51"/>
      <c r="H8" s="51"/>
      <c r="I8" s="51"/>
      <c r="J8" s="51"/>
      <c r="K8" s="51"/>
      <c r="L8" s="45"/>
      <c r="V8" s="188" t="s">
        <v>118</v>
      </c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45"/>
    </row>
    <row r="9" spans="1:40" ht="15" customHeight="1">
      <c r="A9" s="201" t="s">
        <v>119</v>
      </c>
      <c r="B9" s="188"/>
      <c r="C9" s="188"/>
      <c r="D9" s="188"/>
      <c r="E9" s="188"/>
      <c r="F9" s="202">
        <f>AI6-COUNTA(F14:H43)-COUNTA(R14:T23)-(COUNTA(AH14:AJ43)/2)</f>
        <v>0</v>
      </c>
      <c r="G9" s="202"/>
      <c r="H9" s="202"/>
      <c r="I9" s="202"/>
      <c r="J9" s="202"/>
      <c r="K9" s="202"/>
      <c r="L9" s="45"/>
      <c r="V9" s="203" t="s">
        <v>120</v>
      </c>
      <c r="W9" s="203"/>
      <c r="X9" s="203"/>
      <c r="Y9" s="203"/>
      <c r="Z9" s="188">
        <v>6</v>
      </c>
      <c r="AA9" s="188"/>
      <c r="AB9" s="188">
        <v>18</v>
      </c>
      <c r="AC9" s="188"/>
      <c r="AD9" s="188">
        <v>30</v>
      </c>
      <c r="AE9" s="188"/>
      <c r="AF9" s="188">
        <v>42</v>
      </c>
      <c r="AG9" s="188"/>
      <c r="AH9" s="188">
        <v>54</v>
      </c>
      <c r="AI9" s="188"/>
      <c r="AJ9" s="188">
        <v>66</v>
      </c>
      <c r="AK9" s="188"/>
      <c r="AL9" s="188">
        <v>78</v>
      </c>
      <c r="AM9" s="188"/>
      <c r="AN9" s="45"/>
    </row>
    <row r="10" spans="1:40" ht="15" customHeight="1">
      <c r="A10" s="188"/>
      <c r="B10" s="188"/>
      <c r="C10" s="188"/>
      <c r="D10" s="188"/>
      <c r="E10" s="188"/>
      <c r="F10" s="202"/>
      <c r="G10" s="202"/>
      <c r="H10" s="202"/>
      <c r="I10" s="202"/>
      <c r="J10" s="202"/>
      <c r="K10" s="202"/>
      <c r="L10" s="45"/>
      <c r="V10" s="203" t="s">
        <v>121</v>
      </c>
      <c r="W10" s="203"/>
      <c r="X10" s="203"/>
      <c r="Y10" s="203"/>
      <c r="Z10" s="188">
        <v>10</v>
      </c>
      <c r="AA10" s="188"/>
      <c r="AB10" s="188">
        <v>11</v>
      </c>
      <c r="AC10" s="188"/>
      <c r="AD10" s="188">
        <v>12</v>
      </c>
      <c r="AE10" s="188"/>
      <c r="AF10" s="188">
        <v>14</v>
      </c>
      <c r="AG10" s="188"/>
      <c r="AH10" s="188">
        <v>16</v>
      </c>
      <c r="AI10" s="188"/>
      <c r="AJ10" s="188">
        <v>18</v>
      </c>
      <c r="AK10" s="188"/>
      <c r="AL10" s="188">
        <v>20</v>
      </c>
      <c r="AM10" s="188"/>
      <c r="AN10" s="45"/>
    </row>
    <row r="11" spans="1:40" ht="15" customHeight="1" thickBot="1">
      <c r="A11" s="52"/>
      <c r="B11" s="45"/>
      <c r="C11" s="45"/>
      <c r="D11" s="45"/>
      <c r="E11" s="45"/>
      <c r="F11" s="52" t="s">
        <v>122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</row>
    <row r="12" spans="1:40" ht="15" customHeight="1">
      <c r="A12" s="206" t="s">
        <v>123</v>
      </c>
      <c r="B12" s="207"/>
      <c r="C12" s="207"/>
      <c r="D12" s="207"/>
      <c r="E12" s="207"/>
      <c r="F12" s="207"/>
      <c r="G12" s="207"/>
      <c r="H12" s="207"/>
      <c r="I12" s="207"/>
      <c r="J12" s="207"/>
      <c r="K12" s="208"/>
      <c r="L12" s="45"/>
      <c r="M12" s="206" t="s">
        <v>123</v>
      </c>
      <c r="N12" s="207"/>
      <c r="O12" s="207"/>
      <c r="P12" s="207"/>
      <c r="Q12" s="207"/>
      <c r="R12" s="207"/>
      <c r="S12" s="207"/>
      <c r="T12" s="207"/>
      <c r="U12" s="207"/>
      <c r="V12" s="207"/>
      <c r="W12" s="208"/>
      <c r="X12" s="45"/>
      <c r="Y12" s="206" t="s">
        <v>124</v>
      </c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8"/>
      <c r="AN12" s="45"/>
    </row>
    <row r="13" spans="1:40" ht="15" customHeight="1">
      <c r="A13" s="205" t="s">
        <v>125</v>
      </c>
      <c r="B13" s="188"/>
      <c r="C13" s="188" t="s">
        <v>126</v>
      </c>
      <c r="D13" s="188"/>
      <c r="E13" s="188"/>
      <c r="F13" s="188" t="s">
        <v>127</v>
      </c>
      <c r="G13" s="188"/>
      <c r="H13" s="188"/>
      <c r="I13" s="188" t="s">
        <v>128</v>
      </c>
      <c r="J13" s="188"/>
      <c r="K13" s="204"/>
      <c r="L13" s="45"/>
      <c r="M13" s="205" t="s">
        <v>125</v>
      </c>
      <c r="N13" s="188"/>
      <c r="O13" s="188" t="s">
        <v>126</v>
      </c>
      <c r="P13" s="188"/>
      <c r="Q13" s="188"/>
      <c r="R13" s="188" t="s">
        <v>127</v>
      </c>
      <c r="S13" s="188"/>
      <c r="T13" s="188"/>
      <c r="U13" s="188" t="s">
        <v>128</v>
      </c>
      <c r="V13" s="188"/>
      <c r="W13" s="204"/>
      <c r="X13" s="45"/>
      <c r="Y13" s="205" t="s">
        <v>125</v>
      </c>
      <c r="Z13" s="188"/>
      <c r="AA13" s="188" t="s">
        <v>126</v>
      </c>
      <c r="AB13" s="188"/>
      <c r="AC13" s="188"/>
      <c r="AD13" s="188" t="s">
        <v>13</v>
      </c>
      <c r="AE13" s="188"/>
      <c r="AF13" s="188"/>
      <c r="AG13" s="188"/>
      <c r="AH13" s="188" t="s">
        <v>127</v>
      </c>
      <c r="AI13" s="188"/>
      <c r="AJ13" s="188"/>
      <c r="AK13" s="188" t="s">
        <v>128</v>
      </c>
      <c r="AL13" s="188"/>
      <c r="AM13" s="204"/>
      <c r="AN13" s="45"/>
    </row>
    <row r="14" spans="1:40" ht="15" customHeight="1">
      <c r="A14" s="205">
        <v>1</v>
      </c>
      <c r="B14" s="188"/>
      <c r="C14" s="188" t="s">
        <v>130</v>
      </c>
      <c r="D14" s="188"/>
      <c r="E14" s="188"/>
      <c r="F14" s="209"/>
      <c r="G14" s="181"/>
      <c r="H14" s="182"/>
      <c r="I14" s="188"/>
      <c r="J14" s="188"/>
      <c r="K14" s="204"/>
      <c r="L14" s="45"/>
      <c r="M14" s="205">
        <v>31</v>
      </c>
      <c r="N14" s="188"/>
      <c r="O14" s="188" t="s">
        <v>130</v>
      </c>
      <c r="P14" s="188"/>
      <c r="Q14" s="188"/>
      <c r="R14" s="188"/>
      <c r="S14" s="188"/>
      <c r="T14" s="188"/>
      <c r="U14" s="188"/>
      <c r="V14" s="188"/>
      <c r="W14" s="204"/>
      <c r="X14" s="45"/>
      <c r="Y14" s="205">
        <v>1</v>
      </c>
      <c r="Z14" s="188"/>
      <c r="AA14" s="188" t="s">
        <v>129</v>
      </c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204"/>
      <c r="AN14" s="45"/>
    </row>
    <row r="15" spans="1:40" ht="15" customHeight="1">
      <c r="A15" s="205">
        <v>2</v>
      </c>
      <c r="B15" s="188"/>
      <c r="C15" s="188" t="s">
        <v>130</v>
      </c>
      <c r="D15" s="188"/>
      <c r="E15" s="188"/>
      <c r="F15" s="209"/>
      <c r="G15" s="181"/>
      <c r="H15" s="182"/>
      <c r="I15" s="188"/>
      <c r="J15" s="188"/>
      <c r="K15" s="204"/>
      <c r="L15" s="45"/>
      <c r="M15" s="205">
        <v>32</v>
      </c>
      <c r="N15" s="188"/>
      <c r="O15" s="188" t="s">
        <v>130</v>
      </c>
      <c r="P15" s="188"/>
      <c r="Q15" s="188"/>
      <c r="R15" s="188"/>
      <c r="S15" s="188"/>
      <c r="T15" s="188"/>
      <c r="U15" s="188"/>
      <c r="V15" s="188"/>
      <c r="W15" s="204"/>
      <c r="X15" s="45"/>
      <c r="Y15" s="205">
        <v>2</v>
      </c>
      <c r="Z15" s="188"/>
      <c r="AA15" s="188" t="s">
        <v>129</v>
      </c>
      <c r="AB15" s="188"/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204"/>
      <c r="AN15" s="45"/>
    </row>
    <row r="16" spans="1:40" ht="15" customHeight="1">
      <c r="A16" s="205">
        <v>3</v>
      </c>
      <c r="B16" s="188"/>
      <c r="C16" s="188" t="s">
        <v>130</v>
      </c>
      <c r="D16" s="188"/>
      <c r="E16" s="188"/>
      <c r="F16" s="209"/>
      <c r="G16" s="181"/>
      <c r="H16" s="182"/>
      <c r="I16" s="188"/>
      <c r="J16" s="188"/>
      <c r="K16" s="204"/>
      <c r="L16" s="45"/>
      <c r="M16" s="205">
        <v>33</v>
      </c>
      <c r="N16" s="188"/>
      <c r="O16" s="188" t="s">
        <v>130</v>
      </c>
      <c r="P16" s="188"/>
      <c r="Q16" s="188"/>
      <c r="R16" s="188"/>
      <c r="S16" s="188"/>
      <c r="T16" s="188"/>
      <c r="U16" s="188"/>
      <c r="V16" s="188"/>
      <c r="W16" s="204"/>
      <c r="X16" s="45"/>
      <c r="Y16" s="205">
        <v>3</v>
      </c>
      <c r="Z16" s="188"/>
      <c r="AA16" s="188" t="s">
        <v>131</v>
      </c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204"/>
      <c r="AN16" s="45"/>
    </row>
    <row r="17" spans="1:40" ht="15" customHeight="1">
      <c r="A17" s="205">
        <v>4</v>
      </c>
      <c r="B17" s="188"/>
      <c r="C17" s="188" t="s">
        <v>130</v>
      </c>
      <c r="D17" s="188"/>
      <c r="E17" s="188"/>
      <c r="F17" s="209"/>
      <c r="G17" s="181"/>
      <c r="H17" s="182"/>
      <c r="I17" s="188"/>
      <c r="J17" s="188"/>
      <c r="K17" s="204"/>
      <c r="L17" s="45"/>
      <c r="M17" s="205">
        <v>34</v>
      </c>
      <c r="N17" s="188"/>
      <c r="O17" s="188" t="s">
        <v>130</v>
      </c>
      <c r="P17" s="188"/>
      <c r="Q17" s="188"/>
      <c r="R17" s="188"/>
      <c r="S17" s="188"/>
      <c r="T17" s="188"/>
      <c r="U17" s="188"/>
      <c r="V17" s="188"/>
      <c r="W17" s="204"/>
      <c r="X17" s="45"/>
      <c r="Y17" s="205">
        <v>4</v>
      </c>
      <c r="Z17" s="188"/>
      <c r="AA17" s="188" t="s">
        <v>131</v>
      </c>
      <c r="AB17" s="188"/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204"/>
      <c r="AN17" s="45"/>
    </row>
    <row r="18" spans="1:40" ht="15" customHeight="1">
      <c r="A18" s="205">
        <v>5</v>
      </c>
      <c r="B18" s="188"/>
      <c r="C18" s="188" t="s">
        <v>130</v>
      </c>
      <c r="D18" s="188"/>
      <c r="E18" s="188"/>
      <c r="F18" s="209"/>
      <c r="G18" s="181"/>
      <c r="H18" s="182"/>
      <c r="I18" s="188"/>
      <c r="J18" s="188"/>
      <c r="K18" s="204"/>
      <c r="L18" s="45"/>
      <c r="M18" s="205">
        <v>35</v>
      </c>
      <c r="N18" s="188"/>
      <c r="O18" s="188" t="s">
        <v>130</v>
      </c>
      <c r="P18" s="188"/>
      <c r="Q18" s="188"/>
      <c r="R18" s="188"/>
      <c r="S18" s="188"/>
      <c r="T18" s="188"/>
      <c r="U18" s="188"/>
      <c r="V18" s="188"/>
      <c r="W18" s="204"/>
      <c r="X18" s="45"/>
      <c r="Y18" s="205">
        <v>5</v>
      </c>
      <c r="Z18" s="188"/>
      <c r="AA18" s="188" t="s">
        <v>132</v>
      </c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204"/>
      <c r="AN18" s="45"/>
    </row>
    <row r="19" spans="1:40" ht="15" customHeight="1">
      <c r="A19" s="205">
        <v>6</v>
      </c>
      <c r="B19" s="188"/>
      <c r="C19" s="188" t="s">
        <v>130</v>
      </c>
      <c r="D19" s="188"/>
      <c r="E19" s="188"/>
      <c r="F19" s="209"/>
      <c r="G19" s="181"/>
      <c r="H19" s="182"/>
      <c r="I19" s="188"/>
      <c r="J19" s="188"/>
      <c r="K19" s="204"/>
      <c r="L19" s="45"/>
      <c r="M19" s="205">
        <v>36</v>
      </c>
      <c r="N19" s="188"/>
      <c r="O19" s="188" t="s">
        <v>130</v>
      </c>
      <c r="P19" s="188"/>
      <c r="Q19" s="188"/>
      <c r="R19" s="188"/>
      <c r="S19" s="188"/>
      <c r="T19" s="188"/>
      <c r="U19" s="188"/>
      <c r="V19" s="188"/>
      <c r="W19" s="204"/>
      <c r="X19" s="45"/>
      <c r="Y19" s="205">
        <v>6</v>
      </c>
      <c r="Z19" s="188"/>
      <c r="AA19" s="188" t="s">
        <v>131</v>
      </c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204"/>
      <c r="AN19" s="45"/>
    </row>
    <row r="20" spans="1:40" ht="15" customHeight="1">
      <c r="A20" s="205">
        <v>7</v>
      </c>
      <c r="B20" s="188"/>
      <c r="C20" s="188" t="s">
        <v>130</v>
      </c>
      <c r="D20" s="188"/>
      <c r="E20" s="188"/>
      <c r="F20" s="209"/>
      <c r="G20" s="181"/>
      <c r="H20" s="182"/>
      <c r="I20" s="188"/>
      <c r="J20" s="188"/>
      <c r="K20" s="204"/>
      <c r="L20" s="45"/>
      <c r="M20" s="205">
        <v>37</v>
      </c>
      <c r="N20" s="188"/>
      <c r="O20" s="188" t="s">
        <v>130</v>
      </c>
      <c r="P20" s="188"/>
      <c r="Q20" s="188"/>
      <c r="R20" s="188"/>
      <c r="S20" s="188"/>
      <c r="T20" s="188"/>
      <c r="U20" s="188"/>
      <c r="V20" s="188"/>
      <c r="W20" s="204"/>
      <c r="X20" s="45"/>
      <c r="Y20" s="205">
        <v>7</v>
      </c>
      <c r="Z20" s="188"/>
      <c r="AA20" s="188" t="s">
        <v>131</v>
      </c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204"/>
      <c r="AN20" s="45"/>
    </row>
    <row r="21" spans="1:40" ht="15" customHeight="1">
      <c r="A21" s="205">
        <v>8</v>
      </c>
      <c r="B21" s="188"/>
      <c r="C21" s="188" t="s">
        <v>130</v>
      </c>
      <c r="D21" s="188"/>
      <c r="E21" s="188"/>
      <c r="F21" s="209"/>
      <c r="G21" s="181"/>
      <c r="H21" s="182"/>
      <c r="I21" s="188"/>
      <c r="J21" s="188"/>
      <c r="K21" s="204"/>
      <c r="L21" s="45"/>
      <c r="M21" s="205">
        <v>38</v>
      </c>
      <c r="N21" s="188"/>
      <c r="O21" s="188" t="s">
        <v>130</v>
      </c>
      <c r="P21" s="188"/>
      <c r="Q21" s="188"/>
      <c r="R21" s="188"/>
      <c r="S21" s="188"/>
      <c r="T21" s="188"/>
      <c r="U21" s="188"/>
      <c r="V21" s="188"/>
      <c r="W21" s="204"/>
      <c r="X21" s="45"/>
      <c r="Y21" s="205">
        <v>8</v>
      </c>
      <c r="Z21" s="188"/>
      <c r="AA21" s="188" t="s">
        <v>133</v>
      </c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204"/>
      <c r="AN21" s="45"/>
    </row>
    <row r="22" spans="1:40" ht="15" customHeight="1">
      <c r="A22" s="205">
        <v>9</v>
      </c>
      <c r="B22" s="188"/>
      <c r="C22" s="188" t="s">
        <v>130</v>
      </c>
      <c r="D22" s="188"/>
      <c r="E22" s="188"/>
      <c r="F22" s="209"/>
      <c r="G22" s="181"/>
      <c r="H22" s="182"/>
      <c r="I22" s="188"/>
      <c r="J22" s="188"/>
      <c r="K22" s="204"/>
      <c r="L22" s="45"/>
      <c r="M22" s="205">
        <v>39</v>
      </c>
      <c r="N22" s="188"/>
      <c r="O22" s="188" t="s">
        <v>130</v>
      </c>
      <c r="P22" s="188"/>
      <c r="Q22" s="188"/>
      <c r="R22" s="188"/>
      <c r="S22" s="188"/>
      <c r="T22" s="188"/>
      <c r="U22" s="188"/>
      <c r="V22" s="188"/>
      <c r="W22" s="204"/>
      <c r="X22" s="45"/>
      <c r="Y22" s="205">
        <v>9</v>
      </c>
      <c r="Z22" s="188"/>
      <c r="AA22" s="188" t="s">
        <v>131</v>
      </c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204"/>
      <c r="AN22" s="45"/>
    </row>
    <row r="23" spans="1:40" ht="15" customHeight="1" thickBot="1">
      <c r="A23" s="205">
        <v>10</v>
      </c>
      <c r="B23" s="188"/>
      <c r="C23" s="188" t="s">
        <v>130</v>
      </c>
      <c r="D23" s="188"/>
      <c r="E23" s="188"/>
      <c r="F23" s="188"/>
      <c r="G23" s="188"/>
      <c r="H23" s="188"/>
      <c r="I23" s="188"/>
      <c r="J23" s="188"/>
      <c r="K23" s="204"/>
      <c r="L23" s="45"/>
      <c r="M23" s="210">
        <v>40</v>
      </c>
      <c r="N23" s="211"/>
      <c r="O23" s="211" t="s">
        <v>130</v>
      </c>
      <c r="P23" s="211"/>
      <c r="Q23" s="211"/>
      <c r="R23" s="211"/>
      <c r="S23" s="211"/>
      <c r="T23" s="211"/>
      <c r="U23" s="211"/>
      <c r="V23" s="211"/>
      <c r="W23" s="212"/>
      <c r="X23" s="45"/>
      <c r="Y23" s="205">
        <v>10</v>
      </c>
      <c r="Z23" s="188"/>
      <c r="AA23" s="188" t="s">
        <v>129</v>
      </c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204"/>
      <c r="AN23" s="45"/>
    </row>
    <row r="24" spans="1:40" ht="15" customHeight="1">
      <c r="A24" s="205">
        <v>11</v>
      </c>
      <c r="B24" s="188"/>
      <c r="C24" s="188" t="s">
        <v>130</v>
      </c>
      <c r="D24" s="188"/>
      <c r="E24" s="188"/>
      <c r="F24" s="188"/>
      <c r="G24" s="188"/>
      <c r="H24" s="188"/>
      <c r="I24" s="188"/>
      <c r="J24" s="188"/>
      <c r="K24" s="204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205">
        <v>11</v>
      </c>
      <c r="Z24" s="188"/>
      <c r="AA24" s="188" t="s">
        <v>131</v>
      </c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204"/>
      <c r="AN24" s="45"/>
    </row>
    <row r="25" spans="1:40" ht="15" customHeight="1">
      <c r="A25" s="205">
        <v>12</v>
      </c>
      <c r="B25" s="188"/>
      <c r="C25" s="188" t="s">
        <v>130</v>
      </c>
      <c r="D25" s="188"/>
      <c r="E25" s="188"/>
      <c r="F25" s="188"/>
      <c r="G25" s="188"/>
      <c r="H25" s="188"/>
      <c r="I25" s="188"/>
      <c r="J25" s="188"/>
      <c r="K25" s="204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205">
        <v>12</v>
      </c>
      <c r="Z25" s="188"/>
      <c r="AA25" s="188" t="s">
        <v>131</v>
      </c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204"/>
      <c r="AN25" s="45"/>
    </row>
    <row r="26" spans="1:40" ht="15" customHeight="1">
      <c r="A26" s="205">
        <v>13</v>
      </c>
      <c r="B26" s="188"/>
      <c r="C26" s="188" t="s">
        <v>130</v>
      </c>
      <c r="D26" s="188"/>
      <c r="E26" s="188"/>
      <c r="F26" s="188"/>
      <c r="G26" s="188"/>
      <c r="H26" s="188"/>
      <c r="I26" s="188"/>
      <c r="J26" s="188"/>
      <c r="K26" s="204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205">
        <v>13</v>
      </c>
      <c r="Z26" s="188"/>
      <c r="AA26" s="188" t="s">
        <v>131</v>
      </c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204"/>
      <c r="AN26" s="45"/>
    </row>
    <row r="27" spans="1:40" ht="15" customHeight="1">
      <c r="A27" s="205">
        <v>14</v>
      </c>
      <c r="B27" s="188"/>
      <c r="C27" s="188" t="s">
        <v>130</v>
      </c>
      <c r="D27" s="188"/>
      <c r="E27" s="188"/>
      <c r="F27" s="188"/>
      <c r="G27" s="188"/>
      <c r="H27" s="188"/>
      <c r="I27" s="188"/>
      <c r="J27" s="188"/>
      <c r="K27" s="204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205">
        <v>14</v>
      </c>
      <c r="Z27" s="188"/>
      <c r="AA27" s="188" t="s">
        <v>131</v>
      </c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204"/>
      <c r="AN27" s="45"/>
    </row>
    <row r="28" spans="1:40" ht="15" customHeight="1">
      <c r="A28" s="205">
        <v>15</v>
      </c>
      <c r="B28" s="188"/>
      <c r="C28" s="188" t="s">
        <v>130</v>
      </c>
      <c r="D28" s="188"/>
      <c r="E28" s="188"/>
      <c r="F28" s="188"/>
      <c r="G28" s="188"/>
      <c r="H28" s="188"/>
      <c r="I28" s="188"/>
      <c r="J28" s="188"/>
      <c r="K28" s="204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205">
        <v>15</v>
      </c>
      <c r="Z28" s="188"/>
      <c r="AA28" s="188" t="s">
        <v>131</v>
      </c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204"/>
      <c r="AN28" s="45"/>
    </row>
    <row r="29" spans="1:40" ht="15" customHeight="1">
      <c r="A29" s="205">
        <v>16</v>
      </c>
      <c r="B29" s="188"/>
      <c r="C29" s="188" t="s">
        <v>130</v>
      </c>
      <c r="D29" s="188"/>
      <c r="E29" s="188"/>
      <c r="F29" s="188"/>
      <c r="G29" s="188"/>
      <c r="H29" s="188"/>
      <c r="I29" s="188"/>
      <c r="J29" s="188"/>
      <c r="K29" s="204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205">
        <v>16</v>
      </c>
      <c r="Z29" s="188"/>
      <c r="AA29" s="188" t="s">
        <v>134</v>
      </c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204"/>
      <c r="AN29" s="45"/>
    </row>
    <row r="30" spans="1:40" ht="15" customHeight="1">
      <c r="A30" s="205">
        <v>17</v>
      </c>
      <c r="B30" s="188"/>
      <c r="C30" s="188" t="s">
        <v>130</v>
      </c>
      <c r="D30" s="188"/>
      <c r="E30" s="188"/>
      <c r="F30" s="188"/>
      <c r="G30" s="188"/>
      <c r="H30" s="188"/>
      <c r="I30" s="188"/>
      <c r="J30" s="188"/>
      <c r="K30" s="204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205">
        <v>17</v>
      </c>
      <c r="Z30" s="188"/>
      <c r="AA30" s="188" t="s">
        <v>129</v>
      </c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204"/>
      <c r="AN30" s="45"/>
    </row>
    <row r="31" spans="1:40" ht="15" customHeight="1">
      <c r="A31" s="205">
        <v>18</v>
      </c>
      <c r="B31" s="188"/>
      <c r="C31" s="188" t="s">
        <v>130</v>
      </c>
      <c r="D31" s="188"/>
      <c r="E31" s="188"/>
      <c r="F31" s="188"/>
      <c r="G31" s="188"/>
      <c r="H31" s="188"/>
      <c r="I31" s="188"/>
      <c r="J31" s="188"/>
      <c r="K31" s="204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205">
        <v>18</v>
      </c>
      <c r="Z31" s="188"/>
      <c r="AA31" s="188" t="s">
        <v>132</v>
      </c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204"/>
      <c r="AN31" s="45"/>
    </row>
    <row r="32" spans="1:40" ht="15" customHeight="1">
      <c r="A32" s="205">
        <v>19</v>
      </c>
      <c r="B32" s="188"/>
      <c r="C32" s="188" t="s">
        <v>130</v>
      </c>
      <c r="D32" s="188"/>
      <c r="E32" s="188"/>
      <c r="F32" s="188"/>
      <c r="G32" s="188"/>
      <c r="H32" s="188"/>
      <c r="I32" s="188"/>
      <c r="J32" s="188"/>
      <c r="K32" s="204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205">
        <v>19</v>
      </c>
      <c r="Z32" s="188"/>
      <c r="AA32" s="188" t="s">
        <v>131</v>
      </c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204"/>
      <c r="AN32" s="45"/>
    </row>
    <row r="33" spans="1:40" ht="15" customHeight="1">
      <c r="A33" s="205">
        <v>20</v>
      </c>
      <c r="B33" s="188"/>
      <c r="C33" s="188" t="s">
        <v>130</v>
      </c>
      <c r="D33" s="188"/>
      <c r="E33" s="188"/>
      <c r="F33" s="188"/>
      <c r="G33" s="188"/>
      <c r="H33" s="188"/>
      <c r="I33" s="188"/>
      <c r="J33" s="188"/>
      <c r="K33" s="204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205">
        <v>20</v>
      </c>
      <c r="Z33" s="188"/>
      <c r="AA33" s="188" t="s">
        <v>131</v>
      </c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204"/>
      <c r="AN33" s="45"/>
    </row>
    <row r="34" spans="1:40" ht="15" customHeight="1">
      <c r="A34" s="205">
        <v>21</v>
      </c>
      <c r="B34" s="188"/>
      <c r="C34" s="188" t="s">
        <v>130</v>
      </c>
      <c r="D34" s="188"/>
      <c r="E34" s="188"/>
      <c r="F34" s="188"/>
      <c r="G34" s="188"/>
      <c r="H34" s="188"/>
      <c r="I34" s="188"/>
      <c r="J34" s="188"/>
      <c r="K34" s="204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205">
        <v>21</v>
      </c>
      <c r="Z34" s="188"/>
      <c r="AA34" s="188" t="s">
        <v>132</v>
      </c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204"/>
      <c r="AN34" s="45"/>
    </row>
    <row r="35" spans="1:40" ht="15" customHeight="1">
      <c r="A35" s="205">
        <v>22</v>
      </c>
      <c r="B35" s="188"/>
      <c r="C35" s="188" t="s">
        <v>130</v>
      </c>
      <c r="D35" s="188"/>
      <c r="E35" s="188"/>
      <c r="F35" s="188"/>
      <c r="G35" s="188"/>
      <c r="H35" s="188"/>
      <c r="I35" s="188"/>
      <c r="J35" s="188"/>
      <c r="K35" s="204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205">
        <v>22</v>
      </c>
      <c r="Z35" s="188"/>
      <c r="AA35" s="188" t="s">
        <v>129</v>
      </c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204"/>
      <c r="AN35" s="45"/>
    </row>
    <row r="36" spans="1:40" ht="15" customHeight="1">
      <c r="A36" s="205">
        <v>23</v>
      </c>
      <c r="B36" s="188"/>
      <c r="C36" s="188" t="s">
        <v>130</v>
      </c>
      <c r="D36" s="188"/>
      <c r="E36" s="188"/>
      <c r="F36" s="188"/>
      <c r="G36" s="188"/>
      <c r="H36" s="188"/>
      <c r="I36" s="188"/>
      <c r="J36" s="188"/>
      <c r="K36" s="204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205">
        <v>23</v>
      </c>
      <c r="Z36" s="188"/>
      <c r="AA36" s="188" t="s">
        <v>134</v>
      </c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204"/>
      <c r="AN36" s="45"/>
    </row>
    <row r="37" spans="1:40" ht="15" customHeight="1">
      <c r="A37" s="205">
        <v>24</v>
      </c>
      <c r="B37" s="188"/>
      <c r="C37" s="188" t="s">
        <v>130</v>
      </c>
      <c r="D37" s="188"/>
      <c r="E37" s="188"/>
      <c r="F37" s="188"/>
      <c r="G37" s="188"/>
      <c r="H37" s="188"/>
      <c r="I37" s="188"/>
      <c r="J37" s="188"/>
      <c r="K37" s="204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205">
        <v>24</v>
      </c>
      <c r="Z37" s="188"/>
      <c r="AA37" s="188" t="s">
        <v>131</v>
      </c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204"/>
      <c r="AN37" s="45"/>
    </row>
    <row r="38" spans="1:40" ht="15" customHeight="1">
      <c r="A38" s="205">
        <v>25</v>
      </c>
      <c r="B38" s="188"/>
      <c r="C38" s="188" t="s">
        <v>130</v>
      </c>
      <c r="D38" s="188"/>
      <c r="E38" s="188"/>
      <c r="F38" s="188"/>
      <c r="G38" s="188"/>
      <c r="H38" s="188"/>
      <c r="I38" s="188"/>
      <c r="J38" s="188"/>
      <c r="K38" s="204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205">
        <v>25</v>
      </c>
      <c r="Z38" s="188"/>
      <c r="AA38" s="188" t="s">
        <v>131</v>
      </c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204"/>
      <c r="AN38" s="45"/>
    </row>
    <row r="39" spans="1:40" ht="15" customHeight="1">
      <c r="A39" s="205">
        <v>26</v>
      </c>
      <c r="B39" s="188"/>
      <c r="C39" s="188" t="s">
        <v>130</v>
      </c>
      <c r="D39" s="188"/>
      <c r="E39" s="188"/>
      <c r="F39" s="188"/>
      <c r="G39" s="188"/>
      <c r="H39" s="188"/>
      <c r="I39" s="188"/>
      <c r="J39" s="188"/>
      <c r="K39" s="204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205">
        <v>26</v>
      </c>
      <c r="Z39" s="188"/>
      <c r="AA39" s="188" t="s">
        <v>131</v>
      </c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204"/>
      <c r="AN39" s="45"/>
    </row>
    <row r="40" spans="1:40" ht="15" customHeight="1">
      <c r="A40" s="205">
        <v>27</v>
      </c>
      <c r="B40" s="188"/>
      <c r="C40" s="188" t="s">
        <v>130</v>
      </c>
      <c r="D40" s="188"/>
      <c r="E40" s="188"/>
      <c r="F40" s="188"/>
      <c r="G40" s="188"/>
      <c r="H40" s="188"/>
      <c r="I40" s="188"/>
      <c r="J40" s="188"/>
      <c r="K40" s="204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205">
        <v>27</v>
      </c>
      <c r="Z40" s="188"/>
      <c r="AA40" s="188" t="s">
        <v>131</v>
      </c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204"/>
      <c r="AN40" s="45"/>
    </row>
    <row r="41" spans="1:40" ht="15" customHeight="1">
      <c r="A41" s="205">
        <v>28</v>
      </c>
      <c r="B41" s="188"/>
      <c r="C41" s="188" t="s">
        <v>130</v>
      </c>
      <c r="D41" s="188"/>
      <c r="E41" s="188"/>
      <c r="F41" s="188"/>
      <c r="G41" s="188"/>
      <c r="H41" s="188"/>
      <c r="I41" s="188"/>
      <c r="J41" s="188"/>
      <c r="K41" s="204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205">
        <v>28</v>
      </c>
      <c r="Z41" s="188"/>
      <c r="AA41" s="188" t="s">
        <v>131</v>
      </c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204"/>
      <c r="AN41" s="45"/>
    </row>
    <row r="42" spans="1:40" ht="15" customHeight="1">
      <c r="A42" s="205">
        <v>29</v>
      </c>
      <c r="B42" s="188"/>
      <c r="C42" s="188" t="s">
        <v>130</v>
      </c>
      <c r="D42" s="188"/>
      <c r="E42" s="188"/>
      <c r="F42" s="188"/>
      <c r="G42" s="188"/>
      <c r="H42" s="188"/>
      <c r="I42" s="188"/>
      <c r="J42" s="188"/>
      <c r="K42" s="204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205">
        <v>29</v>
      </c>
      <c r="Z42" s="188"/>
      <c r="AA42" s="188" t="s">
        <v>131</v>
      </c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204"/>
      <c r="AN42" s="45"/>
    </row>
    <row r="43" spans="1:40" ht="15" customHeight="1" thickBot="1">
      <c r="A43" s="210">
        <v>30</v>
      </c>
      <c r="B43" s="211"/>
      <c r="C43" s="211" t="s">
        <v>130</v>
      </c>
      <c r="D43" s="211"/>
      <c r="E43" s="211"/>
      <c r="F43" s="211"/>
      <c r="G43" s="211"/>
      <c r="H43" s="211"/>
      <c r="I43" s="211"/>
      <c r="J43" s="211"/>
      <c r="K43" s="212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210">
        <v>30</v>
      </c>
      <c r="Z43" s="211"/>
      <c r="AA43" s="211" t="s">
        <v>131</v>
      </c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2"/>
      <c r="AN43" s="45"/>
    </row>
    <row r="44" spans="1:40" ht="1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5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</row>
    <row r="45" spans="1:40" ht="15" customHeight="1" thickBot="1">
      <c r="A45" s="214" t="s">
        <v>135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</row>
    <row r="46" spans="1:40" ht="15" customHeight="1">
      <c r="A46" s="53" t="s">
        <v>136</v>
      </c>
      <c r="B46" s="207" t="s">
        <v>137</v>
      </c>
      <c r="C46" s="207"/>
      <c r="D46" s="207"/>
      <c r="E46" s="207"/>
      <c r="F46" s="207" t="s">
        <v>11</v>
      </c>
      <c r="G46" s="207"/>
      <c r="H46" s="207"/>
      <c r="I46" s="207" t="s">
        <v>138</v>
      </c>
      <c r="J46" s="207"/>
      <c r="K46" s="207"/>
      <c r="L46" s="207" t="s">
        <v>139</v>
      </c>
      <c r="M46" s="207"/>
      <c r="N46" s="207"/>
      <c r="O46" s="207" t="s">
        <v>127</v>
      </c>
      <c r="P46" s="207"/>
      <c r="Q46" s="207"/>
      <c r="R46" s="207" t="s">
        <v>128</v>
      </c>
      <c r="S46" s="207"/>
      <c r="T46" s="208"/>
      <c r="U46" s="53" t="s">
        <v>140</v>
      </c>
      <c r="V46" s="207" t="s">
        <v>137</v>
      </c>
      <c r="W46" s="207"/>
      <c r="X46" s="207"/>
      <c r="Y46" s="207"/>
      <c r="Z46" s="207" t="s">
        <v>11</v>
      </c>
      <c r="AA46" s="207"/>
      <c r="AB46" s="207"/>
      <c r="AC46" s="207" t="s">
        <v>138</v>
      </c>
      <c r="AD46" s="207"/>
      <c r="AE46" s="207"/>
      <c r="AF46" s="207" t="s">
        <v>139</v>
      </c>
      <c r="AG46" s="207"/>
      <c r="AH46" s="207"/>
      <c r="AI46" s="207" t="s">
        <v>127</v>
      </c>
      <c r="AJ46" s="207"/>
      <c r="AK46" s="207"/>
      <c r="AL46" s="207" t="s">
        <v>128</v>
      </c>
      <c r="AM46" s="207"/>
      <c r="AN46" s="208"/>
    </row>
    <row r="47" spans="1:40" ht="15" customHeight="1">
      <c r="A47" s="54">
        <v>1</v>
      </c>
      <c r="B47" s="176" t="s">
        <v>141</v>
      </c>
      <c r="C47" s="176"/>
      <c r="D47" s="176"/>
      <c r="E47" s="176"/>
      <c r="F47" s="176" t="s">
        <v>129</v>
      </c>
      <c r="G47" s="176"/>
      <c r="H47" s="176"/>
      <c r="I47" s="176" t="s">
        <v>142</v>
      </c>
      <c r="J47" s="176"/>
      <c r="K47" s="176"/>
      <c r="L47" s="176" t="s">
        <v>142</v>
      </c>
      <c r="M47" s="176"/>
      <c r="N47" s="176"/>
      <c r="O47" s="176"/>
      <c r="P47" s="176"/>
      <c r="Q47" s="176"/>
      <c r="R47" s="176"/>
      <c r="S47" s="176"/>
      <c r="T47" s="213"/>
      <c r="U47" s="54">
        <v>6</v>
      </c>
      <c r="V47" s="176" t="s">
        <v>141</v>
      </c>
      <c r="W47" s="176"/>
      <c r="X47" s="176"/>
      <c r="Y47" s="176"/>
      <c r="Z47" s="176" t="s">
        <v>131</v>
      </c>
      <c r="AA47" s="176"/>
      <c r="AB47" s="176"/>
      <c r="AC47" s="176" t="s">
        <v>142</v>
      </c>
      <c r="AD47" s="176"/>
      <c r="AE47" s="176"/>
      <c r="AF47" s="176" t="s">
        <v>143</v>
      </c>
      <c r="AG47" s="176"/>
      <c r="AH47" s="176"/>
      <c r="AI47" s="176"/>
      <c r="AJ47" s="176"/>
      <c r="AK47" s="176"/>
      <c r="AL47" s="176"/>
      <c r="AM47" s="176"/>
      <c r="AN47" s="213"/>
    </row>
    <row r="48" spans="1:40" ht="15" customHeight="1">
      <c r="A48" s="55">
        <v>2</v>
      </c>
      <c r="B48" s="188" t="s">
        <v>141</v>
      </c>
      <c r="C48" s="188"/>
      <c r="D48" s="188"/>
      <c r="E48" s="188"/>
      <c r="F48" s="176" t="s">
        <v>144</v>
      </c>
      <c r="G48" s="176"/>
      <c r="H48" s="176"/>
      <c r="I48" s="188" t="s">
        <v>145</v>
      </c>
      <c r="J48" s="188"/>
      <c r="K48" s="188"/>
      <c r="L48" s="188" t="s">
        <v>145</v>
      </c>
      <c r="M48" s="188"/>
      <c r="N48" s="188"/>
      <c r="O48" s="188"/>
      <c r="P48" s="188"/>
      <c r="Q48" s="188"/>
      <c r="R48" s="188"/>
      <c r="S48" s="188"/>
      <c r="T48" s="204"/>
      <c r="U48" s="55">
        <v>7</v>
      </c>
      <c r="V48" s="188" t="s">
        <v>141</v>
      </c>
      <c r="W48" s="188"/>
      <c r="X48" s="188"/>
      <c r="Y48" s="188"/>
      <c r="Z48" s="176" t="s">
        <v>146</v>
      </c>
      <c r="AA48" s="176"/>
      <c r="AB48" s="176"/>
      <c r="AC48" s="188" t="s">
        <v>147</v>
      </c>
      <c r="AD48" s="188"/>
      <c r="AE48" s="188"/>
      <c r="AF48" s="188" t="s">
        <v>143</v>
      </c>
      <c r="AG48" s="188"/>
      <c r="AH48" s="188"/>
      <c r="AI48" s="188"/>
      <c r="AJ48" s="188"/>
      <c r="AK48" s="188"/>
      <c r="AL48" s="188"/>
      <c r="AM48" s="188"/>
      <c r="AN48" s="204"/>
    </row>
    <row r="49" spans="1:40" ht="15" customHeight="1">
      <c r="A49" s="55">
        <v>3</v>
      </c>
      <c r="B49" s="188" t="s">
        <v>141</v>
      </c>
      <c r="C49" s="188"/>
      <c r="D49" s="188"/>
      <c r="E49" s="188"/>
      <c r="F49" s="176" t="s">
        <v>146</v>
      </c>
      <c r="G49" s="176"/>
      <c r="H49" s="176"/>
      <c r="I49" s="188" t="s">
        <v>142</v>
      </c>
      <c r="J49" s="188"/>
      <c r="K49" s="188"/>
      <c r="L49" s="188" t="s">
        <v>145</v>
      </c>
      <c r="M49" s="188"/>
      <c r="N49" s="188"/>
      <c r="O49" s="188"/>
      <c r="P49" s="188"/>
      <c r="Q49" s="188"/>
      <c r="R49" s="188"/>
      <c r="S49" s="188"/>
      <c r="T49" s="204"/>
      <c r="U49" s="55">
        <v>8</v>
      </c>
      <c r="V49" s="188" t="s">
        <v>141</v>
      </c>
      <c r="W49" s="188"/>
      <c r="X49" s="188"/>
      <c r="Y49" s="188"/>
      <c r="Z49" s="176" t="s">
        <v>131</v>
      </c>
      <c r="AA49" s="176"/>
      <c r="AB49" s="176"/>
      <c r="AC49" s="188" t="s">
        <v>143</v>
      </c>
      <c r="AD49" s="188"/>
      <c r="AE49" s="188"/>
      <c r="AF49" s="188" t="s">
        <v>145</v>
      </c>
      <c r="AG49" s="188"/>
      <c r="AH49" s="188"/>
      <c r="AI49" s="188"/>
      <c r="AJ49" s="188"/>
      <c r="AK49" s="188"/>
      <c r="AL49" s="188"/>
      <c r="AM49" s="188"/>
      <c r="AN49" s="204"/>
    </row>
    <row r="50" spans="1:40" ht="15" customHeight="1">
      <c r="A50" s="55">
        <v>4</v>
      </c>
      <c r="B50" s="188" t="s">
        <v>141</v>
      </c>
      <c r="C50" s="188"/>
      <c r="D50" s="188"/>
      <c r="E50" s="188"/>
      <c r="F50" s="176" t="s">
        <v>129</v>
      </c>
      <c r="G50" s="176"/>
      <c r="H50" s="176"/>
      <c r="I50" s="188" t="s">
        <v>145</v>
      </c>
      <c r="J50" s="188"/>
      <c r="K50" s="188"/>
      <c r="L50" s="188" t="s">
        <v>145</v>
      </c>
      <c r="M50" s="188"/>
      <c r="N50" s="188"/>
      <c r="O50" s="188"/>
      <c r="P50" s="188"/>
      <c r="Q50" s="188"/>
      <c r="R50" s="188"/>
      <c r="S50" s="188"/>
      <c r="T50" s="204"/>
      <c r="U50" s="55">
        <v>9</v>
      </c>
      <c r="V50" s="188" t="s">
        <v>141</v>
      </c>
      <c r="W50" s="188"/>
      <c r="X50" s="188"/>
      <c r="Y50" s="188"/>
      <c r="Z50" s="176" t="s">
        <v>146</v>
      </c>
      <c r="AA50" s="176"/>
      <c r="AB50" s="176"/>
      <c r="AC50" s="188" t="s">
        <v>143</v>
      </c>
      <c r="AD50" s="188"/>
      <c r="AE50" s="188"/>
      <c r="AF50" s="188" t="s">
        <v>145</v>
      </c>
      <c r="AG50" s="188"/>
      <c r="AH50" s="188"/>
      <c r="AI50" s="188"/>
      <c r="AJ50" s="188"/>
      <c r="AK50" s="188"/>
      <c r="AL50" s="188"/>
      <c r="AM50" s="188"/>
      <c r="AN50" s="204"/>
    </row>
    <row r="51" spans="1:40" ht="15" customHeight="1" thickBot="1">
      <c r="A51" s="56">
        <v>5</v>
      </c>
      <c r="B51" s="211" t="s">
        <v>141</v>
      </c>
      <c r="C51" s="211"/>
      <c r="D51" s="211"/>
      <c r="E51" s="211"/>
      <c r="F51" s="211" t="s">
        <v>146</v>
      </c>
      <c r="G51" s="211"/>
      <c r="H51" s="211"/>
      <c r="I51" s="211" t="s">
        <v>143</v>
      </c>
      <c r="J51" s="211"/>
      <c r="K51" s="211"/>
      <c r="L51" s="211" t="s">
        <v>145</v>
      </c>
      <c r="M51" s="211"/>
      <c r="N51" s="211"/>
      <c r="O51" s="211"/>
      <c r="P51" s="211"/>
      <c r="Q51" s="211"/>
      <c r="R51" s="211"/>
      <c r="S51" s="211"/>
      <c r="T51" s="212"/>
      <c r="U51" s="56">
        <v>10</v>
      </c>
      <c r="V51" s="211" t="s">
        <v>141</v>
      </c>
      <c r="W51" s="211"/>
      <c r="X51" s="211"/>
      <c r="Y51" s="211"/>
      <c r="Z51" s="211" t="s">
        <v>133</v>
      </c>
      <c r="AA51" s="211"/>
      <c r="AB51" s="211"/>
      <c r="AC51" s="211" t="s">
        <v>148</v>
      </c>
      <c r="AD51" s="211"/>
      <c r="AE51" s="211"/>
      <c r="AF51" s="211" t="s">
        <v>142</v>
      </c>
      <c r="AG51" s="211"/>
      <c r="AH51" s="211"/>
      <c r="AI51" s="211"/>
      <c r="AJ51" s="211"/>
      <c r="AK51" s="211"/>
      <c r="AL51" s="211"/>
      <c r="AM51" s="211"/>
      <c r="AN51" s="212"/>
    </row>
    <row r="52" spans="1:40" ht="1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</row>
    <row r="53" spans="1:40" ht="15" customHeight="1" thickBot="1">
      <c r="A53" s="214" t="s">
        <v>149</v>
      </c>
      <c r="B53" s="214"/>
      <c r="C53" s="214"/>
      <c r="D53" s="214"/>
      <c r="E53" s="214"/>
      <c r="F53" s="214"/>
      <c r="G53" s="214"/>
      <c r="H53" s="214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</row>
    <row r="54" spans="1:40" ht="15" customHeight="1">
      <c r="A54" s="53" t="s">
        <v>150</v>
      </c>
      <c r="B54" s="207" t="s">
        <v>11</v>
      </c>
      <c r="C54" s="207"/>
      <c r="D54" s="207"/>
      <c r="E54" s="207" t="s">
        <v>151</v>
      </c>
      <c r="F54" s="207"/>
      <c r="G54" s="207"/>
      <c r="H54" s="207"/>
      <c r="I54" s="207"/>
      <c r="J54" s="207"/>
      <c r="K54" s="207"/>
      <c r="L54" s="207"/>
      <c r="M54" s="207"/>
      <c r="N54" s="207"/>
      <c r="O54" s="207" t="s">
        <v>127</v>
      </c>
      <c r="P54" s="207"/>
      <c r="Q54" s="207"/>
      <c r="R54" s="207" t="s">
        <v>128</v>
      </c>
      <c r="S54" s="207"/>
      <c r="T54" s="208"/>
      <c r="U54" s="53" t="s">
        <v>140</v>
      </c>
      <c r="V54" s="207" t="s">
        <v>11</v>
      </c>
      <c r="W54" s="207"/>
      <c r="X54" s="207"/>
      <c r="Y54" s="207" t="s">
        <v>151</v>
      </c>
      <c r="Z54" s="207"/>
      <c r="AA54" s="207"/>
      <c r="AB54" s="207"/>
      <c r="AC54" s="207"/>
      <c r="AD54" s="207"/>
      <c r="AE54" s="207"/>
      <c r="AF54" s="207"/>
      <c r="AG54" s="207"/>
      <c r="AH54" s="207"/>
      <c r="AI54" s="207" t="s">
        <v>127</v>
      </c>
      <c r="AJ54" s="207"/>
      <c r="AK54" s="207"/>
      <c r="AL54" s="207" t="s">
        <v>128</v>
      </c>
      <c r="AM54" s="207"/>
      <c r="AN54" s="208"/>
    </row>
    <row r="55" spans="1:40" ht="15" customHeight="1">
      <c r="A55" s="55">
        <v>1</v>
      </c>
      <c r="B55" s="188" t="s">
        <v>133</v>
      </c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204"/>
      <c r="U55" s="55">
        <v>6</v>
      </c>
      <c r="V55" s="188" t="s">
        <v>133</v>
      </c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204"/>
    </row>
    <row r="56" spans="1:40" ht="15" customHeight="1">
      <c r="A56" s="55">
        <v>2</v>
      </c>
      <c r="B56" s="188" t="s">
        <v>134</v>
      </c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204"/>
      <c r="U56" s="55">
        <v>7</v>
      </c>
      <c r="V56" s="188" t="s">
        <v>129</v>
      </c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204"/>
    </row>
    <row r="57" spans="1:40" ht="15" customHeight="1">
      <c r="A57" s="55">
        <v>3</v>
      </c>
      <c r="B57" s="188" t="s">
        <v>152</v>
      </c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204"/>
      <c r="U57" s="55">
        <v>8</v>
      </c>
      <c r="V57" s="188" t="s">
        <v>146</v>
      </c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204"/>
    </row>
    <row r="58" spans="1:40" ht="15" customHeight="1">
      <c r="A58" s="55">
        <v>4</v>
      </c>
      <c r="B58" s="188" t="s">
        <v>146</v>
      </c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204"/>
      <c r="U58" s="55">
        <v>9</v>
      </c>
      <c r="V58" s="188" t="s">
        <v>131</v>
      </c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204"/>
    </row>
    <row r="59" spans="1:40" ht="15" customHeight="1" thickBot="1">
      <c r="A59" s="56">
        <v>5</v>
      </c>
      <c r="B59" s="211" t="s">
        <v>146</v>
      </c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2"/>
      <c r="U59" s="56">
        <v>10</v>
      </c>
      <c r="V59" s="211" t="s">
        <v>134</v>
      </c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1"/>
      <c r="AM59" s="211"/>
      <c r="AN59" s="212"/>
    </row>
    <row r="60" spans="1:40" ht="1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</row>
  </sheetData>
  <mergeCells count="486">
    <mergeCell ref="AI59:AK59"/>
    <mergeCell ref="AL59:AN59"/>
    <mergeCell ref="B59:D59"/>
    <mergeCell ref="E59:N59"/>
    <mergeCell ref="O59:Q59"/>
    <mergeCell ref="R59:T59"/>
    <mergeCell ref="V59:X59"/>
    <mergeCell ref="Y59:AH59"/>
    <mergeCell ref="AI57:AK57"/>
    <mergeCell ref="AL57:AN57"/>
    <mergeCell ref="B58:D58"/>
    <mergeCell ref="E58:N58"/>
    <mergeCell ref="O58:Q58"/>
    <mergeCell ref="R58:T58"/>
    <mergeCell ref="V58:X58"/>
    <mergeCell ref="Y58:AH58"/>
    <mergeCell ref="AI58:AK58"/>
    <mergeCell ref="AL58:AN58"/>
    <mergeCell ref="B57:D57"/>
    <mergeCell ref="E57:N57"/>
    <mergeCell ref="O57:Q57"/>
    <mergeCell ref="R57:T57"/>
    <mergeCell ref="V57:X57"/>
    <mergeCell ref="Y57:AH57"/>
    <mergeCell ref="B56:D56"/>
    <mergeCell ref="E56:N56"/>
    <mergeCell ref="O56:Q56"/>
    <mergeCell ref="R56:T56"/>
    <mergeCell ref="V56:X56"/>
    <mergeCell ref="Y56:AH56"/>
    <mergeCell ref="AI56:AK56"/>
    <mergeCell ref="AL56:AN56"/>
    <mergeCell ref="A53:H53"/>
    <mergeCell ref="B54:D54"/>
    <mergeCell ref="E54:N54"/>
    <mergeCell ref="O54:Q54"/>
    <mergeCell ref="R54:T54"/>
    <mergeCell ref="V54:X54"/>
    <mergeCell ref="AI54:AK54"/>
    <mergeCell ref="AL54:AN54"/>
    <mergeCell ref="B55:D55"/>
    <mergeCell ref="E55:N55"/>
    <mergeCell ref="O55:Q55"/>
    <mergeCell ref="R55:T55"/>
    <mergeCell ref="V55:X55"/>
    <mergeCell ref="Y55:AH55"/>
    <mergeCell ref="AI55:AK55"/>
    <mergeCell ref="AL55:AN55"/>
    <mergeCell ref="V51:Y51"/>
    <mergeCell ref="Z51:AB51"/>
    <mergeCell ref="AC51:AE51"/>
    <mergeCell ref="Y54:AH54"/>
    <mergeCell ref="AF51:AH51"/>
    <mergeCell ref="AI51:AK51"/>
    <mergeCell ref="AL51:AN51"/>
    <mergeCell ref="B51:E51"/>
    <mergeCell ref="F51:H51"/>
    <mergeCell ref="I51:K51"/>
    <mergeCell ref="L51:N51"/>
    <mergeCell ref="O51:Q51"/>
    <mergeCell ref="R51:T51"/>
    <mergeCell ref="V50:Y50"/>
    <mergeCell ref="Z50:AB50"/>
    <mergeCell ref="AC50:AE50"/>
    <mergeCell ref="AF50:AH50"/>
    <mergeCell ref="AI50:AK50"/>
    <mergeCell ref="AL50:AN50"/>
    <mergeCell ref="B50:E50"/>
    <mergeCell ref="F50:H50"/>
    <mergeCell ref="I50:K50"/>
    <mergeCell ref="L50:N50"/>
    <mergeCell ref="O50:Q50"/>
    <mergeCell ref="R50:T50"/>
    <mergeCell ref="AF49:AH49"/>
    <mergeCell ref="AI49:AK49"/>
    <mergeCell ref="AL49:AN49"/>
    <mergeCell ref="B49:E49"/>
    <mergeCell ref="F49:H49"/>
    <mergeCell ref="I49:K49"/>
    <mergeCell ref="L49:N49"/>
    <mergeCell ref="O49:Q49"/>
    <mergeCell ref="R49:T49"/>
    <mergeCell ref="B48:E48"/>
    <mergeCell ref="F48:H48"/>
    <mergeCell ref="I48:K48"/>
    <mergeCell ref="L48:N48"/>
    <mergeCell ref="O48:Q48"/>
    <mergeCell ref="R48:T48"/>
    <mergeCell ref="V49:Y49"/>
    <mergeCell ref="Z49:AB49"/>
    <mergeCell ref="AC49:AE49"/>
    <mergeCell ref="AL47:AN47"/>
    <mergeCell ref="AC46:AE46"/>
    <mergeCell ref="AF46:AH46"/>
    <mergeCell ref="AI46:AK46"/>
    <mergeCell ref="AL46:AN46"/>
    <mergeCell ref="V48:Y48"/>
    <mergeCell ref="Z48:AB48"/>
    <mergeCell ref="AC48:AE48"/>
    <mergeCell ref="AF48:AH48"/>
    <mergeCell ref="AI48:AK48"/>
    <mergeCell ref="AL48:AN48"/>
    <mergeCell ref="AF47:AH47"/>
    <mergeCell ref="AI47:AK47"/>
    <mergeCell ref="AK43:AM43"/>
    <mergeCell ref="A45:K45"/>
    <mergeCell ref="B46:E46"/>
    <mergeCell ref="F46:H46"/>
    <mergeCell ref="I46:K46"/>
    <mergeCell ref="L46:N46"/>
    <mergeCell ref="O46:Q46"/>
    <mergeCell ref="R46:T46"/>
    <mergeCell ref="V46:Y46"/>
    <mergeCell ref="Z46:AB46"/>
    <mergeCell ref="A43:B43"/>
    <mergeCell ref="C43:E43"/>
    <mergeCell ref="F43:H43"/>
    <mergeCell ref="I43:K43"/>
    <mergeCell ref="Y43:Z43"/>
    <mergeCell ref="AA43:AC43"/>
    <mergeCell ref="AD43:AG43"/>
    <mergeCell ref="AH43:AJ43"/>
    <mergeCell ref="B47:E47"/>
    <mergeCell ref="F47:H47"/>
    <mergeCell ref="I47:K47"/>
    <mergeCell ref="L47:N47"/>
    <mergeCell ref="O47:Q47"/>
    <mergeCell ref="R47:T47"/>
    <mergeCell ref="V47:Y47"/>
    <mergeCell ref="Z47:AB47"/>
    <mergeCell ref="AC47:AE47"/>
    <mergeCell ref="AD41:AG41"/>
    <mergeCell ref="AH41:AJ41"/>
    <mergeCell ref="AK41:AM41"/>
    <mergeCell ref="A42:B42"/>
    <mergeCell ref="C42:E42"/>
    <mergeCell ref="F42:H42"/>
    <mergeCell ref="I42:K42"/>
    <mergeCell ref="Y42:Z42"/>
    <mergeCell ref="AA42:AC42"/>
    <mergeCell ref="AD42:AG42"/>
    <mergeCell ref="A41:B41"/>
    <mergeCell ref="C41:E41"/>
    <mergeCell ref="F41:H41"/>
    <mergeCell ref="I41:K41"/>
    <mergeCell ref="Y41:Z41"/>
    <mergeCell ref="AA41:AC41"/>
    <mergeCell ref="AH42:AJ42"/>
    <mergeCell ref="AK42:AM42"/>
    <mergeCell ref="A40:B40"/>
    <mergeCell ref="C40:E40"/>
    <mergeCell ref="F40:H40"/>
    <mergeCell ref="I40:K40"/>
    <mergeCell ref="Y40:Z40"/>
    <mergeCell ref="AA40:AC40"/>
    <mergeCell ref="AD40:AG40"/>
    <mergeCell ref="AH40:AJ40"/>
    <mergeCell ref="AK40:AM40"/>
    <mergeCell ref="A39:B39"/>
    <mergeCell ref="C39:E39"/>
    <mergeCell ref="F39:H39"/>
    <mergeCell ref="I39:K39"/>
    <mergeCell ref="Y39:Z39"/>
    <mergeCell ref="AA39:AC39"/>
    <mergeCell ref="AD39:AG39"/>
    <mergeCell ref="AH39:AJ39"/>
    <mergeCell ref="AK39:AM39"/>
    <mergeCell ref="AD37:AG37"/>
    <mergeCell ref="AH37:AJ37"/>
    <mergeCell ref="AK37:AM37"/>
    <mergeCell ref="A38:B38"/>
    <mergeCell ref="C38:E38"/>
    <mergeCell ref="F38:H38"/>
    <mergeCell ref="I38:K38"/>
    <mergeCell ref="Y38:Z38"/>
    <mergeCell ref="AA38:AC38"/>
    <mergeCell ref="AD38:AG38"/>
    <mergeCell ref="A37:B37"/>
    <mergeCell ref="C37:E37"/>
    <mergeCell ref="F37:H37"/>
    <mergeCell ref="I37:K37"/>
    <mergeCell ref="Y37:Z37"/>
    <mergeCell ref="AA37:AC37"/>
    <mergeCell ref="AH38:AJ38"/>
    <mergeCell ref="AK38:AM38"/>
    <mergeCell ref="A36:B36"/>
    <mergeCell ref="C36:E36"/>
    <mergeCell ref="F36:H36"/>
    <mergeCell ref="I36:K36"/>
    <mergeCell ref="Y36:Z36"/>
    <mergeCell ref="AA36:AC36"/>
    <mergeCell ref="AD36:AG36"/>
    <mergeCell ref="AH36:AJ36"/>
    <mergeCell ref="AK36:AM36"/>
    <mergeCell ref="A35:B35"/>
    <mergeCell ref="C35:E35"/>
    <mergeCell ref="F35:H35"/>
    <mergeCell ref="I35:K35"/>
    <mergeCell ref="Y35:Z35"/>
    <mergeCell ref="AA35:AC35"/>
    <mergeCell ref="AD35:AG35"/>
    <mergeCell ref="AH35:AJ35"/>
    <mergeCell ref="AK35:AM35"/>
    <mergeCell ref="AD33:AG33"/>
    <mergeCell ref="AH33:AJ33"/>
    <mergeCell ref="AK33:AM33"/>
    <mergeCell ref="A34:B34"/>
    <mergeCell ref="C34:E34"/>
    <mergeCell ref="F34:H34"/>
    <mergeCell ref="I34:K34"/>
    <mergeCell ref="Y34:Z34"/>
    <mergeCell ref="AA34:AC34"/>
    <mergeCell ref="AD34:AG34"/>
    <mergeCell ref="A33:B33"/>
    <mergeCell ref="C33:E33"/>
    <mergeCell ref="F33:H33"/>
    <mergeCell ref="I33:K33"/>
    <mergeCell ref="Y33:Z33"/>
    <mergeCell ref="AA33:AC33"/>
    <mergeCell ref="AH34:AJ34"/>
    <mergeCell ref="AK34:AM34"/>
    <mergeCell ref="A32:B32"/>
    <mergeCell ref="C32:E32"/>
    <mergeCell ref="F32:H32"/>
    <mergeCell ref="I32:K32"/>
    <mergeCell ref="Y32:Z32"/>
    <mergeCell ref="AA32:AC32"/>
    <mergeCell ref="AD32:AG32"/>
    <mergeCell ref="AH32:AJ32"/>
    <mergeCell ref="AK32:AM32"/>
    <mergeCell ref="A31:B31"/>
    <mergeCell ref="C31:E31"/>
    <mergeCell ref="F31:H31"/>
    <mergeCell ref="I31:K31"/>
    <mergeCell ref="Y31:Z31"/>
    <mergeCell ref="AA31:AC31"/>
    <mergeCell ref="AD31:AG31"/>
    <mergeCell ref="AH31:AJ31"/>
    <mergeCell ref="AK31:AM31"/>
    <mergeCell ref="AD29:AG29"/>
    <mergeCell ref="AH29:AJ29"/>
    <mergeCell ref="AK29:AM29"/>
    <mergeCell ref="A30:B30"/>
    <mergeCell ref="C30:E30"/>
    <mergeCell ref="F30:H30"/>
    <mergeCell ref="I30:K30"/>
    <mergeCell ref="Y30:Z30"/>
    <mergeCell ref="AA30:AC30"/>
    <mergeCell ref="AD30:AG30"/>
    <mergeCell ref="A29:B29"/>
    <mergeCell ref="C29:E29"/>
    <mergeCell ref="F29:H29"/>
    <mergeCell ref="I29:K29"/>
    <mergeCell ref="Y29:Z29"/>
    <mergeCell ref="AA29:AC29"/>
    <mergeCell ref="AH30:AJ30"/>
    <mergeCell ref="AK30:AM30"/>
    <mergeCell ref="A28:B28"/>
    <mergeCell ref="C28:E28"/>
    <mergeCell ref="F28:H28"/>
    <mergeCell ref="I28:K28"/>
    <mergeCell ref="Y28:Z28"/>
    <mergeCell ref="AA28:AC28"/>
    <mergeCell ref="AD28:AG28"/>
    <mergeCell ref="AH28:AJ28"/>
    <mergeCell ref="AK28:AM28"/>
    <mergeCell ref="A27:B27"/>
    <mergeCell ref="C27:E27"/>
    <mergeCell ref="F27:H27"/>
    <mergeCell ref="I27:K27"/>
    <mergeCell ref="Y27:Z27"/>
    <mergeCell ref="AA27:AC27"/>
    <mergeCell ref="AD27:AG27"/>
    <mergeCell ref="AH27:AJ27"/>
    <mergeCell ref="AK27:AM27"/>
    <mergeCell ref="AD25:AG25"/>
    <mergeCell ref="AH25:AJ25"/>
    <mergeCell ref="AK25:AM25"/>
    <mergeCell ref="A26:B26"/>
    <mergeCell ref="C26:E26"/>
    <mergeCell ref="F26:H26"/>
    <mergeCell ref="I26:K26"/>
    <mergeCell ref="Y26:Z26"/>
    <mergeCell ref="AA26:AC26"/>
    <mergeCell ref="AD26:AG26"/>
    <mergeCell ref="A25:B25"/>
    <mergeCell ref="C25:E25"/>
    <mergeCell ref="F25:H25"/>
    <mergeCell ref="I25:K25"/>
    <mergeCell ref="Y25:Z25"/>
    <mergeCell ref="AA25:AC25"/>
    <mergeCell ref="AH26:AJ26"/>
    <mergeCell ref="AK26:AM26"/>
    <mergeCell ref="A24:B24"/>
    <mergeCell ref="C24:E24"/>
    <mergeCell ref="F24:H24"/>
    <mergeCell ref="I24:K24"/>
    <mergeCell ref="Y24:Z24"/>
    <mergeCell ref="AA24:AC24"/>
    <mergeCell ref="AD24:AG24"/>
    <mergeCell ref="AH24:AJ24"/>
    <mergeCell ref="AK24:AM24"/>
    <mergeCell ref="AA22:AC22"/>
    <mergeCell ref="AD22:AG22"/>
    <mergeCell ref="AH22:AJ22"/>
    <mergeCell ref="AK22:AM22"/>
    <mergeCell ref="A23:B23"/>
    <mergeCell ref="C23:E23"/>
    <mergeCell ref="F23:H23"/>
    <mergeCell ref="I23:K23"/>
    <mergeCell ref="M23:N23"/>
    <mergeCell ref="O23:Q23"/>
    <mergeCell ref="AK23:AM23"/>
    <mergeCell ref="R23:T23"/>
    <mergeCell ref="U23:W23"/>
    <mergeCell ref="Y23:Z23"/>
    <mergeCell ref="AA23:AC23"/>
    <mergeCell ref="AD23:AG23"/>
    <mergeCell ref="AH23:AJ23"/>
    <mergeCell ref="A22:B22"/>
    <mergeCell ref="C22:E22"/>
    <mergeCell ref="F22:H22"/>
    <mergeCell ref="I22:K22"/>
    <mergeCell ref="M22:N22"/>
    <mergeCell ref="O22:Q22"/>
    <mergeCell ref="R22:T22"/>
    <mergeCell ref="U22:W22"/>
    <mergeCell ref="Y22:Z22"/>
    <mergeCell ref="AA20:AC20"/>
    <mergeCell ref="AD20:AG20"/>
    <mergeCell ref="AH20:AJ20"/>
    <mergeCell ref="AK20:AM20"/>
    <mergeCell ref="A21:B21"/>
    <mergeCell ref="C21:E21"/>
    <mergeCell ref="F21:H21"/>
    <mergeCell ref="I21:K21"/>
    <mergeCell ref="M21:N21"/>
    <mergeCell ref="O21:Q21"/>
    <mergeCell ref="AK21:AM21"/>
    <mergeCell ref="R21:T21"/>
    <mergeCell ref="U21:W21"/>
    <mergeCell ref="Y21:Z21"/>
    <mergeCell ref="AA21:AC21"/>
    <mergeCell ref="AD21:AG21"/>
    <mergeCell ref="AH21:AJ21"/>
    <mergeCell ref="A20:B20"/>
    <mergeCell ref="C20:E20"/>
    <mergeCell ref="F20:H20"/>
    <mergeCell ref="I20:K20"/>
    <mergeCell ref="M20:N20"/>
    <mergeCell ref="AK18:AM18"/>
    <mergeCell ref="A19:B19"/>
    <mergeCell ref="C19:E19"/>
    <mergeCell ref="F19:H19"/>
    <mergeCell ref="I19:K19"/>
    <mergeCell ref="M19:N19"/>
    <mergeCell ref="O19:Q19"/>
    <mergeCell ref="AK19:AM19"/>
    <mergeCell ref="R19:T19"/>
    <mergeCell ref="U19:W19"/>
    <mergeCell ref="Y19:Z19"/>
    <mergeCell ref="AA19:AC19"/>
    <mergeCell ref="AD19:AG19"/>
    <mergeCell ref="AH19:AJ19"/>
    <mergeCell ref="A18:B18"/>
    <mergeCell ref="C18:E18"/>
    <mergeCell ref="F18:H18"/>
    <mergeCell ref="I18:K18"/>
    <mergeCell ref="M18:N18"/>
    <mergeCell ref="AA16:AC16"/>
    <mergeCell ref="AD16:AG16"/>
    <mergeCell ref="AH16:AJ16"/>
    <mergeCell ref="O20:Q20"/>
    <mergeCell ref="R20:T20"/>
    <mergeCell ref="U20:W20"/>
    <mergeCell ref="Y20:Z20"/>
    <mergeCell ref="AA18:AC18"/>
    <mergeCell ref="AD18:AG18"/>
    <mergeCell ref="AH18:AJ18"/>
    <mergeCell ref="O16:Q16"/>
    <mergeCell ref="R16:T16"/>
    <mergeCell ref="U16:W16"/>
    <mergeCell ref="Y16:Z16"/>
    <mergeCell ref="O18:Q18"/>
    <mergeCell ref="R18:T18"/>
    <mergeCell ref="U18:W18"/>
    <mergeCell ref="Y18:Z18"/>
    <mergeCell ref="F14:H14"/>
    <mergeCell ref="I14:K14"/>
    <mergeCell ref="M14:N14"/>
    <mergeCell ref="O14:Q14"/>
    <mergeCell ref="R14:T14"/>
    <mergeCell ref="AK16:AM16"/>
    <mergeCell ref="A17:B17"/>
    <mergeCell ref="C17:E17"/>
    <mergeCell ref="F17:H17"/>
    <mergeCell ref="I17:K17"/>
    <mergeCell ref="M17:N17"/>
    <mergeCell ref="O17:Q17"/>
    <mergeCell ref="AK17:AM17"/>
    <mergeCell ref="R17:T17"/>
    <mergeCell ref="U17:W17"/>
    <mergeCell ref="Y17:Z17"/>
    <mergeCell ref="AA17:AC17"/>
    <mergeCell ref="AD17:AG17"/>
    <mergeCell ref="AH17:AJ17"/>
    <mergeCell ref="A16:B16"/>
    <mergeCell ref="C16:E16"/>
    <mergeCell ref="F16:H16"/>
    <mergeCell ref="I16:K16"/>
    <mergeCell ref="M16:N16"/>
    <mergeCell ref="A15:B15"/>
    <mergeCell ref="C15:E15"/>
    <mergeCell ref="F15:H15"/>
    <mergeCell ref="I15:K15"/>
    <mergeCell ref="M15:N15"/>
    <mergeCell ref="O15:Q15"/>
    <mergeCell ref="AK15:AM15"/>
    <mergeCell ref="R15:T15"/>
    <mergeCell ref="U15:W15"/>
    <mergeCell ref="Y15:Z15"/>
    <mergeCell ref="AA15:AC15"/>
    <mergeCell ref="AD15:AG15"/>
    <mergeCell ref="AH15:AJ15"/>
    <mergeCell ref="U14:W14"/>
    <mergeCell ref="Y14:Z14"/>
    <mergeCell ref="A12:K12"/>
    <mergeCell ref="M12:W12"/>
    <mergeCell ref="Y12:AM12"/>
    <mergeCell ref="A13:B13"/>
    <mergeCell ref="C13:E13"/>
    <mergeCell ref="F13:H13"/>
    <mergeCell ref="I13:K13"/>
    <mergeCell ref="M13:N13"/>
    <mergeCell ref="O13:Q13"/>
    <mergeCell ref="AK13:AM13"/>
    <mergeCell ref="R13:T13"/>
    <mergeCell ref="U13:W13"/>
    <mergeCell ref="Y13:Z13"/>
    <mergeCell ref="AA13:AC13"/>
    <mergeCell ref="AD13:AG13"/>
    <mergeCell ref="AH13:AJ13"/>
    <mergeCell ref="AA14:AC14"/>
    <mergeCell ref="AD14:AG14"/>
    <mergeCell ref="AH14:AJ14"/>
    <mergeCell ref="AK14:AM14"/>
    <mergeCell ref="A14:B14"/>
    <mergeCell ref="C14:E14"/>
    <mergeCell ref="A7:E7"/>
    <mergeCell ref="F7:K7"/>
    <mergeCell ref="V8:AM8"/>
    <mergeCell ref="A9:E10"/>
    <mergeCell ref="F9:K10"/>
    <mergeCell ref="V9:Y9"/>
    <mergeCell ref="Z9:AA9"/>
    <mergeCell ref="AB9:AC9"/>
    <mergeCell ref="AD9:AE9"/>
    <mergeCell ref="AF9:AG9"/>
    <mergeCell ref="AH9:AI9"/>
    <mergeCell ref="AJ9:AK9"/>
    <mergeCell ref="AL9:AM9"/>
    <mergeCell ref="V10:Y10"/>
    <mergeCell ref="Z10:AA10"/>
    <mergeCell ref="AB10:AC10"/>
    <mergeCell ref="AD10:AE10"/>
    <mergeCell ref="AF10:AG10"/>
    <mergeCell ref="AH10:AI10"/>
    <mergeCell ref="AJ10:AK10"/>
    <mergeCell ref="AL10:AM10"/>
    <mergeCell ref="F5:K5"/>
    <mergeCell ref="Y5:AH5"/>
    <mergeCell ref="AI5:AL5"/>
    <mergeCell ref="A6:E6"/>
    <mergeCell ref="F6:K6"/>
    <mergeCell ref="Y6:AH6"/>
    <mergeCell ref="AI6:AL6"/>
    <mergeCell ref="A1:AN2"/>
    <mergeCell ref="AD3:AH3"/>
    <mergeCell ref="AI3:AM3"/>
    <mergeCell ref="A4:E4"/>
    <mergeCell ref="F4:K4"/>
    <mergeCell ref="M4:O6"/>
    <mergeCell ref="P4:W6"/>
    <mergeCell ref="Y4:AH4"/>
    <mergeCell ref="AI4:AL4"/>
    <mergeCell ref="A5:E5"/>
  </mergeCells>
  <phoneticPr fontId="3"/>
  <pageMargins left="0.19685039370078741" right="0.19685039370078741" top="0.19685039370078741" bottom="0.19685039370078741" header="0.31496062992125984" footer="0.31496062992125984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データシート!$I$20:$I$21</xm:f>
          </x14:formula1>
          <xm:sqref>AD14:AG43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70"/>
  <sheetViews>
    <sheetView tabSelected="1" topLeftCell="A28" zoomScaleNormal="100" workbookViewId="0">
      <selection activeCell="AT45" sqref="AT45"/>
    </sheetView>
  </sheetViews>
  <sheetFormatPr defaultRowHeight="13.2"/>
  <cols>
    <col min="1" max="2" width="3.6640625" customWidth="1"/>
    <col min="3" max="3" width="3.33203125" customWidth="1"/>
    <col min="4" max="44" width="2.88671875" customWidth="1"/>
  </cols>
  <sheetData>
    <row r="1" spans="1:48" ht="19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</row>
    <row r="2" spans="1:48" ht="13.8" thickBot="1">
      <c r="X2" s="233" t="s">
        <v>56</v>
      </c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3"/>
      <c r="AN2" s="233"/>
    </row>
    <row r="3" spans="1:48" ht="26.25" customHeight="1">
      <c r="A3" s="71" t="s">
        <v>2</v>
      </c>
      <c r="B3" s="72"/>
      <c r="C3" s="73">
        <v>2023</v>
      </c>
      <c r="D3" s="74"/>
      <c r="E3" s="74"/>
      <c r="F3" s="74"/>
      <c r="G3" s="1" t="s">
        <v>3</v>
      </c>
      <c r="H3" s="73">
        <v>11</v>
      </c>
      <c r="I3" s="74"/>
      <c r="J3" s="1" t="s">
        <v>4</v>
      </c>
      <c r="K3" s="2" t="s">
        <v>5</v>
      </c>
      <c r="L3" s="75" t="s">
        <v>6</v>
      </c>
      <c r="M3" s="75"/>
      <c r="N3" s="75"/>
      <c r="O3" s="75"/>
      <c r="P3" s="75"/>
      <c r="Q3" s="75"/>
      <c r="R3" s="76" t="s">
        <v>156</v>
      </c>
      <c r="S3" s="76"/>
      <c r="T3" s="76"/>
      <c r="U3" s="76"/>
      <c r="V3" s="76"/>
      <c r="W3" s="76"/>
      <c r="X3" s="76"/>
      <c r="Y3" s="76"/>
      <c r="Z3" s="76"/>
      <c r="AA3" s="77" t="s">
        <v>7</v>
      </c>
      <c r="AB3" s="77"/>
      <c r="AC3" s="77"/>
      <c r="AD3" s="73"/>
      <c r="AE3" s="74"/>
      <c r="AF3" s="74"/>
      <c r="AG3" s="74"/>
      <c r="AH3" s="74"/>
      <c r="AI3" s="74"/>
      <c r="AJ3" s="74"/>
      <c r="AK3" s="74"/>
      <c r="AL3" s="74"/>
      <c r="AM3" s="74"/>
      <c r="AN3" s="78"/>
    </row>
    <row r="4" spans="1:48" ht="27" customHeight="1" thickBot="1">
      <c r="A4" s="59" t="s">
        <v>8</v>
      </c>
      <c r="B4" s="60"/>
      <c r="C4" s="61"/>
      <c r="D4" s="62"/>
      <c r="E4" s="62"/>
      <c r="F4" s="62"/>
      <c r="G4" s="62"/>
      <c r="H4" s="62"/>
      <c r="I4" s="62"/>
      <c r="J4" s="62"/>
      <c r="K4" s="63"/>
      <c r="L4" s="64" t="s">
        <v>9</v>
      </c>
      <c r="M4" s="64"/>
      <c r="N4" s="64"/>
      <c r="O4" s="64"/>
      <c r="P4" s="64"/>
      <c r="Q4" s="64"/>
      <c r="R4" s="65"/>
      <c r="S4" s="65"/>
      <c r="T4" s="65"/>
      <c r="U4" s="65"/>
      <c r="V4" s="65"/>
      <c r="W4" s="65"/>
      <c r="X4" s="65"/>
      <c r="Y4" s="65"/>
      <c r="Z4" s="65"/>
      <c r="AA4" s="64" t="s">
        <v>10</v>
      </c>
      <c r="AB4" s="64"/>
      <c r="AC4" s="64"/>
      <c r="AD4" s="66"/>
      <c r="AE4" s="67"/>
      <c r="AF4" s="67"/>
      <c r="AG4" s="67"/>
      <c r="AH4" s="67"/>
      <c r="AI4" s="67"/>
      <c r="AJ4" s="67"/>
      <c r="AK4" s="67"/>
      <c r="AL4" s="67"/>
      <c r="AM4" s="67"/>
      <c r="AN4" s="68"/>
    </row>
    <row r="5" spans="1:48" ht="13.8" thickBot="1"/>
    <row r="6" spans="1:48" ht="12" customHeight="1">
      <c r="A6" s="96" t="s">
        <v>11</v>
      </c>
      <c r="B6" s="98" t="s">
        <v>12</v>
      </c>
      <c r="C6" s="75" t="s">
        <v>13</v>
      </c>
      <c r="D6" s="88" t="s">
        <v>14</v>
      </c>
      <c r="E6" s="80"/>
      <c r="F6" s="80"/>
      <c r="G6" s="88" t="s">
        <v>15</v>
      </c>
      <c r="H6" s="80"/>
      <c r="I6" s="80"/>
      <c r="J6" s="88" t="s">
        <v>16</v>
      </c>
      <c r="K6" s="80"/>
      <c r="L6" s="80"/>
      <c r="M6" s="79" t="s">
        <v>44</v>
      </c>
      <c r="N6" s="80"/>
      <c r="O6" s="81"/>
      <c r="P6" s="85" t="s">
        <v>17</v>
      </c>
      <c r="Q6" s="86"/>
      <c r="R6" s="86"/>
      <c r="S6" s="86"/>
      <c r="T6" s="86"/>
      <c r="U6" s="86"/>
      <c r="V6" s="86"/>
      <c r="W6" s="86"/>
      <c r="X6" s="87"/>
      <c r="Y6" s="238" t="s">
        <v>67</v>
      </c>
      <c r="Z6" s="77"/>
      <c r="AA6" s="77"/>
      <c r="AB6" s="80" t="s">
        <v>26</v>
      </c>
      <c r="AC6" s="80"/>
      <c r="AD6" s="80"/>
      <c r="AE6" s="80"/>
      <c r="AF6" s="80"/>
      <c r="AG6" s="81"/>
      <c r="AH6" s="80" t="s">
        <v>66</v>
      </c>
      <c r="AI6" s="80"/>
      <c r="AJ6" s="80"/>
      <c r="AK6" s="80"/>
      <c r="AL6" s="80"/>
      <c r="AM6" s="80"/>
      <c r="AN6" s="89"/>
    </row>
    <row r="7" spans="1:48" ht="12" customHeight="1">
      <c r="A7" s="97"/>
      <c r="B7" s="99"/>
      <c r="C7" s="100"/>
      <c r="D7" s="90"/>
      <c r="E7" s="83"/>
      <c r="F7" s="83"/>
      <c r="G7" s="90"/>
      <c r="H7" s="83"/>
      <c r="I7" s="83"/>
      <c r="J7" s="90"/>
      <c r="K7" s="83"/>
      <c r="L7" s="83"/>
      <c r="M7" s="82"/>
      <c r="N7" s="83"/>
      <c r="O7" s="84"/>
      <c r="P7" s="92" t="s">
        <v>18</v>
      </c>
      <c r="Q7" s="93"/>
      <c r="R7" s="94"/>
      <c r="S7" s="92" t="s">
        <v>19</v>
      </c>
      <c r="T7" s="93"/>
      <c r="U7" s="93"/>
      <c r="V7" s="92" t="s">
        <v>39</v>
      </c>
      <c r="W7" s="93"/>
      <c r="X7" s="95"/>
      <c r="Y7" s="239"/>
      <c r="Z7" s="240"/>
      <c r="AA7" s="240"/>
      <c r="AB7" s="83"/>
      <c r="AC7" s="83"/>
      <c r="AD7" s="83"/>
      <c r="AE7" s="83"/>
      <c r="AF7" s="83"/>
      <c r="AG7" s="84"/>
      <c r="AH7" s="83"/>
      <c r="AI7" s="83"/>
      <c r="AJ7" s="83"/>
      <c r="AK7" s="83"/>
      <c r="AL7" s="83"/>
      <c r="AM7" s="83"/>
      <c r="AN7" s="91"/>
      <c r="AT7" t="s">
        <v>45</v>
      </c>
      <c r="AU7" t="s">
        <v>46</v>
      </c>
      <c r="AV7" t="s">
        <v>54</v>
      </c>
    </row>
    <row r="8" spans="1:48" ht="21" customHeight="1">
      <c r="A8" s="8">
        <f>データシート!L2</f>
        <v>45231</v>
      </c>
      <c r="B8" s="3" t="str">
        <f>TEXT($A8,"aaa")</f>
        <v>水</v>
      </c>
      <c r="C8" s="10"/>
      <c r="D8" s="109">
        <v>0.41666666666666602</v>
      </c>
      <c r="E8" s="170"/>
      <c r="F8" s="234"/>
      <c r="G8" s="109">
        <v>0.79166666666666596</v>
      </c>
      <c r="H8" s="170"/>
      <c r="I8" s="234"/>
      <c r="J8" s="109">
        <v>4.1666666666666699E-2</v>
      </c>
      <c r="K8" s="170"/>
      <c r="L8" s="235"/>
      <c r="M8" s="111">
        <f>IF(C8=7,"",IF(V8="","",IF(V8&gt;=TIME(8,0,0),"8:00",V8)*1))</f>
        <v>0.33333333333333331</v>
      </c>
      <c r="N8" s="102"/>
      <c r="O8" s="112"/>
      <c r="P8" s="101">
        <f>IF(M8="",V8,IFERROR(ABS(V8-M8),""))</f>
        <v>5.5511151231257827E-17</v>
      </c>
      <c r="Q8" s="102"/>
      <c r="R8" s="112"/>
      <c r="S8" s="101" t="str">
        <f>IF(G8="","",IF(G8+IF(G8-D8&lt;0,1,0)&lt;TIME(22,0,0),"",G8+IF(G8-D8&lt;0,1,0)-TIME(22,0,0)))</f>
        <v/>
      </c>
      <c r="T8" s="102"/>
      <c r="U8" s="102"/>
      <c r="V8" s="101">
        <f>IF(G8="","",G8+IF(G8-D8&lt;0,1,0)-D8-J8)</f>
        <v>0.33333333333333326</v>
      </c>
      <c r="W8" s="102"/>
      <c r="X8" s="103"/>
      <c r="Y8" s="236" t="s">
        <v>68</v>
      </c>
      <c r="Z8" s="236"/>
      <c r="AA8" s="236"/>
      <c r="AB8" s="104"/>
      <c r="AC8" s="104"/>
      <c r="AD8" s="104"/>
      <c r="AE8" s="104"/>
      <c r="AF8" s="104"/>
      <c r="AG8" s="105"/>
      <c r="AH8" s="104"/>
      <c r="AI8" s="104"/>
      <c r="AJ8" s="104"/>
      <c r="AK8" s="104"/>
      <c r="AL8" s="231" t="str">
        <f>IFERROR(VLOOKUP(C8,データシート!$H$2:$J$9,3,),"")</f>
        <v/>
      </c>
      <c r="AM8" s="231"/>
      <c r="AN8" s="232"/>
      <c r="AT8" s="17">
        <f>IFERROR(M8*24,"")</f>
        <v>8</v>
      </c>
      <c r="AU8" s="17">
        <f>IFERROR(P8*24,"")</f>
        <v>1.3322676295501878E-15</v>
      </c>
      <c r="AV8" s="17" t="str">
        <f>IFERROR(S8*24,"")</f>
        <v/>
      </c>
    </row>
    <row r="9" spans="1:48" ht="21" customHeight="1">
      <c r="A9" s="8">
        <f>A8+1</f>
        <v>45232</v>
      </c>
      <c r="B9" s="3" t="str">
        <f t="shared" ref="B9:B37" si="0">TEXT($A9,"aaa")</f>
        <v>木</v>
      </c>
      <c r="C9" s="10"/>
      <c r="D9" s="109">
        <v>0.41666666666666602</v>
      </c>
      <c r="E9" s="104"/>
      <c r="F9" s="110"/>
      <c r="G9" s="109">
        <v>0.79166666666666596</v>
      </c>
      <c r="H9" s="104"/>
      <c r="I9" s="110"/>
      <c r="J9" s="109">
        <v>4.1666666666666699E-2</v>
      </c>
      <c r="K9" s="104"/>
      <c r="L9" s="104"/>
      <c r="M9" s="111">
        <f t="shared" ref="M9:M38" si="1">IF(C9=7,"",IF(V9="","",IF(V9&gt;=TIME(8,0,0),"8:00",V9)*1))</f>
        <v>0.33333333333333331</v>
      </c>
      <c r="N9" s="102"/>
      <c r="O9" s="112"/>
      <c r="P9" s="101">
        <f t="shared" ref="P9:P38" si="2">IF(M9="",V9,IFERROR(ABS(V9-M9),""))</f>
        <v>5.5511151231257827E-17</v>
      </c>
      <c r="Q9" s="102"/>
      <c r="R9" s="112"/>
      <c r="S9" s="101" t="str">
        <f t="shared" ref="S9:S38" si="3">IF(G9="","",IF(G9+IF(G9-D9&lt;0,1,0)&lt;TIME(22,0,0),"",G9+IF(G9-D9&lt;0,1,0)-TIME(22,0,0)))</f>
        <v/>
      </c>
      <c r="T9" s="102"/>
      <c r="U9" s="102"/>
      <c r="V9" s="101">
        <f t="shared" ref="V9:V38" si="4">IF(G9="","",G9+IF(G9-D9&lt;0,1,0)-D9-J9)</f>
        <v>0.33333333333333326</v>
      </c>
      <c r="W9" s="102"/>
      <c r="X9" s="103"/>
      <c r="Y9" s="236" t="s">
        <v>68</v>
      </c>
      <c r="Z9" s="236"/>
      <c r="AA9" s="236"/>
      <c r="AB9" s="104"/>
      <c r="AC9" s="104"/>
      <c r="AD9" s="104"/>
      <c r="AE9" s="104"/>
      <c r="AF9" s="104"/>
      <c r="AG9" s="105"/>
      <c r="AH9" s="104"/>
      <c r="AI9" s="104"/>
      <c r="AJ9" s="104"/>
      <c r="AK9" s="104"/>
      <c r="AL9" s="231" t="str">
        <f>IFERROR(VLOOKUP(C9,データシート!$H$2:$J$9,3,),"")</f>
        <v/>
      </c>
      <c r="AM9" s="231"/>
      <c r="AN9" s="232"/>
      <c r="AT9" s="17">
        <f t="shared" ref="AT9:AT38" si="5">IFERROR(M9*24,"")</f>
        <v>8</v>
      </c>
      <c r="AU9" s="17">
        <f t="shared" ref="AU9:AU38" si="6">IFERROR(P9*24,"")</f>
        <v>1.3322676295501878E-15</v>
      </c>
      <c r="AV9" s="17" t="str">
        <f t="shared" ref="AV9:AV13" si="7">IFERROR(S9*24,"")</f>
        <v/>
      </c>
    </row>
    <row r="10" spans="1:48" ht="21" customHeight="1">
      <c r="A10" s="8">
        <f t="shared" ref="A10:A38" si="8">A9+1</f>
        <v>45233</v>
      </c>
      <c r="B10" s="3" t="str">
        <f t="shared" si="0"/>
        <v>金</v>
      </c>
      <c r="C10" s="10"/>
      <c r="D10" s="109"/>
      <c r="E10" s="104"/>
      <c r="F10" s="110"/>
      <c r="G10" s="109"/>
      <c r="H10" s="104"/>
      <c r="I10" s="110"/>
      <c r="J10" s="109"/>
      <c r="K10" s="104"/>
      <c r="L10" s="104"/>
      <c r="M10" s="111" t="str">
        <f t="shared" si="1"/>
        <v/>
      </c>
      <c r="N10" s="102"/>
      <c r="O10" s="112"/>
      <c r="P10" s="101" t="str">
        <f t="shared" si="2"/>
        <v/>
      </c>
      <c r="Q10" s="102"/>
      <c r="R10" s="112"/>
      <c r="S10" s="101" t="str">
        <f t="shared" si="3"/>
        <v/>
      </c>
      <c r="T10" s="102"/>
      <c r="U10" s="102"/>
      <c r="V10" s="101" t="str">
        <f t="shared" si="4"/>
        <v/>
      </c>
      <c r="W10" s="102"/>
      <c r="X10" s="103"/>
      <c r="Y10" s="236"/>
      <c r="Z10" s="236"/>
      <c r="AA10" s="236"/>
      <c r="AB10" s="104" t="s">
        <v>159</v>
      </c>
      <c r="AC10" s="104"/>
      <c r="AD10" s="104"/>
      <c r="AE10" s="104"/>
      <c r="AF10" s="104"/>
      <c r="AG10" s="105"/>
      <c r="AH10" s="104"/>
      <c r="AI10" s="104"/>
      <c r="AJ10" s="104"/>
      <c r="AK10" s="104"/>
      <c r="AL10" s="231" t="str">
        <f>IFERROR(VLOOKUP(C10,データシート!$H$2:$J$9,3,),"")</f>
        <v/>
      </c>
      <c r="AM10" s="231"/>
      <c r="AN10" s="232"/>
      <c r="AT10" s="17" t="str">
        <f t="shared" si="5"/>
        <v/>
      </c>
      <c r="AU10" s="17" t="str">
        <f t="shared" si="6"/>
        <v/>
      </c>
      <c r="AV10" s="17" t="str">
        <f t="shared" si="7"/>
        <v/>
      </c>
    </row>
    <row r="11" spans="1:48" ht="21" customHeight="1">
      <c r="A11" s="8">
        <f t="shared" si="8"/>
        <v>45234</v>
      </c>
      <c r="B11" s="3" t="str">
        <f t="shared" si="0"/>
        <v>土</v>
      </c>
      <c r="C11" s="10"/>
      <c r="D11" s="109"/>
      <c r="E11" s="170"/>
      <c r="F11" s="234"/>
      <c r="G11" s="109"/>
      <c r="H11" s="170"/>
      <c r="I11" s="234"/>
      <c r="J11" s="109"/>
      <c r="K11" s="170"/>
      <c r="L11" s="235"/>
      <c r="M11" s="111" t="str">
        <f t="shared" si="1"/>
        <v/>
      </c>
      <c r="N11" s="102"/>
      <c r="O11" s="112"/>
      <c r="P11" s="101" t="str">
        <f t="shared" si="2"/>
        <v/>
      </c>
      <c r="Q11" s="102"/>
      <c r="R11" s="112"/>
      <c r="S11" s="101" t="str">
        <f t="shared" si="3"/>
        <v/>
      </c>
      <c r="T11" s="102"/>
      <c r="U11" s="102"/>
      <c r="V11" s="101" t="str">
        <f t="shared" si="4"/>
        <v/>
      </c>
      <c r="W11" s="102"/>
      <c r="X11" s="103"/>
      <c r="Y11" s="236"/>
      <c r="Z11" s="236"/>
      <c r="AA11" s="236"/>
      <c r="AB11" s="104"/>
      <c r="AC11" s="104"/>
      <c r="AD11" s="104"/>
      <c r="AE11" s="104"/>
      <c r="AF11" s="104"/>
      <c r="AG11" s="105"/>
      <c r="AH11" s="104"/>
      <c r="AI11" s="104"/>
      <c r="AJ11" s="104"/>
      <c r="AK11" s="104"/>
      <c r="AL11" s="231" t="str">
        <f>IFERROR(VLOOKUP(C11,データシート!$H$2:$J$9,3,),"")</f>
        <v/>
      </c>
      <c r="AM11" s="231"/>
      <c r="AN11" s="232"/>
      <c r="AT11" s="17" t="str">
        <f t="shared" si="5"/>
        <v/>
      </c>
      <c r="AU11" s="17" t="str">
        <f t="shared" si="6"/>
        <v/>
      </c>
      <c r="AV11" s="17" t="str">
        <f t="shared" si="7"/>
        <v/>
      </c>
    </row>
    <row r="12" spans="1:48" ht="21" customHeight="1">
      <c r="A12" s="8">
        <f t="shared" si="8"/>
        <v>45235</v>
      </c>
      <c r="B12" s="3" t="str">
        <f t="shared" si="0"/>
        <v>日</v>
      </c>
      <c r="C12" s="10"/>
      <c r="D12" s="109"/>
      <c r="E12" s="104"/>
      <c r="F12" s="110"/>
      <c r="G12" s="109"/>
      <c r="H12" s="104"/>
      <c r="I12" s="110"/>
      <c r="J12" s="109"/>
      <c r="K12" s="104"/>
      <c r="L12" s="104"/>
      <c r="M12" s="111" t="str">
        <f>IF(C12=7,"",IF(V12="","",IF(V12&gt;=TIME(8,0,0),"8:00",V12)*1))</f>
        <v/>
      </c>
      <c r="N12" s="102"/>
      <c r="O12" s="112"/>
      <c r="P12" s="101" t="str">
        <f t="shared" si="2"/>
        <v/>
      </c>
      <c r="Q12" s="102"/>
      <c r="R12" s="112"/>
      <c r="S12" s="101" t="str">
        <f t="shared" si="3"/>
        <v/>
      </c>
      <c r="T12" s="102"/>
      <c r="U12" s="102"/>
      <c r="V12" s="101" t="str">
        <f t="shared" si="4"/>
        <v/>
      </c>
      <c r="W12" s="102"/>
      <c r="X12" s="103"/>
      <c r="Y12" s="236"/>
      <c r="Z12" s="236"/>
      <c r="AA12" s="236"/>
      <c r="AB12" s="104"/>
      <c r="AC12" s="104"/>
      <c r="AD12" s="104"/>
      <c r="AE12" s="104"/>
      <c r="AF12" s="104"/>
      <c r="AG12" s="105"/>
      <c r="AH12" s="104"/>
      <c r="AI12" s="104"/>
      <c r="AJ12" s="104"/>
      <c r="AK12" s="104"/>
      <c r="AL12" s="231" t="str">
        <f>IFERROR(VLOOKUP(C12,データシート!$H$2:$J$9,3,),"")</f>
        <v/>
      </c>
      <c r="AM12" s="231"/>
      <c r="AN12" s="232"/>
      <c r="AT12" s="17" t="str">
        <f t="shared" si="5"/>
        <v/>
      </c>
      <c r="AU12" s="17" t="str">
        <f t="shared" si="6"/>
        <v/>
      </c>
      <c r="AV12" s="17" t="str">
        <f t="shared" si="7"/>
        <v/>
      </c>
    </row>
    <row r="13" spans="1:48" ht="21" customHeight="1">
      <c r="A13" s="8">
        <f t="shared" si="8"/>
        <v>45236</v>
      </c>
      <c r="B13" s="3" t="str">
        <f t="shared" si="0"/>
        <v>月</v>
      </c>
      <c r="C13" s="10"/>
      <c r="D13" s="109">
        <v>0.41666666666666602</v>
      </c>
      <c r="E13" s="104"/>
      <c r="F13" s="110"/>
      <c r="G13" s="109">
        <v>0.79166666666666596</v>
      </c>
      <c r="H13" s="104"/>
      <c r="I13" s="110"/>
      <c r="J13" s="109">
        <v>4.1666666666666699E-2</v>
      </c>
      <c r="K13" s="104"/>
      <c r="L13" s="104"/>
      <c r="M13" s="111">
        <f t="shared" si="1"/>
        <v>0.33333333333333331</v>
      </c>
      <c r="N13" s="102"/>
      <c r="O13" s="112"/>
      <c r="P13" s="101">
        <f t="shared" si="2"/>
        <v>5.5511151231257827E-17</v>
      </c>
      <c r="Q13" s="102"/>
      <c r="R13" s="112"/>
      <c r="S13" s="101" t="str">
        <f t="shared" si="3"/>
        <v/>
      </c>
      <c r="T13" s="102"/>
      <c r="U13" s="102"/>
      <c r="V13" s="101">
        <f t="shared" si="4"/>
        <v>0.33333333333333326</v>
      </c>
      <c r="W13" s="102"/>
      <c r="X13" s="103"/>
      <c r="Y13" s="236" t="s">
        <v>68</v>
      </c>
      <c r="Z13" s="236"/>
      <c r="AA13" s="236"/>
      <c r="AB13" s="104"/>
      <c r="AC13" s="104"/>
      <c r="AD13" s="104"/>
      <c r="AE13" s="104"/>
      <c r="AF13" s="104"/>
      <c r="AG13" s="105"/>
      <c r="AH13" s="104"/>
      <c r="AI13" s="104"/>
      <c r="AJ13" s="104"/>
      <c r="AK13" s="104"/>
      <c r="AL13" s="231" t="str">
        <f>IFERROR(VLOOKUP(C13,データシート!$H$2:$J$9,3,),"")</f>
        <v/>
      </c>
      <c r="AM13" s="231"/>
      <c r="AN13" s="232"/>
      <c r="AQ13" s="14"/>
      <c r="AR13" s="14"/>
      <c r="AS13" s="14"/>
      <c r="AT13" s="17">
        <f t="shared" si="5"/>
        <v>8</v>
      </c>
      <c r="AU13" s="17">
        <f t="shared" si="6"/>
        <v>1.3322676295501878E-15</v>
      </c>
      <c r="AV13" s="17" t="str">
        <f t="shared" si="7"/>
        <v/>
      </c>
    </row>
    <row r="14" spans="1:48" ht="21" customHeight="1">
      <c r="A14" s="8">
        <f t="shared" si="8"/>
        <v>45237</v>
      </c>
      <c r="B14" s="3" t="str">
        <f t="shared" si="0"/>
        <v>火</v>
      </c>
      <c r="C14" s="10"/>
      <c r="D14" s="109">
        <v>0.41666666666666602</v>
      </c>
      <c r="E14" s="104"/>
      <c r="F14" s="110"/>
      <c r="G14" s="109">
        <v>0.79166666666666596</v>
      </c>
      <c r="H14" s="104"/>
      <c r="I14" s="110"/>
      <c r="J14" s="109">
        <v>4.1666666666666699E-2</v>
      </c>
      <c r="K14" s="104"/>
      <c r="L14" s="104"/>
      <c r="M14" s="111">
        <f t="shared" si="1"/>
        <v>0.33333333333333331</v>
      </c>
      <c r="N14" s="102"/>
      <c r="O14" s="112"/>
      <c r="P14" s="101">
        <f t="shared" si="2"/>
        <v>5.5511151231257827E-17</v>
      </c>
      <c r="Q14" s="102"/>
      <c r="R14" s="112"/>
      <c r="S14" s="101" t="str">
        <f t="shared" si="3"/>
        <v/>
      </c>
      <c r="T14" s="102"/>
      <c r="U14" s="102"/>
      <c r="V14" s="101">
        <f t="shared" si="4"/>
        <v>0.33333333333333326</v>
      </c>
      <c r="W14" s="102"/>
      <c r="X14" s="103"/>
      <c r="Y14" s="236" t="s">
        <v>68</v>
      </c>
      <c r="Z14" s="236"/>
      <c r="AA14" s="236"/>
      <c r="AB14" s="104"/>
      <c r="AC14" s="104"/>
      <c r="AD14" s="104"/>
      <c r="AE14" s="104"/>
      <c r="AF14" s="104"/>
      <c r="AG14" s="105"/>
      <c r="AH14" s="104"/>
      <c r="AI14" s="104"/>
      <c r="AJ14" s="104"/>
      <c r="AK14" s="104"/>
      <c r="AL14" s="231" t="str">
        <f>IFERROR(VLOOKUP(C14,データシート!$H$2:$J$9,3,),"")</f>
        <v/>
      </c>
      <c r="AM14" s="231"/>
      <c r="AN14" s="232"/>
      <c r="AT14" s="17">
        <f t="shared" si="5"/>
        <v>8</v>
      </c>
      <c r="AU14" s="17">
        <f>IFERROR(P14*24,"")</f>
        <v>1.3322676295501878E-15</v>
      </c>
      <c r="AV14" s="17" t="str">
        <f>IFERROR(S14*24,"")</f>
        <v/>
      </c>
    </row>
    <row r="15" spans="1:48" ht="21" customHeight="1">
      <c r="A15" s="8">
        <f t="shared" si="8"/>
        <v>45238</v>
      </c>
      <c r="B15" s="3" t="str">
        <f t="shared" si="0"/>
        <v>水</v>
      </c>
      <c r="C15" s="10"/>
      <c r="D15" s="109">
        <v>0.41666666666666602</v>
      </c>
      <c r="E15" s="104"/>
      <c r="F15" s="110"/>
      <c r="G15" s="109">
        <v>0.79166666666666596</v>
      </c>
      <c r="H15" s="104"/>
      <c r="I15" s="110"/>
      <c r="J15" s="109">
        <v>4.1666666666666699E-2</v>
      </c>
      <c r="K15" s="104"/>
      <c r="L15" s="104"/>
      <c r="M15" s="111">
        <f t="shared" si="1"/>
        <v>0.33333333333333331</v>
      </c>
      <c r="N15" s="102"/>
      <c r="O15" s="112"/>
      <c r="P15" s="101">
        <f t="shared" si="2"/>
        <v>5.5511151231257827E-17</v>
      </c>
      <c r="Q15" s="102"/>
      <c r="R15" s="112"/>
      <c r="S15" s="101" t="str">
        <f t="shared" si="3"/>
        <v/>
      </c>
      <c r="T15" s="102"/>
      <c r="U15" s="102"/>
      <c r="V15" s="101">
        <f t="shared" si="4"/>
        <v>0.33333333333333326</v>
      </c>
      <c r="W15" s="102"/>
      <c r="X15" s="103"/>
      <c r="Y15" s="236" t="s">
        <v>68</v>
      </c>
      <c r="Z15" s="236"/>
      <c r="AA15" s="236"/>
      <c r="AB15" s="104"/>
      <c r="AC15" s="104"/>
      <c r="AD15" s="104"/>
      <c r="AE15" s="104"/>
      <c r="AF15" s="104"/>
      <c r="AG15" s="105"/>
      <c r="AH15" s="104"/>
      <c r="AI15" s="104"/>
      <c r="AJ15" s="104"/>
      <c r="AK15" s="104"/>
      <c r="AL15" s="231" t="str">
        <f>IFERROR(VLOOKUP(C15,データシート!$H$2:$J$9,3,),"")</f>
        <v/>
      </c>
      <c r="AM15" s="231"/>
      <c r="AN15" s="232"/>
      <c r="AT15" s="17">
        <f t="shared" si="5"/>
        <v>8</v>
      </c>
      <c r="AU15" s="17">
        <f t="shared" si="6"/>
        <v>1.3322676295501878E-15</v>
      </c>
      <c r="AV15" s="17" t="str">
        <f t="shared" ref="AV15:AV38" si="9">IFERROR(S15*24,"")</f>
        <v/>
      </c>
    </row>
    <row r="16" spans="1:48" ht="21" customHeight="1">
      <c r="A16" s="8">
        <f t="shared" si="8"/>
        <v>45239</v>
      </c>
      <c r="B16" s="3" t="str">
        <f t="shared" si="0"/>
        <v>木</v>
      </c>
      <c r="C16" s="10"/>
      <c r="D16" s="109">
        <v>0.41666666666666602</v>
      </c>
      <c r="E16" s="104"/>
      <c r="F16" s="110"/>
      <c r="G16" s="109">
        <v>0.79166666666666596</v>
      </c>
      <c r="H16" s="104"/>
      <c r="I16" s="110"/>
      <c r="J16" s="109">
        <v>4.1666666666666699E-2</v>
      </c>
      <c r="K16" s="104"/>
      <c r="L16" s="104"/>
      <c r="M16" s="111">
        <f t="shared" si="1"/>
        <v>0.33333333333333331</v>
      </c>
      <c r="N16" s="102"/>
      <c r="O16" s="112"/>
      <c r="P16" s="101">
        <f t="shared" si="2"/>
        <v>5.5511151231257827E-17</v>
      </c>
      <c r="Q16" s="102"/>
      <c r="R16" s="112"/>
      <c r="S16" s="101" t="str">
        <f t="shared" si="3"/>
        <v/>
      </c>
      <c r="T16" s="102"/>
      <c r="U16" s="102"/>
      <c r="V16" s="101">
        <f t="shared" si="4"/>
        <v>0.33333333333333326</v>
      </c>
      <c r="W16" s="102"/>
      <c r="X16" s="103"/>
      <c r="Y16" s="236" t="s">
        <v>68</v>
      </c>
      <c r="Z16" s="236"/>
      <c r="AA16" s="236"/>
      <c r="AB16" s="237"/>
      <c r="AC16" s="104"/>
      <c r="AD16" s="104"/>
      <c r="AE16" s="104"/>
      <c r="AF16" s="104"/>
      <c r="AG16" s="105"/>
      <c r="AH16" s="104"/>
      <c r="AI16" s="104"/>
      <c r="AJ16" s="104"/>
      <c r="AK16" s="104"/>
      <c r="AL16" s="231" t="str">
        <f>IFERROR(VLOOKUP(C16,データシート!$H$2:$J$9,3,),"")</f>
        <v/>
      </c>
      <c r="AM16" s="231"/>
      <c r="AN16" s="232"/>
      <c r="AT16" s="17">
        <f t="shared" si="5"/>
        <v>8</v>
      </c>
      <c r="AU16" s="17">
        <f t="shared" si="6"/>
        <v>1.3322676295501878E-15</v>
      </c>
      <c r="AV16" s="17" t="str">
        <f t="shared" si="9"/>
        <v/>
      </c>
    </row>
    <row r="17" spans="1:48" ht="21" customHeight="1">
      <c r="A17" s="8">
        <f t="shared" si="8"/>
        <v>45240</v>
      </c>
      <c r="B17" s="3" t="str">
        <f t="shared" si="0"/>
        <v>金</v>
      </c>
      <c r="C17" s="10"/>
      <c r="D17" s="109">
        <v>0.41666666666666602</v>
      </c>
      <c r="E17" s="104"/>
      <c r="F17" s="110"/>
      <c r="G17" s="109">
        <v>0.79166666666666596</v>
      </c>
      <c r="H17" s="104"/>
      <c r="I17" s="110"/>
      <c r="J17" s="109">
        <v>4.1666666666666699E-2</v>
      </c>
      <c r="K17" s="104"/>
      <c r="L17" s="104"/>
      <c r="M17" s="111">
        <f t="shared" si="1"/>
        <v>0.33333333333333331</v>
      </c>
      <c r="N17" s="102"/>
      <c r="O17" s="112"/>
      <c r="P17" s="101">
        <f t="shared" si="2"/>
        <v>5.5511151231257827E-17</v>
      </c>
      <c r="Q17" s="102"/>
      <c r="R17" s="112"/>
      <c r="S17" s="101" t="str">
        <f t="shared" si="3"/>
        <v/>
      </c>
      <c r="T17" s="102"/>
      <c r="U17" s="102"/>
      <c r="V17" s="101">
        <f t="shared" si="4"/>
        <v>0.33333333333333326</v>
      </c>
      <c r="W17" s="102"/>
      <c r="X17" s="103"/>
      <c r="Y17" s="236" t="s">
        <v>68</v>
      </c>
      <c r="Z17" s="236"/>
      <c r="AA17" s="236"/>
      <c r="AB17" s="104"/>
      <c r="AC17" s="104"/>
      <c r="AD17" s="104"/>
      <c r="AE17" s="104"/>
      <c r="AF17" s="104"/>
      <c r="AG17" s="105"/>
      <c r="AH17" s="104"/>
      <c r="AI17" s="104"/>
      <c r="AJ17" s="104"/>
      <c r="AK17" s="104"/>
      <c r="AL17" s="231" t="str">
        <f>IFERROR(VLOOKUP(C17,データシート!$H$2:$J$9,3,),"")</f>
        <v/>
      </c>
      <c r="AM17" s="231"/>
      <c r="AN17" s="232"/>
      <c r="AT17" s="17">
        <f t="shared" si="5"/>
        <v>8</v>
      </c>
      <c r="AU17" s="17">
        <f t="shared" si="6"/>
        <v>1.3322676295501878E-15</v>
      </c>
      <c r="AV17" s="17" t="str">
        <f t="shared" si="9"/>
        <v/>
      </c>
    </row>
    <row r="18" spans="1:48" ht="21" customHeight="1">
      <c r="A18" s="8">
        <f t="shared" si="8"/>
        <v>45241</v>
      </c>
      <c r="B18" s="3" t="str">
        <f t="shared" si="0"/>
        <v>土</v>
      </c>
      <c r="C18" s="10"/>
      <c r="D18" s="109"/>
      <c r="E18" s="104"/>
      <c r="F18" s="110"/>
      <c r="G18" s="109"/>
      <c r="H18" s="104"/>
      <c r="I18" s="110"/>
      <c r="J18" s="109"/>
      <c r="K18" s="104"/>
      <c r="L18" s="104"/>
      <c r="M18" s="111" t="str">
        <f t="shared" si="1"/>
        <v/>
      </c>
      <c r="N18" s="102"/>
      <c r="O18" s="112"/>
      <c r="P18" s="101" t="str">
        <f t="shared" si="2"/>
        <v/>
      </c>
      <c r="Q18" s="102"/>
      <c r="R18" s="112"/>
      <c r="S18" s="101" t="str">
        <f t="shared" si="3"/>
        <v/>
      </c>
      <c r="T18" s="102"/>
      <c r="U18" s="102"/>
      <c r="V18" s="101" t="str">
        <f t="shared" si="4"/>
        <v/>
      </c>
      <c r="W18" s="102"/>
      <c r="X18" s="103"/>
      <c r="Y18" s="236"/>
      <c r="Z18" s="236"/>
      <c r="AA18" s="236"/>
      <c r="AB18" s="104"/>
      <c r="AC18" s="104"/>
      <c r="AD18" s="104"/>
      <c r="AE18" s="104"/>
      <c r="AF18" s="104"/>
      <c r="AG18" s="105"/>
      <c r="AH18" s="104"/>
      <c r="AI18" s="104"/>
      <c r="AJ18" s="104"/>
      <c r="AK18" s="104"/>
      <c r="AL18" s="231" t="str">
        <f>IFERROR(VLOOKUP(C18,データシート!$H$2:$J$9,3,),"")</f>
        <v/>
      </c>
      <c r="AM18" s="231"/>
      <c r="AN18" s="232"/>
      <c r="AT18" s="17" t="str">
        <f t="shared" si="5"/>
        <v/>
      </c>
      <c r="AU18" s="17" t="str">
        <f t="shared" si="6"/>
        <v/>
      </c>
      <c r="AV18" s="17" t="str">
        <f t="shared" si="9"/>
        <v/>
      </c>
    </row>
    <row r="19" spans="1:48" ht="21" customHeight="1">
      <c r="A19" s="8">
        <f t="shared" si="8"/>
        <v>45242</v>
      </c>
      <c r="B19" s="3" t="str">
        <f t="shared" si="0"/>
        <v>日</v>
      </c>
      <c r="C19" s="10"/>
      <c r="D19" s="109"/>
      <c r="E19" s="104"/>
      <c r="F19" s="110"/>
      <c r="G19" s="109"/>
      <c r="H19" s="104"/>
      <c r="I19" s="110"/>
      <c r="J19" s="109"/>
      <c r="K19" s="104"/>
      <c r="L19" s="104"/>
      <c r="M19" s="111" t="str">
        <f t="shared" si="1"/>
        <v/>
      </c>
      <c r="N19" s="102"/>
      <c r="O19" s="112"/>
      <c r="P19" s="101" t="str">
        <f t="shared" si="2"/>
        <v/>
      </c>
      <c r="Q19" s="102"/>
      <c r="R19" s="112"/>
      <c r="S19" s="101" t="str">
        <f t="shared" si="3"/>
        <v/>
      </c>
      <c r="T19" s="102"/>
      <c r="U19" s="102"/>
      <c r="V19" s="101" t="str">
        <f t="shared" si="4"/>
        <v/>
      </c>
      <c r="W19" s="102"/>
      <c r="X19" s="103"/>
      <c r="Y19" s="236"/>
      <c r="Z19" s="236"/>
      <c r="AA19" s="236"/>
      <c r="AB19" s="104"/>
      <c r="AC19" s="104"/>
      <c r="AD19" s="104"/>
      <c r="AE19" s="104"/>
      <c r="AF19" s="104"/>
      <c r="AG19" s="105"/>
      <c r="AH19" s="104"/>
      <c r="AI19" s="104"/>
      <c r="AJ19" s="104"/>
      <c r="AK19" s="104"/>
      <c r="AL19" s="231" t="str">
        <f>IFERROR(VLOOKUP(C19,データシート!$H$2:$J$9,3,),"")</f>
        <v/>
      </c>
      <c r="AM19" s="231"/>
      <c r="AN19" s="232"/>
      <c r="AT19" s="17" t="str">
        <f t="shared" si="5"/>
        <v/>
      </c>
      <c r="AU19" s="17" t="str">
        <f t="shared" si="6"/>
        <v/>
      </c>
      <c r="AV19" s="17" t="str">
        <f t="shared" si="9"/>
        <v/>
      </c>
    </row>
    <row r="20" spans="1:48" ht="21" customHeight="1">
      <c r="A20" s="8">
        <f t="shared" si="8"/>
        <v>45243</v>
      </c>
      <c r="B20" s="3" t="str">
        <f t="shared" si="0"/>
        <v>月</v>
      </c>
      <c r="C20" s="10"/>
      <c r="D20" s="109">
        <v>0.41666666666666602</v>
      </c>
      <c r="E20" s="104"/>
      <c r="F20" s="110"/>
      <c r="G20" s="109">
        <v>0.79166666666666596</v>
      </c>
      <c r="H20" s="104"/>
      <c r="I20" s="110"/>
      <c r="J20" s="109">
        <v>4.1666666666666699E-2</v>
      </c>
      <c r="K20" s="104"/>
      <c r="L20" s="104"/>
      <c r="M20" s="111">
        <f t="shared" si="1"/>
        <v>0.33333333333333331</v>
      </c>
      <c r="N20" s="102"/>
      <c r="O20" s="112"/>
      <c r="P20" s="101">
        <f t="shared" si="2"/>
        <v>5.5511151231257827E-17</v>
      </c>
      <c r="Q20" s="102"/>
      <c r="R20" s="112"/>
      <c r="S20" s="101" t="str">
        <f t="shared" si="3"/>
        <v/>
      </c>
      <c r="T20" s="102"/>
      <c r="U20" s="102"/>
      <c r="V20" s="101">
        <f t="shared" si="4"/>
        <v>0.33333333333333326</v>
      </c>
      <c r="W20" s="102"/>
      <c r="X20" s="103"/>
      <c r="Y20" s="236" t="s">
        <v>68</v>
      </c>
      <c r="Z20" s="236"/>
      <c r="AA20" s="236"/>
      <c r="AB20" s="104"/>
      <c r="AC20" s="104"/>
      <c r="AD20" s="104"/>
      <c r="AE20" s="104"/>
      <c r="AF20" s="104"/>
      <c r="AG20" s="105"/>
      <c r="AH20" s="104"/>
      <c r="AI20" s="104"/>
      <c r="AJ20" s="104"/>
      <c r="AK20" s="104"/>
      <c r="AL20" s="231" t="str">
        <f>IFERROR(VLOOKUP(C20,データシート!$H$2:$J$9,3,),"")</f>
        <v/>
      </c>
      <c r="AM20" s="231"/>
      <c r="AN20" s="232"/>
      <c r="AT20" s="17">
        <f t="shared" si="5"/>
        <v>8</v>
      </c>
      <c r="AU20" s="17">
        <f t="shared" si="6"/>
        <v>1.3322676295501878E-15</v>
      </c>
      <c r="AV20" s="17" t="str">
        <f t="shared" si="9"/>
        <v/>
      </c>
    </row>
    <row r="21" spans="1:48" ht="21" customHeight="1">
      <c r="A21" s="8">
        <f t="shared" si="8"/>
        <v>45244</v>
      </c>
      <c r="B21" s="3" t="str">
        <f t="shared" si="0"/>
        <v>火</v>
      </c>
      <c r="C21" s="10"/>
      <c r="D21" s="109">
        <v>0.41666666666666602</v>
      </c>
      <c r="E21" s="104"/>
      <c r="F21" s="110"/>
      <c r="G21" s="109">
        <v>0.79166666666666596</v>
      </c>
      <c r="H21" s="104"/>
      <c r="I21" s="110"/>
      <c r="J21" s="109">
        <v>4.1666666666666699E-2</v>
      </c>
      <c r="K21" s="104"/>
      <c r="L21" s="104"/>
      <c r="M21" s="111">
        <f t="shared" si="1"/>
        <v>0.33333333333333331</v>
      </c>
      <c r="N21" s="102"/>
      <c r="O21" s="112"/>
      <c r="P21" s="101">
        <f t="shared" si="2"/>
        <v>5.5511151231257827E-17</v>
      </c>
      <c r="Q21" s="102"/>
      <c r="R21" s="112"/>
      <c r="S21" s="101" t="str">
        <f t="shared" si="3"/>
        <v/>
      </c>
      <c r="T21" s="102"/>
      <c r="U21" s="102"/>
      <c r="V21" s="101">
        <f t="shared" si="4"/>
        <v>0.33333333333333326</v>
      </c>
      <c r="W21" s="102"/>
      <c r="X21" s="103"/>
      <c r="Y21" s="236" t="s">
        <v>68</v>
      </c>
      <c r="Z21" s="236"/>
      <c r="AA21" s="236"/>
      <c r="AB21" s="104"/>
      <c r="AC21" s="104"/>
      <c r="AD21" s="104"/>
      <c r="AE21" s="104"/>
      <c r="AF21" s="104"/>
      <c r="AG21" s="105"/>
      <c r="AH21" s="104"/>
      <c r="AI21" s="104"/>
      <c r="AJ21" s="104"/>
      <c r="AK21" s="104"/>
      <c r="AL21" s="231" t="str">
        <f>IFERROR(VLOOKUP(C21,データシート!$H$2:$J$9,3,),"")</f>
        <v/>
      </c>
      <c r="AM21" s="231"/>
      <c r="AN21" s="232"/>
      <c r="AT21" s="17">
        <f t="shared" si="5"/>
        <v>8</v>
      </c>
      <c r="AU21" s="17">
        <f t="shared" si="6"/>
        <v>1.3322676295501878E-15</v>
      </c>
      <c r="AV21" s="17" t="str">
        <f t="shared" si="9"/>
        <v/>
      </c>
    </row>
    <row r="22" spans="1:48" ht="21" customHeight="1">
      <c r="A22" s="8">
        <f t="shared" si="8"/>
        <v>45245</v>
      </c>
      <c r="B22" s="3" t="str">
        <f t="shared" si="0"/>
        <v>水</v>
      </c>
      <c r="C22" s="10"/>
      <c r="D22" s="109">
        <v>0.41666666666666602</v>
      </c>
      <c r="E22" s="104"/>
      <c r="F22" s="110"/>
      <c r="G22" s="109">
        <v>0.79166666666666596</v>
      </c>
      <c r="H22" s="104"/>
      <c r="I22" s="110"/>
      <c r="J22" s="109">
        <v>4.1666666666666699E-2</v>
      </c>
      <c r="K22" s="104"/>
      <c r="L22" s="104"/>
      <c r="M22" s="111">
        <f t="shared" si="1"/>
        <v>0.33333333333333331</v>
      </c>
      <c r="N22" s="102"/>
      <c r="O22" s="112"/>
      <c r="P22" s="101">
        <f t="shared" si="2"/>
        <v>5.5511151231257827E-17</v>
      </c>
      <c r="Q22" s="102"/>
      <c r="R22" s="112"/>
      <c r="S22" s="101" t="str">
        <f t="shared" si="3"/>
        <v/>
      </c>
      <c r="T22" s="102"/>
      <c r="U22" s="102"/>
      <c r="V22" s="101">
        <f t="shared" si="4"/>
        <v>0.33333333333333326</v>
      </c>
      <c r="W22" s="102"/>
      <c r="X22" s="103"/>
      <c r="Y22" s="236" t="s">
        <v>68</v>
      </c>
      <c r="Z22" s="236"/>
      <c r="AA22" s="236"/>
      <c r="AB22" s="104"/>
      <c r="AC22" s="104"/>
      <c r="AD22" s="104"/>
      <c r="AE22" s="104"/>
      <c r="AF22" s="104"/>
      <c r="AG22" s="105"/>
      <c r="AH22" s="104"/>
      <c r="AI22" s="104"/>
      <c r="AJ22" s="104"/>
      <c r="AK22" s="104"/>
      <c r="AL22" s="231" t="str">
        <f>IFERROR(VLOOKUP(C22,データシート!$H$2:$J$9,3,),"")</f>
        <v/>
      </c>
      <c r="AM22" s="231"/>
      <c r="AN22" s="232"/>
      <c r="AT22" s="17">
        <f t="shared" si="5"/>
        <v>8</v>
      </c>
      <c r="AU22" s="17">
        <f t="shared" si="6"/>
        <v>1.3322676295501878E-15</v>
      </c>
      <c r="AV22" s="17" t="str">
        <f t="shared" si="9"/>
        <v/>
      </c>
    </row>
    <row r="23" spans="1:48" ht="21" customHeight="1">
      <c r="A23" s="8">
        <f t="shared" si="8"/>
        <v>45246</v>
      </c>
      <c r="B23" s="3" t="str">
        <f t="shared" si="0"/>
        <v>木</v>
      </c>
      <c r="C23" s="10"/>
      <c r="D23" s="109">
        <v>0.41666666666666602</v>
      </c>
      <c r="E23" s="104"/>
      <c r="F23" s="110"/>
      <c r="G23" s="109">
        <v>0.79166666666666596</v>
      </c>
      <c r="H23" s="104"/>
      <c r="I23" s="110"/>
      <c r="J23" s="109">
        <v>4.1666666666666699E-2</v>
      </c>
      <c r="K23" s="104"/>
      <c r="L23" s="104"/>
      <c r="M23" s="111">
        <f t="shared" si="1"/>
        <v>0.33333333333333331</v>
      </c>
      <c r="N23" s="102"/>
      <c r="O23" s="112"/>
      <c r="P23" s="101">
        <f t="shared" si="2"/>
        <v>5.5511151231257827E-17</v>
      </c>
      <c r="Q23" s="102"/>
      <c r="R23" s="112"/>
      <c r="S23" s="101" t="str">
        <f t="shared" si="3"/>
        <v/>
      </c>
      <c r="T23" s="102"/>
      <c r="U23" s="102"/>
      <c r="V23" s="101">
        <f t="shared" si="4"/>
        <v>0.33333333333333326</v>
      </c>
      <c r="W23" s="102"/>
      <c r="X23" s="103"/>
      <c r="Y23" s="236" t="s">
        <v>68</v>
      </c>
      <c r="Z23" s="236"/>
      <c r="AA23" s="236"/>
      <c r="AB23" s="104"/>
      <c r="AC23" s="104"/>
      <c r="AD23" s="104"/>
      <c r="AE23" s="104"/>
      <c r="AF23" s="104"/>
      <c r="AG23" s="105"/>
      <c r="AH23" s="104"/>
      <c r="AI23" s="104"/>
      <c r="AJ23" s="104"/>
      <c r="AK23" s="104"/>
      <c r="AL23" s="231" t="str">
        <f>IFERROR(VLOOKUP(C23,データシート!$H$2:$J$9,3,),"")</f>
        <v/>
      </c>
      <c r="AM23" s="231"/>
      <c r="AN23" s="232"/>
      <c r="AT23" s="17">
        <f t="shared" si="5"/>
        <v>8</v>
      </c>
      <c r="AU23" s="17">
        <f t="shared" si="6"/>
        <v>1.3322676295501878E-15</v>
      </c>
      <c r="AV23" s="17" t="str">
        <f t="shared" si="9"/>
        <v/>
      </c>
    </row>
    <row r="24" spans="1:48" ht="21" customHeight="1">
      <c r="A24" s="8">
        <f t="shared" si="8"/>
        <v>45247</v>
      </c>
      <c r="B24" s="3" t="str">
        <f t="shared" si="0"/>
        <v>金</v>
      </c>
      <c r="C24" s="10"/>
      <c r="D24" s="109">
        <v>0.41666666666666602</v>
      </c>
      <c r="E24" s="170"/>
      <c r="F24" s="234"/>
      <c r="G24" s="109">
        <v>0.79166666666666596</v>
      </c>
      <c r="H24" s="170"/>
      <c r="I24" s="234"/>
      <c r="J24" s="109">
        <v>4.1666666666666699E-2</v>
      </c>
      <c r="K24" s="170"/>
      <c r="L24" s="235"/>
      <c r="M24" s="111">
        <f t="shared" si="1"/>
        <v>0.33333333333333331</v>
      </c>
      <c r="N24" s="102"/>
      <c r="O24" s="112"/>
      <c r="P24" s="101">
        <f t="shared" si="2"/>
        <v>5.5511151231257827E-17</v>
      </c>
      <c r="Q24" s="102"/>
      <c r="R24" s="112"/>
      <c r="S24" s="101" t="str">
        <f t="shared" si="3"/>
        <v/>
      </c>
      <c r="T24" s="102"/>
      <c r="U24" s="102"/>
      <c r="V24" s="101">
        <f t="shared" si="4"/>
        <v>0.33333333333333326</v>
      </c>
      <c r="W24" s="102"/>
      <c r="X24" s="103"/>
      <c r="Y24" s="236" t="s">
        <v>68</v>
      </c>
      <c r="Z24" s="236"/>
      <c r="AA24" s="236"/>
      <c r="AB24" s="104"/>
      <c r="AC24" s="104"/>
      <c r="AD24" s="104"/>
      <c r="AE24" s="104"/>
      <c r="AF24" s="104"/>
      <c r="AG24" s="105"/>
      <c r="AH24" s="104"/>
      <c r="AI24" s="104"/>
      <c r="AJ24" s="104"/>
      <c r="AK24" s="104"/>
      <c r="AL24" s="231" t="str">
        <f>IFERROR(VLOOKUP(C24,データシート!$H$2:$J$9,3,),"")</f>
        <v/>
      </c>
      <c r="AM24" s="231"/>
      <c r="AN24" s="232"/>
      <c r="AT24" s="17">
        <f t="shared" si="5"/>
        <v>8</v>
      </c>
      <c r="AU24" s="17">
        <f t="shared" si="6"/>
        <v>1.3322676295501878E-15</v>
      </c>
      <c r="AV24" s="17" t="str">
        <f t="shared" si="9"/>
        <v/>
      </c>
    </row>
    <row r="25" spans="1:48" ht="21" customHeight="1">
      <c r="A25" s="8">
        <f t="shared" si="8"/>
        <v>45248</v>
      </c>
      <c r="B25" s="3" t="str">
        <f t="shared" si="0"/>
        <v>土</v>
      </c>
      <c r="C25" s="10"/>
      <c r="D25" s="109"/>
      <c r="E25" s="170"/>
      <c r="F25" s="234"/>
      <c r="G25" s="109"/>
      <c r="H25" s="170"/>
      <c r="I25" s="234"/>
      <c r="J25" s="109"/>
      <c r="K25" s="170"/>
      <c r="L25" s="235"/>
      <c r="M25" s="111" t="str">
        <f t="shared" si="1"/>
        <v/>
      </c>
      <c r="N25" s="102"/>
      <c r="O25" s="112"/>
      <c r="P25" s="101" t="str">
        <f t="shared" si="2"/>
        <v/>
      </c>
      <c r="Q25" s="102"/>
      <c r="R25" s="112"/>
      <c r="S25" s="101" t="str">
        <f t="shared" si="3"/>
        <v/>
      </c>
      <c r="T25" s="102"/>
      <c r="U25" s="102"/>
      <c r="V25" s="101" t="str">
        <f t="shared" si="4"/>
        <v/>
      </c>
      <c r="W25" s="102"/>
      <c r="X25" s="103"/>
      <c r="Y25" s="236"/>
      <c r="Z25" s="236"/>
      <c r="AA25" s="236"/>
      <c r="AB25" s="104"/>
      <c r="AC25" s="104"/>
      <c r="AD25" s="104"/>
      <c r="AE25" s="104"/>
      <c r="AF25" s="104"/>
      <c r="AG25" s="105"/>
      <c r="AH25" s="104"/>
      <c r="AI25" s="104"/>
      <c r="AJ25" s="104"/>
      <c r="AK25" s="104"/>
      <c r="AL25" s="231" t="str">
        <f>IFERROR(VLOOKUP(C25,データシート!$H$2:$J$9,3,),"")</f>
        <v/>
      </c>
      <c r="AM25" s="231"/>
      <c r="AN25" s="232"/>
      <c r="AT25" s="17" t="str">
        <f t="shared" si="5"/>
        <v/>
      </c>
      <c r="AU25" s="17" t="str">
        <f t="shared" si="6"/>
        <v/>
      </c>
      <c r="AV25" s="17" t="str">
        <f t="shared" si="9"/>
        <v/>
      </c>
    </row>
    <row r="26" spans="1:48" ht="21" customHeight="1">
      <c r="A26" s="8">
        <f t="shared" si="8"/>
        <v>45249</v>
      </c>
      <c r="B26" s="3" t="str">
        <f t="shared" si="0"/>
        <v>日</v>
      </c>
      <c r="C26" s="10"/>
      <c r="D26" s="109"/>
      <c r="E26" s="104"/>
      <c r="F26" s="110"/>
      <c r="G26" s="109"/>
      <c r="H26" s="104"/>
      <c r="I26" s="110"/>
      <c r="J26" s="109"/>
      <c r="K26" s="104"/>
      <c r="L26" s="104"/>
      <c r="M26" s="111" t="str">
        <f t="shared" si="1"/>
        <v/>
      </c>
      <c r="N26" s="102"/>
      <c r="O26" s="112"/>
      <c r="P26" s="101" t="str">
        <f t="shared" si="2"/>
        <v/>
      </c>
      <c r="Q26" s="102"/>
      <c r="R26" s="112"/>
      <c r="S26" s="101" t="str">
        <f t="shared" si="3"/>
        <v/>
      </c>
      <c r="T26" s="102"/>
      <c r="U26" s="102"/>
      <c r="V26" s="101" t="str">
        <f t="shared" si="4"/>
        <v/>
      </c>
      <c r="W26" s="102"/>
      <c r="X26" s="103"/>
      <c r="Y26" s="236"/>
      <c r="Z26" s="236"/>
      <c r="AA26" s="236"/>
      <c r="AB26" s="104"/>
      <c r="AC26" s="104"/>
      <c r="AD26" s="104"/>
      <c r="AE26" s="104"/>
      <c r="AF26" s="104"/>
      <c r="AG26" s="105"/>
      <c r="AH26" s="104"/>
      <c r="AI26" s="104"/>
      <c r="AJ26" s="104"/>
      <c r="AK26" s="104"/>
      <c r="AL26" s="231" t="str">
        <f>IFERROR(VLOOKUP(C26,データシート!$H$2:$J$9,3,),"")</f>
        <v/>
      </c>
      <c r="AM26" s="231"/>
      <c r="AN26" s="232"/>
      <c r="AT26" s="17" t="str">
        <f t="shared" si="5"/>
        <v/>
      </c>
      <c r="AU26" s="17" t="str">
        <f t="shared" si="6"/>
        <v/>
      </c>
      <c r="AV26" s="17" t="str">
        <f t="shared" si="9"/>
        <v/>
      </c>
    </row>
    <row r="27" spans="1:48" ht="21" customHeight="1">
      <c r="A27" s="8">
        <f t="shared" si="8"/>
        <v>45250</v>
      </c>
      <c r="B27" s="3" t="str">
        <f t="shared" si="0"/>
        <v>月</v>
      </c>
      <c r="C27" s="10"/>
      <c r="D27" s="109">
        <v>0.41666666666666602</v>
      </c>
      <c r="E27" s="104"/>
      <c r="F27" s="110"/>
      <c r="G27" s="109">
        <v>0.79166666666666596</v>
      </c>
      <c r="H27" s="104"/>
      <c r="I27" s="110"/>
      <c r="J27" s="109">
        <v>4.1666666666666699E-2</v>
      </c>
      <c r="K27" s="104"/>
      <c r="L27" s="104"/>
      <c r="M27" s="111">
        <f t="shared" si="1"/>
        <v>0.33333333333333331</v>
      </c>
      <c r="N27" s="102"/>
      <c r="O27" s="112"/>
      <c r="P27" s="101">
        <f t="shared" si="2"/>
        <v>5.5511151231257827E-17</v>
      </c>
      <c r="Q27" s="102"/>
      <c r="R27" s="112"/>
      <c r="S27" s="101" t="str">
        <f t="shared" si="3"/>
        <v/>
      </c>
      <c r="T27" s="102"/>
      <c r="U27" s="102"/>
      <c r="V27" s="101">
        <f t="shared" si="4"/>
        <v>0.33333333333333326</v>
      </c>
      <c r="W27" s="102"/>
      <c r="X27" s="103"/>
      <c r="Y27" s="236" t="s">
        <v>68</v>
      </c>
      <c r="Z27" s="236"/>
      <c r="AA27" s="236"/>
      <c r="AB27" s="104"/>
      <c r="AC27" s="104"/>
      <c r="AD27" s="104"/>
      <c r="AE27" s="104"/>
      <c r="AF27" s="104"/>
      <c r="AG27" s="105"/>
      <c r="AH27" s="104"/>
      <c r="AI27" s="104"/>
      <c r="AJ27" s="104"/>
      <c r="AK27" s="104"/>
      <c r="AL27" s="231" t="str">
        <f>IFERROR(VLOOKUP(C27,データシート!$H$2:$J$9,3,),"")</f>
        <v/>
      </c>
      <c r="AM27" s="231"/>
      <c r="AN27" s="232"/>
      <c r="AT27" s="17">
        <f t="shared" si="5"/>
        <v>8</v>
      </c>
      <c r="AU27" s="17">
        <f t="shared" si="6"/>
        <v>1.3322676295501878E-15</v>
      </c>
      <c r="AV27" s="17" t="str">
        <f t="shared" si="9"/>
        <v/>
      </c>
    </row>
    <row r="28" spans="1:48" ht="21" customHeight="1">
      <c r="A28" s="8">
        <f t="shared" si="8"/>
        <v>45251</v>
      </c>
      <c r="B28" s="3" t="str">
        <f t="shared" si="0"/>
        <v>火</v>
      </c>
      <c r="C28" s="10"/>
      <c r="D28" s="109">
        <v>0.41666666666666602</v>
      </c>
      <c r="E28" s="104"/>
      <c r="F28" s="110"/>
      <c r="G28" s="109">
        <v>0.79166666666666596</v>
      </c>
      <c r="H28" s="104"/>
      <c r="I28" s="110"/>
      <c r="J28" s="109">
        <v>4.1666666666666699E-2</v>
      </c>
      <c r="K28" s="104"/>
      <c r="L28" s="104"/>
      <c r="M28" s="111">
        <f t="shared" si="1"/>
        <v>0.33333333333333331</v>
      </c>
      <c r="N28" s="102"/>
      <c r="O28" s="112"/>
      <c r="P28" s="101">
        <f t="shared" si="2"/>
        <v>5.5511151231257827E-17</v>
      </c>
      <c r="Q28" s="102"/>
      <c r="R28" s="112"/>
      <c r="S28" s="101" t="str">
        <f t="shared" si="3"/>
        <v/>
      </c>
      <c r="T28" s="102"/>
      <c r="U28" s="102"/>
      <c r="V28" s="101">
        <f t="shared" si="4"/>
        <v>0.33333333333333326</v>
      </c>
      <c r="W28" s="102"/>
      <c r="X28" s="103"/>
      <c r="Y28" s="236" t="s">
        <v>68</v>
      </c>
      <c r="Z28" s="236"/>
      <c r="AA28" s="236"/>
      <c r="AB28" s="104"/>
      <c r="AC28" s="104"/>
      <c r="AD28" s="104"/>
      <c r="AE28" s="104"/>
      <c r="AF28" s="104"/>
      <c r="AG28" s="105"/>
      <c r="AH28" s="104"/>
      <c r="AI28" s="104"/>
      <c r="AJ28" s="104"/>
      <c r="AK28" s="104"/>
      <c r="AL28" s="231" t="str">
        <f>IFERROR(VLOOKUP(C28,データシート!$H$2:$J$9,3,),"")</f>
        <v/>
      </c>
      <c r="AM28" s="231"/>
      <c r="AN28" s="232"/>
      <c r="AT28" s="17">
        <f t="shared" si="5"/>
        <v>8</v>
      </c>
      <c r="AU28" s="17">
        <f t="shared" si="6"/>
        <v>1.3322676295501878E-15</v>
      </c>
      <c r="AV28" s="17" t="str">
        <f t="shared" si="9"/>
        <v/>
      </c>
    </row>
    <row r="29" spans="1:48" ht="21" customHeight="1">
      <c r="A29" s="8">
        <f t="shared" si="8"/>
        <v>45252</v>
      </c>
      <c r="B29" s="3" t="str">
        <f t="shared" si="0"/>
        <v>水</v>
      </c>
      <c r="C29" s="10"/>
      <c r="D29" s="109">
        <v>0.41666666666666602</v>
      </c>
      <c r="E29" s="104"/>
      <c r="F29" s="110"/>
      <c r="G29" s="109">
        <v>0.79166666666666596</v>
      </c>
      <c r="H29" s="104"/>
      <c r="I29" s="110"/>
      <c r="J29" s="109">
        <v>4.1666666666666699E-2</v>
      </c>
      <c r="K29" s="104"/>
      <c r="L29" s="104"/>
      <c r="M29" s="111">
        <f t="shared" si="1"/>
        <v>0.33333333333333331</v>
      </c>
      <c r="N29" s="102"/>
      <c r="O29" s="112"/>
      <c r="P29" s="101">
        <f t="shared" si="2"/>
        <v>5.5511151231257827E-17</v>
      </c>
      <c r="Q29" s="102"/>
      <c r="R29" s="112"/>
      <c r="S29" s="101" t="str">
        <f t="shared" si="3"/>
        <v/>
      </c>
      <c r="T29" s="102"/>
      <c r="U29" s="102"/>
      <c r="V29" s="101">
        <f t="shared" si="4"/>
        <v>0.33333333333333326</v>
      </c>
      <c r="W29" s="102"/>
      <c r="X29" s="103"/>
      <c r="Y29" s="236" t="s">
        <v>68</v>
      </c>
      <c r="Z29" s="236"/>
      <c r="AA29" s="236"/>
      <c r="AB29" s="104"/>
      <c r="AC29" s="104"/>
      <c r="AD29" s="104"/>
      <c r="AE29" s="104"/>
      <c r="AF29" s="104"/>
      <c r="AG29" s="105"/>
      <c r="AH29" s="104"/>
      <c r="AI29" s="104"/>
      <c r="AJ29" s="104"/>
      <c r="AK29" s="104"/>
      <c r="AL29" s="231" t="str">
        <f>IFERROR(VLOOKUP(C29,データシート!$H$2:$J$9,3,),"")</f>
        <v/>
      </c>
      <c r="AM29" s="231"/>
      <c r="AN29" s="232"/>
      <c r="AT29" s="17">
        <f t="shared" si="5"/>
        <v>8</v>
      </c>
      <c r="AU29" s="17">
        <f t="shared" si="6"/>
        <v>1.3322676295501878E-15</v>
      </c>
      <c r="AV29" s="17" t="str">
        <f t="shared" si="9"/>
        <v/>
      </c>
    </row>
    <row r="30" spans="1:48" ht="21" customHeight="1">
      <c r="A30" s="8">
        <f t="shared" si="8"/>
        <v>45253</v>
      </c>
      <c r="B30" s="3" t="str">
        <f t="shared" si="0"/>
        <v>木</v>
      </c>
      <c r="C30" s="10"/>
      <c r="D30" s="109"/>
      <c r="E30" s="104"/>
      <c r="F30" s="110"/>
      <c r="G30" s="109"/>
      <c r="H30" s="104"/>
      <c r="I30" s="110"/>
      <c r="J30" s="109"/>
      <c r="K30" s="104"/>
      <c r="L30" s="104"/>
      <c r="M30" s="111" t="str">
        <f>IF(C30=7,"",IF(V30="","",IF(V30&gt;=TIME(8,0,0),"8:00",V30)*1))</f>
        <v/>
      </c>
      <c r="N30" s="102"/>
      <c r="O30" s="112"/>
      <c r="P30" s="101" t="str">
        <f t="shared" si="2"/>
        <v/>
      </c>
      <c r="Q30" s="102"/>
      <c r="R30" s="112"/>
      <c r="S30" s="101" t="str">
        <f t="shared" si="3"/>
        <v/>
      </c>
      <c r="T30" s="102"/>
      <c r="U30" s="102"/>
      <c r="V30" s="101" t="str">
        <f t="shared" si="4"/>
        <v/>
      </c>
      <c r="W30" s="102"/>
      <c r="X30" s="103"/>
      <c r="Y30" s="236"/>
      <c r="Z30" s="236"/>
      <c r="AA30" s="236"/>
      <c r="AB30" s="104" t="s">
        <v>159</v>
      </c>
      <c r="AC30" s="104"/>
      <c r="AD30" s="104"/>
      <c r="AE30" s="104"/>
      <c r="AF30" s="104"/>
      <c r="AG30" s="105"/>
      <c r="AH30" s="104"/>
      <c r="AI30" s="104"/>
      <c r="AJ30" s="104"/>
      <c r="AK30" s="104"/>
      <c r="AL30" s="231" t="str">
        <f>IFERROR(VLOOKUP(C30,データシート!$H$2:$J$9,3,),"")</f>
        <v/>
      </c>
      <c r="AM30" s="231"/>
      <c r="AN30" s="232"/>
      <c r="AT30" s="17" t="str">
        <f t="shared" si="5"/>
        <v/>
      </c>
      <c r="AU30" s="17" t="str">
        <f t="shared" si="6"/>
        <v/>
      </c>
      <c r="AV30" s="17" t="str">
        <f t="shared" si="9"/>
        <v/>
      </c>
    </row>
    <row r="31" spans="1:48" ht="21" customHeight="1">
      <c r="A31" s="8">
        <f t="shared" si="8"/>
        <v>45254</v>
      </c>
      <c r="B31" s="3" t="str">
        <f t="shared" si="0"/>
        <v>金</v>
      </c>
      <c r="C31" s="10"/>
      <c r="D31" s="109">
        <v>0.41666666666666602</v>
      </c>
      <c r="E31" s="104"/>
      <c r="F31" s="110"/>
      <c r="G31" s="109">
        <v>0.79166666666666596</v>
      </c>
      <c r="H31" s="104"/>
      <c r="I31" s="110"/>
      <c r="J31" s="109">
        <v>4.1666666666666699E-2</v>
      </c>
      <c r="K31" s="104"/>
      <c r="L31" s="104"/>
      <c r="M31" s="111">
        <f>IF(C31=7,"",IF(V31="","",IF(V31&gt;=TIME(8,0,0),"8:00",V31)*1))</f>
        <v>0.33333333333333331</v>
      </c>
      <c r="N31" s="102"/>
      <c r="O31" s="112"/>
      <c r="P31" s="101">
        <f>IF(M31="",V31,IFERROR(ABS(V31-M31),""))</f>
        <v>5.5511151231257827E-17</v>
      </c>
      <c r="Q31" s="102"/>
      <c r="R31" s="112"/>
      <c r="S31" s="101" t="str">
        <f t="shared" si="3"/>
        <v/>
      </c>
      <c r="T31" s="102"/>
      <c r="U31" s="102"/>
      <c r="V31" s="101">
        <f t="shared" si="4"/>
        <v>0.33333333333333326</v>
      </c>
      <c r="W31" s="102"/>
      <c r="X31" s="103"/>
      <c r="Y31" s="236" t="s">
        <v>68</v>
      </c>
      <c r="Z31" s="236"/>
      <c r="AA31" s="236"/>
      <c r="AB31" s="104"/>
      <c r="AC31" s="104"/>
      <c r="AD31" s="104"/>
      <c r="AE31" s="104"/>
      <c r="AF31" s="104"/>
      <c r="AG31" s="105"/>
      <c r="AH31" s="104"/>
      <c r="AI31" s="104"/>
      <c r="AJ31" s="104"/>
      <c r="AK31" s="104"/>
      <c r="AL31" s="231" t="str">
        <f>IFERROR(VLOOKUP(C31,データシート!$H$2:$J$9,3,),"")</f>
        <v/>
      </c>
      <c r="AM31" s="231"/>
      <c r="AN31" s="232"/>
      <c r="AT31" s="17">
        <f t="shared" si="5"/>
        <v>8</v>
      </c>
      <c r="AU31" s="17">
        <f t="shared" si="6"/>
        <v>1.3322676295501878E-15</v>
      </c>
      <c r="AV31" s="17" t="str">
        <f t="shared" si="9"/>
        <v/>
      </c>
    </row>
    <row r="32" spans="1:48" ht="21" customHeight="1">
      <c r="A32" s="8">
        <f t="shared" si="8"/>
        <v>45255</v>
      </c>
      <c r="B32" s="3" t="str">
        <f t="shared" si="0"/>
        <v>土</v>
      </c>
      <c r="C32" s="10"/>
      <c r="D32" s="109"/>
      <c r="E32" s="170"/>
      <c r="F32" s="234"/>
      <c r="G32" s="109"/>
      <c r="H32" s="170"/>
      <c r="I32" s="234"/>
      <c r="J32" s="109"/>
      <c r="K32" s="170"/>
      <c r="L32" s="235"/>
      <c r="M32" s="111" t="str">
        <f>IF(C32=7,"",IF(V32="","",IF(V32&gt;=TIME(8,0,0),"8:00",V32)*1))</f>
        <v/>
      </c>
      <c r="N32" s="102"/>
      <c r="O32" s="112"/>
      <c r="P32" s="101" t="str">
        <f t="shared" si="2"/>
        <v/>
      </c>
      <c r="Q32" s="102"/>
      <c r="R32" s="112"/>
      <c r="S32" s="101" t="str">
        <f t="shared" si="3"/>
        <v/>
      </c>
      <c r="T32" s="102"/>
      <c r="U32" s="102"/>
      <c r="V32" s="101" t="str">
        <f t="shared" si="4"/>
        <v/>
      </c>
      <c r="W32" s="102"/>
      <c r="X32" s="103"/>
      <c r="Y32" s="236"/>
      <c r="Z32" s="236"/>
      <c r="AA32" s="236"/>
      <c r="AB32" s="104"/>
      <c r="AC32" s="104"/>
      <c r="AD32" s="104"/>
      <c r="AE32" s="104"/>
      <c r="AF32" s="104"/>
      <c r="AG32" s="105"/>
      <c r="AH32" s="104"/>
      <c r="AI32" s="104"/>
      <c r="AJ32" s="104"/>
      <c r="AK32" s="104"/>
      <c r="AL32" s="231" t="str">
        <f>IFERROR(VLOOKUP(C32,データシート!$H$2:$J$9,3,),"")</f>
        <v/>
      </c>
      <c r="AM32" s="231"/>
      <c r="AN32" s="232"/>
      <c r="AT32" s="17" t="str">
        <f t="shared" si="5"/>
        <v/>
      </c>
      <c r="AU32" s="17" t="str">
        <f t="shared" si="6"/>
        <v/>
      </c>
      <c r="AV32" s="17" t="str">
        <f t="shared" si="9"/>
        <v/>
      </c>
    </row>
    <row r="33" spans="1:48" ht="21" customHeight="1">
      <c r="A33" s="8">
        <f t="shared" si="8"/>
        <v>45256</v>
      </c>
      <c r="B33" s="3" t="str">
        <f t="shared" si="0"/>
        <v>日</v>
      </c>
      <c r="C33" s="10"/>
      <c r="D33" s="109"/>
      <c r="E33" s="104"/>
      <c r="F33" s="110"/>
      <c r="G33" s="109"/>
      <c r="H33" s="104"/>
      <c r="I33" s="110"/>
      <c r="J33" s="109"/>
      <c r="K33" s="104"/>
      <c r="L33" s="104"/>
      <c r="M33" s="111" t="str">
        <f t="shared" si="1"/>
        <v/>
      </c>
      <c r="N33" s="102"/>
      <c r="O33" s="112"/>
      <c r="P33" s="101" t="str">
        <f t="shared" si="2"/>
        <v/>
      </c>
      <c r="Q33" s="102"/>
      <c r="R33" s="112"/>
      <c r="S33" s="101" t="str">
        <f t="shared" si="3"/>
        <v/>
      </c>
      <c r="T33" s="102"/>
      <c r="U33" s="102"/>
      <c r="V33" s="101" t="str">
        <f t="shared" si="4"/>
        <v/>
      </c>
      <c r="W33" s="102"/>
      <c r="X33" s="103"/>
      <c r="Y33" s="236"/>
      <c r="Z33" s="236"/>
      <c r="AA33" s="236"/>
      <c r="AB33" s="104"/>
      <c r="AC33" s="104"/>
      <c r="AD33" s="104"/>
      <c r="AE33" s="104"/>
      <c r="AF33" s="104"/>
      <c r="AG33" s="105"/>
      <c r="AH33" s="104"/>
      <c r="AI33" s="104"/>
      <c r="AJ33" s="104"/>
      <c r="AK33" s="104"/>
      <c r="AL33" s="231" t="str">
        <f>IFERROR(VLOOKUP(C33,データシート!$H$2:$J$9,3,),"")</f>
        <v/>
      </c>
      <c r="AM33" s="231"/>
      <c r="AN33" s="232"/>
      <c r="AT33" s="17" t="str">
        <f t="shared" si="5"/>
        <v/>
      </c>
      <c r="AU33" s="17" t="str">
        <f t="shared" si="6"/>
        <v/>
      </c>
      <c r="AV33" s="17" t="str">
        <f t="shared" si="9"/>
        <v/>
      </c>
    </row>
    <row r="34" spans="1:48" ht="21" customHeight="1">
      <c r="A34" s="8">
        <f t="shared" si="8"/>
        <v>45257</v>
      </c>
      <c r="B34" s="3" t="str">
        <f t="shared" si="0"/>
        <v>月</v>
      </c>
      <c r="C34" s="10"/>
      <c r="D34" s="109">
        <v>0.41666666666666602</v>
      </c>
      <c r="E34" s="104"/>
      <c r="F34" s="110"/>
      <c r="G34" s="109">
        <v>0.79166666666666596</v>
      </c>
      <c r="H34" s="104"/>
      <c r="I34" s="110"/>
      <c r="J34" s="109">
        <v>4.1666666666666699E-2</v>
      </c>
      <c r="K34" s="104"/>
      <c r="L34" s="104"/>
      <c r="M34" s="111">
        <f t="shared" si="1"/>
        <v>0.33333333333333331</v>
      </c>
      <c r="N34" s="102"/>
      <c r="O34" s="112"/>
      <c r="P34" s="101">
        <f t="shared" si="2"/>
        <v>5.5511151231257827E-17</v>
      </c>
      <c r="Q34" s="102"/>
      <c r="R34" s="112"/>
      <c r="S34" s="101" t="str">
        <f t="shared" si="3"/>
        <v/>
      </c>
      <c r="T34" s="102"/>
      <c r="U34" s="102"/>
      <c r="V34" s="101">
        <f t="shared" si="4"/>
        <v>0.33333333333333326</v>
      </c>
      <c r="W34" s="102"/>
      <c r="X34" s="103"/>
      <c r="Y34" s="236" t="s">
        <v>68</v>
      </c>
      <c r="Z34" s="236"/>
      <c r="AA34" s="236"/>
      <c r="AB34" s="104"/>
      <c r="AC34" s="104"/>
      <c r="AD34" s="104"/>
      <c r="AE34" s="104"/>
      <c r="AF34" s="104"/>
      <c r="AG34" s="105"/>
      <c r="AH34" s="104"/>
      <c r="AI34" s="104"/>
      <c r="AJ34" s="104"/>
      <c r="AK34" s="104"/>
      <c r="AL34" s="231" t="str">
        <f>IFERROR(VLOOKUP(C34,データシート!$H$2:$J$9,3,),"")</f>
        <v/>
      </c>
      <c r="AM34" s="231"/>
      <c r="AN34" s="232"/>
      <c r="AT34" s="17">
        <f t="shared" si="5"/>
        <v>8</v>
      </c>
      <c r="AU34" s="17">
        <f t="shared" si="6"/>
        <v>1.3322676295501878E-15</v>
      </c>
      <c r="AV34" s="17" t="str">
        <f t="shared" si="9"/>
        <v/>
      </c>
    </row>
    <row r="35" spans="1:48" ht="21" customHeight="1">
      <c r="A35" s="8">
        <f t="shared" si="8"/>
        <v>45258</v>
      </c>
      <c r="B35" s="3" t="str">
        <f t="shared" si="0"/>
        <v>火</v>
      </c>
      <c r="C35" s="10"/>
      <c r="D35" s="109">
        <v>0.41666666666666602</v>
      </c>
      <c r="E35" s="104"/>
      <c r="F35" s="110"/>
      <c r="G35" s="109">
        <v>0.79166666666666596</v>
      </c>
      <c r="H35" s="104"/>
      <c r="I35" s="110"/>
      <c r="J35" s="109">
        <v>4.1666666666666699E-2</v>
      </c>
      <c r="K35" s="104"/>
      <c r="L35" s="104"/>
      <c r="M35" s="111">
        <f>IF(C35=7,"",IF(V35="","",IF(V35&gt;=TIME(8,0,0),"8:00",V35)*1))</f>
        <v>0.33333333333333331</v>
      </c>
      <c r="N35" s="102"/>
      <c r="O35" s="112"/>
      <c r="P35" s="101">
        <f t="shared" si="2"/>
        <v>5.5511151231257827E-17</v>
      </c>
      <c r="Q35" s="102"/>
      <c r="R35" s="112"/>
      <c r="S35" s="101" t="str">
        <f t="shared" si="3"/>
        <v/>
      </c>
      <c r="T35" s="102"/>
      <c r="U35" s="102"/>
      <c r="V35" s="101">
        <f t="shared" si="4"/>
        <v>0.33333333333333326</v>
      </c>
      <c r="W35" s="102"/>
      <c r="X35" s="103"/>
      <c r="Y35" s="236" t="s">
        <v>68</v>
      </c>
      <c r="Z35" s="236"/>
      <c r="AA35" s="236"/>
      <c r="AB35" s="104"/>
      <c r="AC35" s="104"/>
      <c r="AD35" s="104"/>
      <c r="AE35" s="104"/>
      <c r="AF35" s="104"/>
      <c r="AG35" s="105"/>
      <c r="AH35" s="104"/>
      <c r="AI35" s="104"/>
      <c r="AJ35" s="104"/>
      <c r="AK35" s="104"/>
      <c r="AL35" s="231" t="str">
        <f>IFERROR(VLOOKUP(C35,データシート!$H$2:$J$9,3,),"")</f>
        <v/>
      </c>
      <c r="AM35" s="231"/>
      <c r="AN35" s="232"/>
      <c r="AT35" s="17">
        <f t="shared" si="5"/>
        <v>8</v>
      </c>
      <c r="AU35" s="17">
        <f t="shared" si="6"/>
        <v>1.3322676295501878E-15</v>
      </c>
      <c r="AV35" s="17" t="str">
        <f t="shared" si="9"/>
        <v/>
      </c>
    </row>
    <row r="36" spans="1:48" ht="21" customHeight="1">
      <c r="A36" s="8">
        <f t="shared" si="8"/>
        <v>45259</v>
      </c>
      <c r="B36" s="3" t="str">
        <f t="shared" si="0"/>
        <v>水</v>
      </c>
      <c r="C36" s="10"/>
      <c r="D36" s="109">
        <v>0.41666666666666602</v>
      </c>
      <c r="E36" s="170"/>
      <c r="F36" s="234"/>
      <c r="G36" s="109">
        <v>0.79166666666666596</v>
      </c>
      <c r="H36" s="170"/>
      <c r="I36" s="234"/>
      <c r="J36" s="109">
        <v>4.1666666666666699E-2</v>
      </c>
      <c r="K36" s="170"/>
      <c r="L36" s="235"/>
      <c r="M36" s="111">
        <f t="shared" si="1"/>
        <v>0.33333333333333331</v>
      </c>
      <c r="N36" s="102"/>
      <c r="O36" s="112"/>
      <c r="P36" s="101">
        <f t="shared" si="2"/>
        <v>5.5511151231257827E-17</v>
      </c>
      <c r="Q36" s="102"/>
      <c r="R36" s="112"/>
      <c r="S36" s="101" t="str">
        <f t="shared" si="3"/>
        <v/>
      </c>
      <c r="T36" s="102"/>
      <c r="U36" s="102"/>
      <c r="V36" s="101">
        <f t="shared" si="4"/>
        <v>0.33333333333333326</v>
      </c>
      <c r="W36" s="102"/>
      <c r="X36" s="103"/>
      <c r="Y36" s="236" t="s">
        <v>68</v>
      </c>
      <c r="Z36" s="236"/>
      <c r="AA36" s="236"/>
      <c r="AB36" s="104"/>
      <c r="AC36" s="104"/>
      <c r="AD36" s="104"/>
      <c r="AE36" s="104"/>
      <c r="AF36" s="104"/>
      <c r="AG36" s="105"/>
      <c r="AH36" s="104"/>
      <c r="AI36" s="104"/>
      <c r="AJ36" s="104"/>
      <c r="AK36" s="104"/>
      <c r="AL36" s="231" t="str">
        <f>IFERROR(VLOOKUP(C36,データシート!$H$2:$J$9,3,),"")</f>
        <v/>
      </c>
      <c r="AM36" s="231"/>
      <c r="AN36" s="232"/>
      <c r="AT36" s="17">
        <f t="shared" si="5"/>
        <v>8</v>
      </c>
      <c r="AU36" s="17">
        <f t="shared" si="6"/>
        <v>1.3322676295501878E-15</v>
      </c>
      <c r="AV36" s="17" t="str">
        <f t="shared" si="9"/>
        <v/>
      </c>
    </row>
    <row r="37" spans="1:48" ht="21" customHeight="1">
      <c r="A37" s="8">
        <f t="shared" si="8"/>
        <v>45260</v>
      </c>
      <c r="B37" s="3" t="str">
        <f t="shared" si="0"/>
        <v>木</v>
      </c>
      <c r="C37" s="10"/>
      <c r="D37" s="109">
        <v>0.41666666666666602</v>
      </c>
      <c r="E37" s="104"/>
      <c r="F37" s="110"/>
      <c r="G37" s="109">
        <v>0.79166666666666596</v>
      </c>
      <c r="H37" s="104"/>
      <c r="I37" s="110"/>
      <c r="J37" s="109">
        <v>4.1666666666666699E-2</v>
      </c>
      <c r="K37" s="104"/>
      <c r="L37" s="104"/>
      <c r="M37" s="111">
        <f t="shared" si="1"/>
        <v>0.33333333333333331</v>
      </c>
      <c r="N37" s="102"/>
      <c r="O37" s="112"/>
      <c r="P37" s="101">
        <f t="shared" si="2"/>
        <v>5.5511151231257827E-17</v>
      </c>
      <c r="Q37" s="102"/>
      <c r="R37" s="112"/>
      <c r="S37" s="101" t="str">
        <f t="shared" ref="S37" si="10">IF(G37="","",IF(G37+IF(G37-D37&lt;0,1,0)&lt;TIME(22,0,0),"",G37+IF(G37-D37&lt;0,1,0)-TIME(22,0,0)))</f>
        <v/>
      </c>
      <c r="T37" s="102"/>
      <c r="U37" s="102"/>
      <c r="V37" s="101">
        <f t="shared" ref="V37" si="11">IF(G37="","",G37+IF(G37-D37&lt;0,1,0)-D37-J37)</f>
        <v>0.33333333333333326</v>
      </c>
      <c r="W37" s="102"/>
      <c r="X37" s="103"/>
      <c r="Y37" s="236" t="s">
        <v>68</v>
      </c>
      <c r="Z37" s="236"/>
      <c r="AA37" s="236"/>
      <c r="AB37" s="104"/>
      <c r="AC37" s="104"/>
      <c r="AD37" s="104"/>
      <c r="AE37" s="104"/>
      <c r="AF37" s="104"/>
      <c r="AG37" s="105"/>
      <c r="AH37" s="104"/>
      <c r="AI37" s="104"/>
      <c r="AJ37" s="104"/>
      <c r="AK37" s="104"/>
      <c r="AL37" s="231" t="str">
        <f>IFERROR(VLOOKUP(C37,データシート!$H$2:$J$9,3,),"")</f>
        <v/>
      </c>
      <c r="AM37" s="231"/>
      <c r="AN37" s="232"/>
      <c r="AT37" s="17">
        <f t="shared" si="5"/>
        <v>8</v>
      </c>
      <c r="AU37" s="17">
        <f t="shared" si="6"/>
        <v>1.3322676295501878E-15</v>
      </c>
      <c r="AV37" s="17" t="str">
        <f t="shared" si="9"/>
        <v/>
      </c>
    </row>
    <row r="38" spans="1:48" ht="21" customHeight="1" thickBot="1">
      <c r="A38" s="8">
        <f t="shared" si="8"/>
        <v>45261</v>
      </c>
      <c r="B38" s="3" t="str">
        <f>TEXT($A38,"aaa")</f>
        <v>金</v>
      </c>
      <c r="C38" s="10"/>
      <c r="D38" s="109"/>
      <c r="E38" s="104"/>
      <c r="F38" s="110"/>
      <c r="G38" s="109"/>
      <c r="H38" s="104"/>
      <c r="I38" s="110"/>
      <c r="J38" s="109"/>
      <c r="K38" s="104"/>
      <c r="L38" s="104"/>
      <c r="M38" s="111" t="str">
        <f t="shared" si="1"/>
        <v/>
      </c>
      <c r="N38" s="102"/>
      <c r="O38" s="112"/>
      <c r="P38" s="101" t="str">
        <f t="shared" si="2"/>
        <v/>
      </c>
      <c r="Q38" s="102"/>
      <c r="R38" s="112"/>
      <c r="S38" s="101" t="str">
        <f t="shared" si="3"/>
        <v/>
      </c>
      <c r="T38" s="102"/>
      <c r="U38" s="102"/>
      <c r="V38" s="143" t="str">
        <f t="shared" si="4"/>
        <v/>
      </c>
      <c r="W38" s="132"/>
      <c r="X38" s="144"/>
      <c r="Y38" s="236"/>
      <c r="Z38" s="236"/>
      <c r="AA38" s="236"/>
      <c r="AB38" s="104"/>
      <c r="AC38" s="104"/>
      <c r="AD38" s="104"/>
      <c r="AE38" s="104"/>
      <c r="AF38" s="104"/>
      <c r="AG38" s="105"/>
      <c r="AH38" s="104"/>
      <c r="AI38" s="104"/>
      <c r="AJ38" s="104"/>
      <c r="AK38" s="104"/>
      <c r="AL38" s="231" t="str">
        <f>IFERROR(VLOOKUP(C38,データシート!$H$2:$J$9,3,),"")</f>
        <v/>
      </c>
      <c r="AM38" s="231"/>
      <c r="AN38" s="232"/>
      <c r="AT38" s="17" t="str">
        <f t="shared" si="5"/>
        <v/>
      </c>
      <c r="AU38" s="17" t="str">
        <f t="shared" si="6"/>
        <v/>
      </c>
      <c r="AV38" s="17" t="str">
        <f t="shared" si="9"/>
        <v/>
      </c>
    </row>
    <row r="39" spans="1:48" ht="21.6" customHeight="1">
      <c r="A39" s="241"/>
      <c r="B39" s="119" t="s">
        <v>43</v>
      </c>
      <c r="C39" s="228" t="str">
        <f>COUNTIF($C$8:$C$38,"7")&amp;"日"</f>
        <v>0日</v>
      </c>
      <c r="D39" s="161"/>
      <c r="E39" s="225" t="s">
        <v>31</v>
      </c>
      <c r="F39" s="31" t="s">
        <v>80</v>
      </c>
      <c r="G39" s="217" t="str">
        <f>COUNTIF($C$8:$C$38,"1")&amp;"日"</f>
        <v>0日</v>
      </c>
      <c r="H39" s="218"/>
      <c r="I39" s="29" t="s">
        <v>21</v>
      </c>
      <c r="J39" s="217" t="str">
        <f>COUNTIF($C$8:$C$38,"4")&amp;"日"</f>
        <v>0日</v>
      </c>
      <c r="K39" s="218"/>
      <c r="L39" s="134" t="s">
        <v>27</v>
      </c>
      <c r="M39" s="137">
        <f>SUM(M8:O38)</f>
        <v>6.6666666666666643</v>
      </c>
      <c r="N39" s="138"/>
      <c r="O39" s="138"/>
      <c r="P39" s="139">
        <f>SUM(P8:R38)</f>
        <v>1.1102230246251565E-15</v>
      </c>
      <c r="Q39" s="138"/>
      <c r="R39" s="140"/>
      <c r="S39" s="138">
        <f>SUM(S8:U38)</f>
        <v>0</v>
      </c>
      <c r="T39" s="138"/>
      <c r="U39" s="140"/>
      <c r="V39" s="138">
        <f>SUM(V8:X38)</f>
        <v>6.6666666666666625</v>
      </c>
      <c r="W39" s="138"/>
      <c r="X39" s="138"/>
      <c r="Y39" s="246" t="s">
        <v>68</v>
      </c>
      <c r="Z39" s="247"/>
      <c r="AA39" s="247"/>
      <c r="AB39" s="250">
        <f>COUNTIF($Y$8:$Y$38,"会社")</f>
        <v>20</v>
      </c>
      <c r="AC39" s="251"/>
      <c r="AD39" s="28" t="s">
        <v>73</v>
      </c>
      <c r="AE39" s="146" t="s">
        <v>28</v>
      </c>
      <c r="AF39" s="150" t="s">
        <v>70</v>
      </c>
      <c r="AG39" s="150"/>
      <c r="AH39" s="150"/>
      <c r="AI39" s="161"/>
      <c r="AJ39" s="158" t="s">
        <v>29</v>
      </c>
      <c r="AK39" s="150" t="s">
        <v>70</v>
      </c>
      <c r="AL39" s="150"/>
      <c r="AM39" s="150"/>
      <c r="AN39" s="161"/>
      <c r="AT39" s="17">
        <f>SUM(AT8:AT38)</f>
        <v>160</v>
      </c>
      <c r="AU39" s="17">
        <f>SUM(AU8:AU38)</f>
        <v>2.6645352591003757E-14</v>
      </c>
    </row>
    <row r="40" spans="1:48" ht="21.6" customHeight="1" thickBot="1">
      <c r="A40" s="242"/>
      <c r="B40" s="120"/>
      <c r="C40" s="229"/>
      <c r="D40" s="162"/>
      <c r="E40" s="226"/>
      <c r="F40" s="32" t="s">
        <v>74</v>
      </c>
      <c r="G40" s="219" t="str">
        <f>COUNTIF($C$8:$C$38,"2")/2&amp;"日"</f>
        <v>0日</v>
      </c>
      <c r="H40" s="220"/>
      <c r="I40" s="30" t="s">
        <v>79</v>
      </c>
      <c r="J40" s="219" t="str">
        <f>COUNTIF($C$8:$C$38,"8")&amp;"日"</f>
        <v>0日</v>
      </c>
      <c r="K40" s="220"/>
      <c r="L40" s="135"/>
      <c r="M40" s="131">
        <f>M39+P39</f>
        <v>6.6666666666666652</v>
      </c>
      <c r="N40" s="132"/>
      <c r="O40" s="132"/>
      <c r="P40" s="132"/>
      <c r="Q40" s="132"/>
      <c r="R40" s="133"/>
      <c r="S40" s="164"/>
      <c r="T40" s="165"/>
      <c r="U40" s="166"/>
      <c r="V40" s="164"/>
      <c r="W40" s="165"/>
      <c r="X40" s="167"/>
      <c r="Y40" s="244" t="s">
        <v>71</v>
      </c>
      <c r="Z40" s="245"/>
      <c r="AA40" s="245"/>
      <c r="AB40" s="252">
        <f>COUNTIF($Y$8:$Y$38,"テレワーク")</f>
        <v>0</v>
      </c>
      <c r="AC40" s="253"/>
      <c r="AD40" s="27" t="s">
        <v>73</v>
      </c>
      <c r="AE40" s="147"/>
      <c r="AF40" s="153"/>
      <c r="AG40" s="153"/>
      <c r="AH40" s="153"/>
      <c r="AI40" s="162"/>
      <c r="AJ40" s="159"/>
      <c r="AK40" s="153"/>
      <c r="AL40" s="153"/>
      <c r="AM40" s="153"/>
      <c r="AN40" s="162"/>
    </row>
    <row r="41" spans="1:48" ht="21.6" customHeight="1" thickBot="1">
      <c r="A41" s="243"/>
      <c r="B41" s="121"/>
      <c r="C41" s="230"/>
      <c r="D41" s="163"/>
      <c r="E41" s="227"/>
      <c r="F41" s="33" t="s">
        <v>75</v>
      </c>
      <c r="G41" s="221" t="str">
        <f>COUNTIF($C$8:$C$38,"３")/2&amp;"日"</f>
        <v>0日</v>
      </c>
      <c r="H41" s="222"/>
      <c r="I41" s="34"/>
      <c r="J41" s="223"/>
      <c r="K41" s="224"/>
      <c r="L41" s="136"/>
      <c r="M41" s="168">
        <f>M39*24</f>
        <v>159.99999999999994</v>
      </c>
      <c r="N41" s="169"/>
      <c r="O41" s="169"/>
      <c r="P41" s="169">
        <f>P39*24</f>
        <v>2.6645352591003757E-14</v>
      </c>
      <c r="Q41" s="169"/>
      <c r="R41" s="169"/>
      <c r="S41" s="169">
        <f>S39*24</f>
        <v>0</v>
      </c>
      <c r="T41" s="169"/>
      <c r="U41" s="169"/>
      <c r="V41" s="141">
        <f>V39*24</f>
        <v>159.99999999999989</v>
      </c>
      <c r="W41" s="141"/>
      <c r="X41" s="142"/>
      <c r="Y41" s="248" t="s">
        <v>72</v>
      </c>
      <c r="Z41" s="249"/>
      <c r="AA41" s="249"/>
      <c r="AB41" s="254">
        <f>AB39+AB40</f>
        <v>20</v>
      </c>
      <c r="AC41" s="255"/>
      <c r="AD41" s="26" t="s">
        <v>73</v>
      </c>
      <c r="AE41" s="148"/>
      <c r="AF41" s="156"/>
      <c r="AG41" s="156"/>
      <c r="AH41" s="156"/>
      <c r="AI41" s="163"/>
      <c r="AJ41" s="160"/>
      <c r="AK41" s="156"/>
      <c r="AL41" s="156"/>
      <c r="AM41" s="156"/>
      <c r="AN41" s="163"/>
    </row>
    <row r="42" spans="1:48">
      <c r="A42" s="5" t="s">
        <v>78</v>
      </c>
      <c r="B42" s="5"/>
      <c r="AI42" s="6"/>
    </row>
    <row r="43" spans="1:48" ht="13.8" thickBot="1">
      <c r="AA43" s="7"/>
    </row>
    <row r="44" spans="1:48">
      <c r="B44" s="35"/>
      <c r="C44" s="36" t="s">
        <v>83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7"/>
    </row>
    <row r="45" spans="1:48">
      <c r="B45" s="38"/>
      <c r="C45" t="s">
        <v>84</v>
      </c>
      <c r="U45" s="39"/>
    </row>
    <row r="46" spans="1:48">
      <c r="B46" s="38"/>
      <c r="C46" s="153" t="s">
        <v>157</v>
      </c>
      <c r="D46" s="153"/>
      <c r="E46" s="153"/>
      <c r="F46" s="153"/>
      <c r="G46" t="s">
        <v>85</v>
      </c>
      <c r="H46" t="s">
        <v>86</v>
      </c>
      <c r="I46" s="153" t="s">
        <v>158</v>
      </c>
      <c r="J46" s="153"/>
      <c r="K46" s="153"/>
      <c r="L46" s="153"/>
      <c r="M46" t="s">
        <v>85</v>
      </c>
      <c r="U46" s="39"/>
    </row>
    <row r="47" spans="1:48">
      <c r="B47" s="38"/>
      <c r="D47" t="s">
        <v>87</v>
      </c>
      <c r="H47" s="216">
        <v>9900</v>
      </c>
      <c r="I47" s="216"/>
      <c r="J47" s="216"/>
      <c r="K47" s="216"/>
      <c r="L47" s="216"/>
      <c r="M47" t="s">
        <v>88</v>
      </c>
      <c r="U47" s="39"/>
    </row>
    <row r="48" spans="1:48">
      <c r="B48" s="38"/>
      <c r="U48" s="39"/>
    </row>
    <row r="49" spans="2:21">
      <c r="B49" s="38"/>
      <c r="D49" t="s">
        <v>89</v>
      </c>
      <c r="U49" s="39"/>
    </row>
    <row r="50" spans="2:21">
      <c r="B50" s="38"/>
      <c r="D50" s="215"/>
      <c r="E50" s="215"/>
      <c r="F50" s="215"/>
      <c r="G50" t="s">
        <v>90</v>
      </c>
      <c r="I50" t="s">
        <v>91</v>
      </c>
      <c r="J50">
        <v>2</v>
      </c>
      <c r="K50" s="40" t="s">
        <v>92</v>
      </c>
      <c r="L50" s="215">
        <f>D50*H50*J50</f>
        <v>0</v>
      </c>
      <c r="M50" s="215"/>
      <c r="N50" s="215"/>
      <c r="O50" s="215"/>
      <c r="Q50" t="s">
        <v>88</v>
      </c>
      <c r="U50" s="39"/>
    </row>
    <row r="51" spans="2:21">
      <c r="B51" s="38"/>
      <c r="F51" t="s">
        <v>88</v>
      </c>
      <c r="H51" s="22" t="s">
        <v>41</v>
      </c>
      <c r="J51" t="s">
        <v>93</v>
      </c>
      <c r="U51" s="39"/>
    </row>
    <row r="52" spans="2:21">
      <c r="B52" s="38"/>
      <c r="C52" t="s">
        <v>94</v>
      </c>
      <c r="U52" s="39"/>
    </row>
    <row r="53" spans="2:21">
      <c r="B53" s="38"/>
      <c r="C53" t="s">
        <v>95</v>
      </c>
      <c r="U53" s="39"/>
    </row>
    <row r="54" spans="2:21">
      <c r="B54" s="38"/>
      <c r="D54" t="s">
        <v>89</v>
      </c>
      <c r="U54" s="39"/>
    </row>
    <row r="55" spans="2:21">
      <c r="B55" s="38"/>
      <c r="C55" s="153"/>
      <c r="D55" s="153"/>
      <c r="E55" s="40" t="s">
        <v>96</v>
      </c>
      <c r="F55" s="40"/>
      <c r="G55" t="s">
        <v>90</v>
      </c>
      <c r="I55" t="s">
        <v>96</v>
      </c>
      <c r="J55">
        <v>2</v>
      </c>
      <c r="K55" s="40" t="s">
        <v>92</v>
      </c>
      <c r="L55" s="215">
        <f>C55*F55*H55*J55</f>
        <v>0</v>
      </c>
      <c r="M55" s="215"/>
      <c r="N55" s="215"/>
      <c r="O55" s="215"/>
      <c r="Q55" t="s">
        <v>88</v>
      </c>
      <c r="U55" s="39"/>
    </row>
    <row r="56" spans="2:21">
      <c r="B56" s="38"/>
      <c r="D56" t="s">
        <v>97</v>
      </c>
      <c r="F56" t="s">
        <v>98</v>
      </c>
      <c r="H56" s="22" t="s">
        <v>41</v>
      </c>
      <c r="J56" t="s">
        <v>93</v>
      </c>
      <c r="U56" s="39"/>
    </row>
    <row r="57" spans="2:21">
      <c r="B57" s="38"/>
      <c r="F57" t="s">
        <v>99</v>
      </c>
      <c r="U57" s="39"/>
    </row>
    <row r="58" spans="2:21">
      <c r="B58" s="38"/>
      <c r="U58" s="39"/>
    </row>
    <row r="59" spans="2:21">
      <c r="B59" s="38"/>
      <c r="C59" t="s">
        <v>100</v>
      </c>
      <c r="U59" s="39"/>
    </row>
    <row r="60" spans="2:21">
      <c r="B60" s="38"/>
      <c r="D60" t="s">
        <v>89</v>
      </c>
      <c r="U60" s="39"/>
    </row>
    <row r="61" spans="2:21">
      <c r="B61" s="38"/>
      <c r="D61" s="215"/>
      <c r="E61" s="215"/>
      <c r="F61" s="215"/>
      <c r="G61" t="s">
        <v>90</v>
      </c>
      <c r="H61" s="153"/>
      <c r="I61" s="153"/>
      <c r="J61" t="s">
        <v>101</v>
      </c>
      <c r="K61" s="215">
        <f>D61*H61</f>
        <v>0</v>
      </c>
      <c r="L61" s="215"/>
      <c r="M61" s="215"/>
      <c r="N61" t="s">
        <v>88</v>
      </c>
      <c r="U61" s="39"/>
    </row>
    <row r="62" spans="2:21">
      <c r="B62" s="38"/>
      <c r="F62" t="s">
        <v>88</v>
      </c>
      <c r="I62" t="s">
        <v>41</v>
      </c>
      <c r="U62" s="39"/>
    </row>
    <row r="63" spans="2:21">
      <c r="B63" s="38"/>
      <c r="D63" t="s">
        <v>89</v>
      </c>
      <c r="U63" s="39"/>
    </row>
    <row r="64" spans="2:21">
      <c r="B64" s="38"/>
      <c r="D64" s="215"/>
      <c r="E64" s="215"/>
      <c r="F64" s="215"/>
      <c r="G64" t="s">
        <v>102</v>
      </c>
      <c r="H64" s="153"/>
      <c r="I64" s="153"/>
      <c r="J64" t="s">
        <v>103</v>
      </c>
      <c r="K64" s="215">
        <f>D64*H64</f>
        <v>0</v>
      </c>
      <c r="L64" s="215"/>
      <c r="M64" s="215"/>
      <c r="N64" t="s">
        <v>88</v>
      </c>
      <c r="U64" s="39"/>
    </row>
    <row r="65" spans="2:21">
      <c r="B65" s="38"/>
      <c r="F65" t="s">
        <v>88</v>
      </c>
      <c r="I65" t="s">
        <v>41</v>
      </c>
      <c r="U65" s="39"/>
    </row>
    <row r="66" spans="2:21">
      <c r="B66" s="38"/>
      <c r="U66" s="39"/>
    </row>
    <row r="67" spans="2:21">
      <c r="B67" s="38"/>
      <c r="C67" t="s">
        <v>104</v>
      </c>
      <c r="F67" t="s">
        <v>82</v>
      </c>
      <c r="K67">
        <f>COUNTIF(AH8:AK38,"小山")</f>
        <v>0</v>
      </c>
      <c r="L67" t="s">
        <v>106</v>
      </c>
      <c r="U67" s="39"/>
    </row>
    <row r="68" spans="2:21">
      <c r="B68" s="38"/>
      <c r="F68" t="s">
        <v>81</v>
      </c>
      <c r="K68">
        <f>COUNTIF(AH8:AK38,"蓮田")</f>
        <v>0</v>
      </c>
      <c r="L68" t="s">
        <v>106</v>
      </c>
      <c r="U68" s="39"/>
    </row>
    <row r="69" spans="2:21">
      <c r="B69" s="38"/>
      <c r="F69" t="s">
        <v>105</v>
      </c>
      <c r="K69">
        <f>AB40</f>
        <v>0</v>
      </c>
      <c r="L69" t="s">
        <v>106</v>
      </c>
      <c r="U69" s="39"/>
    </row>
    <row r="70" spans="2:21" ht="13.8" thickBot="1">
      <c r="B70" s="41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26"/>
    </row>
  </sheetData>
  <dataConsolidate/>
  <mergeCells count="415">
    <mergeCell ref="A39:A41"/>
    <mergeCell ref="Y38:AA38"/>
    <mergeCell ref="AB38:AG38"/>
    <mergeCell ref="AH38:AK38"/>
    <mergeCell ref="AK39:AN41"/>
    <mergeCell ref="AJ39:AJ41"/>
    <mergeCell ref="AF39:AI41"/>
    <mergeCell ref="Y40:AA40"/>
    <mergeCell ref="Y39:AA39"/>
    <mergeCell ref="Y41:AA41"/>
    <mergeCell ref="AB39:AC39"/>
    <mergeCell ref="AB40:AC40"/>
    <mergeCell ref="AB41:AC41"/>
    <mergeCell ref="V41:X41"/>
    <mergeCell ref="S41:U41"/>
    <mergeCell ref="V40:X40"/>
    <mergeCell ref="M41:O41"/>
    <mergeCell ref="P41:R41"/>
    <mergeCell ref="M40:R40"/>
    <mergeCell ref="S40:U40"/>
    <mergeCell ref="M39:O39"/>
    <mergeCell ref="P39:R39"/>
    <mergeCell ref="S39:U39"/>
    <mergeCell ref="V39:X39"/>
    <mergeCell ref="Y33:AA33"/>
    <mergeCell ref="AB33:AG33"/>
    <mergeCell ref="AH33:AK33"/>
    <mergeCell ref="Y34:AA34"/>
    <mergeCell ref="AB34:AG34"/>
    <mergeCell ref="AH34:AK34"/>
    <mergeCell ref="Y37:AA37"/>
    <mergeCell ref="AB37:AG37"/>
    <mergeCell ref="AH37:AK37"/>
    <mergeCell ref="Y36:AA36"/>
    <mergeCell ref="AB36:AG36"/>
    <mergeCell ref="AH36:AK36"/>
    <mergeCell ref="Y30:AA30"/>
    <mergeCell ref="AB30:AG30"/>
    <mergeCell ref="AH30:AK30"/>
    <mergeCell ref="Y31:AA31"/>
    <mergeCell ref="AB31:AG31"/>
    <mergeCell ref="AH31:AK31"/>
    <mergeCell ref="Y32:AA32"/>
    <mergeCell ref="AB32:AG32"/>
    <mergeCell ref="AH32:AK32"/>
    <mergeCell ref="AH8:AK8"/>
    <mergeCell ref="Y6:AA7"/>
    <mergeCell ref="Y8:AA8"/>
    <mergeCell ref="Y9:AA9"/>
    <mergeCell ref="AB9:AG9"/>
    <mergeCell ref="AH9:AK9"/>
    <mergeCell ref="Y10:AA10"/>
    <mergeCell ref="AH10:AK10"/>
    <mergeCell ref="AB29:AG29"/>
    <mergeCell ref="AH29:AK29"/>
    <mergeCell ref="AB23:AG23"/>
    <mergeCell ref="AH23:AK23"/>
    <mergeCell ref="AB24:AG24"/>
    <mergeCell ref="AH24:AK24"/>
    <mergeCell ref="AB25:AG25"/>
    <mergeCell ref="AH25:AK25"/>
    <mergeCell ref="AB35:AG35"/>
    <mergeCell ref="AH35:AK35"/>
    <mergeCell ref="AB18:AG18"/>
    <mergeCell ref="AH18:AK18"/>
    <mergeCell ref="AB19:AG19"/>
    <mergeCell ref="AH19:AK19"/>
    <mergeCell ref="AB20:AG20"/>
    <mergeCell ref="AH20:AK20"/>
    <mergeCell ref="AB21:AG21"/>
    <mergeCell ref="AH21:AK21"/>
    <mergeCell ref="AB22:AG22"/>
    <mergeCell ref="AH22:AK22"/>
    <mergeCell ref="AB26:AG26"/>
    <mergeCell ref="AH26:AK26"/>
    <mergeCell ref="AB27:AG27"/>
    <mergeCell ref="AH27:AK27"/>
    <mergeCell ref="AB28:AG28"/>
    <mergeCell ref="AH28:AK28"/>
    <mergeCell ref="AB14:AG14"/>
    <mergeCell ref="AH14:AK14"/>
    <mergeCell ref="AB15:AG15"/>
    <mergeCell ref="AH15:AK15"/>
    <mergeCell ref="AB10:AG10"/>
    <mergeCell ref="AH16:AK16"/>
    <mergeCell ref="AB17:AG17"/>
    <mergeCell ref="AH17:AK17"/>
    <mergeCell ref="Y14:AA14"/>
    <mergeCell ref="AB16:AG16"/>
    <mergeCell ref="AH11:AK11"/>
    <mergeCell ref="Y12:AA12"/>
    <mergeCell ref="AB12:AG12"/>
    <mergeCell ref="AH12:AK12"/>
    <mergeCell ref="Y13:AA13"/>
    <mergeCell ref="AB13:AG13"/>
    <mergeCell ref="AH13:AK13"/>
    <mergeCell ref="V15:X15"/>
    <mergeCell ref="P33:R33"/>
    <mergeCell ref="S33:U33"/>
    <mergeCell ref="Y15:AA15"/>
    <mergeCell ref="Y16:AA16"/>
    <mergeCell ref="Y17:AA17"/>
    <mergeCell ref="Y18:AA18"/>
    <mergeCell ref="Y19:AA19"/>
    <mergeCell ref="V22:X22"/>
    <mergeCell ref="V23:X23"/>
    <mergeCell ref="Y23:AA23"/>
    <mergeCell ref="V20:X20"/>
    <mergeCell ref="V21:X21"/>
    <mergeCell ref="V18:X18"/>
    <mergeCell ref="V19:X19"/>
    <mergeCell ref="V16:X16"/>
    <mergeCell ref="V17:X17"/>
    <mergeCell ref="Y20:AA20"/>
    <mergeCell ref="Y21:AA21"/>
    <mergeCell ref="Y22:AA22"/>
    <mergeCell ref="Y26:AA26"/>
    <mergeCell ref="Y27:AA27"/>
    <mergeCell ref="Y28:AA28"/>
    <mergeCell ref="Y29:AA29"/>
    <mergeCell ref="V37:X37"/>
    <mergeCell ref="V38:X38"/>
    <mergeCell ref="D38:F38"/>
    <mergeCell ref="G38:I38"/>
    <mergeCell ref="J38:L38"/>
    <mergeCell ref="M38:O38"/>
    <mergeCell ref="P38:R38"/>
    <mergeCell ref="S38:U38"/>
    <mergeCell ref="D37:F37"/>
    <mergeCell ref="G37:I37"/>
    <mergeCell ref="J37:L37"/>
    <mergeCell ref="M37:O37"/>
    <mergeCell ref="P37:R37"/>
    <mergeCell ref="S37:U37"/>
    <mergeCell ref="V34:X34"/>
    <mergeCell ref="V35:X35"/>
    <mergeCell ref="Y35:AA35"/>
    <mergeCell ref="D36:F36"/>
    <mergeCell ref="G36:I36"/>
    <mergeCell ref="J36:L36"/>
    <mergeCell ref="M36:O36"/>
    <mergeCell ref="P36:R36"/>
    <mergeCell ref="S36:U36"/>
    <mergeCell ref="V36:X36"/>
    <mergeCell ref="D35:F35"/>
    <mergeCell ref="G35:I35"/>
    <mergeCell ref="J35:L35"/>
    <mergeCell ref="M35:O35"/>
    <mergeCell ref="P35:R35"/>
    <mergeCell ref="S35:U35"/>
    <mergeCell ref="D34:F34"/>
    <mergeCell ref="G34:I34"/>
    <mergeCell ref="J34:L34"/>
    <mergeCell ref="M34:O34"/>
    <mergeCell ref="P34:R34"/>
    <mergeCell ref="S34:U34"/>
    <mergeCell ref="D32:F32"/>
    <mergeCell ref="G32:I32"/>
    <mergeCell ref="J32:L32"/>
    <mergeCell ref="M32:O32"/>
    <mergeCell ref="P32:R32"/>
    <mergeCell ref="S32:U32"/>
    <mergeCell ref="V32:X32"/>
    <mergeCell ref="V33:X33"/>
    <mergeCell ref="J31:L31"/>
    <mergeCell ref="M31:O31"/>
    <mergeCell ref="P31:R31"/>
    <mergeCell ref="S31:U31"/>
    <mergeCell ref="D33:F33"/>
    <mergeCell ref="G33:I33"/>
    <mergeCell ref="D31:F31"/>
    <mergeCell ref="G31:I31"/>
    <mergeCell ref="M33:O33"/>
    <mergeCell ref="D30:F30"/>
    <mergeCell ref="G30:I30"/>
    <mergeCell ref="J30:L30"/>
    <mergeCell ref="M30:O30"/>
    <mergeCell ref="P30:R30"/>
    <mergeCell ref="S30:U30"/>
    <mergeCell ref="V30:X30"/>
    <mergeCell ref="V31:X31"/>
    <mergeCell ref="D26:F26"/>
    <mergeCell ref="G26:I26"/>
    <mergeCell ref="J26:L26"/>
    <mergeCell ref="M26:O26"/>
    <mergeCell ref="P26:R26"/>
    <mergeCell ref="S26:U26"/>
    <mergeCell ref="V26:X26"/>
    <mergeCell ref="V27:X27"/>
    <mergeCell ref="D29:F29"/>
    <mergeCell ref="G29:I29"/>
    <mergeCell ref="J29:L29"/>
    <mergeCell ref="M29:O29"/>
    <mergeCell ref="P29:R29"/>
    <mergeCell ref="S29:U29"/>
    <mergeCell ref="D28:F28"/>
    <mergeCell ref="G28:I28"/>
    <mergeCell ref="J28:L28"/>
    <mergeCell ref="M28:O28"/>
    <mergeCell ref="P28:R28"/>
    <mergeCell ref="S28:U28"/>
    <mergeCell ref="V28:X28"/>
    <mergeCell ref="V29:X29"/>
    <mergeCell ref="D25:F25"/>
    <mergeCell ref="G25:I25"/>
    <mergeCell ref="J25:L25"/>
    <mergeCell ref="M25:O25"/>
    <mergeCell ref="P25:R25"/>
    <mergeCell ref="S25:U25"/>
    <mergeCell ref="D27:F27"/>
    <mergeCell ref="G27:I27"/>
    <mergeCell ref="D24:F24"/>
    <mergeCell ref="G24:I24"/>
    <mergeCell ref="J24:L24"/>
    <mergeCell ref="M24:O24"/>
    <mergeCell ref="P24:R24"/>
    <mergeCell ref="S24:U24"/>
    <mergeCell ref="V24:X24"/>
    <mergeCell ref="V25:X25"/>
    <mergeCell ref="Y24:AA24"/>
    <mergeCell ref="Y25:AA25"/>
    <mergeCell ref="D23:F23"/>
    <mergeCell ref="G23:I23"/>
    <mergeCell ref="J23:L23"/>
    <mergeCell ref="M23:O23"/>
    <mergeCell ref="P23:R23"/>
    <mergeCell ref="S23:U23"/>
    <mergeCell ref="D22:F22"/>
    <mergeCell ref="G22:I22"/>
    <mergeCell ref="J22:L22"/>
    <mergeCell ref="M22:O22"/>
    <mergeCell ref="P22:R22"/>
    <mergeCell ref="S22:U22"/>
    <mergeCell ref="D21:F21"/>
    <mergeCell ref="G21:I21"/>
    <mergeCell ref="J21:L21"/>
    <mergeCell ref="M21:O21"/>
    <mergeCell ref="P21:R21"/>
    <mergeCell ref="S21:U21"/>
    <mergeCell ref="D20:F20"/>
    <mergeCell ref="G20:I20"/>
    <mergeCell ref="J20:L20"/>
    <mergeCell ref="M20:O20"/>
    <mergeCell ref="P20:R20"/>
    <mergeCell ref="S20:U20"/>
    <mergeCell ref="D19:F19"/>
    <mergeCell ref="G19:I19"/>
    <mergeCell ref="J19:L19"/>
    <mergeCell ref="M19:O19"/>
    <mergeCell ref="P19:R19"/>
    <mergeCell ref="S19:U19"/>
    <mergeCell ref="D18:F18"/>
    <mergeCell ref="G18:I18"/>
    <mergeCell ref="J18:L18"/>
    <mergeCell ref="M18:O18"/>
    <mergeCell ref="P18:R18"/>
    <mergeCell ref="S18:U18"/>
    <mergeCell ref="D17:F17"/>
    <mergeCell ref="G17:I17"/>
    <mergeCell ref="J17:L17"/>
    <mergeCell ref="M17:O17"/>
    <mergeCell ref="P17:R17"/>
    <mergeCell ref="S17:U17"/>
    <mergeCell ref="D16:F16"/>
    <mergeCell ref="G16:I16"/>
    <mergeCell ref="J16:L16"/>
    <mergeCell ref="M16:O16"/>
    <mergeCell ref="P16:R16"/>
    <mergeCell ref="S16:U16"/>
    <mergeCell ref="D15:F15"/>
    <mergeCell ref="G15:I15"/>
    <mergeCell ref="J15:L15"/>
    <mergeCell ref="M15:O15"/>
    <mergeCell ref="P15:R15"/>
    <mergeCell ref="S15:U15"/>
    <mergeCell ref="G13:I13"/>
    <mergeCell ref="J13:L13"/>
    <mergeCell ref="M13:O13"/>
    <mergeCell ref="P13:R13"/>
    <mergeCell ref="S13:U13"/>
    <mergeCell ref="D14:F14"/>
    <mergeCell ref="G14:I14"/>
    <mergeCell ref="J14:L14"/>
    <mergeCell ref="M14:O14"/>
    <mergeCell ref="P14:R14"/>
    <mergeCell ref="S14:U14"/>
    <mergeCell ref="J10:L10"/>
    <mergeCell ref="M10:O10"/>
    <mergeCell ref="AL9:AN9"/>
    <mergeCell ref="AL10:AN10"/>
    <mergeCell ref="D12:F12"/>
    <mergeCell ref="G12:I12"/>
    <mergeCell ref="J12:L12"/>
    <mergeCell ref="M12:O12"/>
    <mergeCell ref="P12:R12"/>
    <mergeCell ref="S12:U12"/>
    <mergeCell ref="G9:I9"/>
    <mergeCell ref="J9:L9"/>
    <mergeCell ref="M9:O9"/>
    <mergeCell ref="P9:R9"/>
    <mergeCell ref="S9:U9"/>
    <mergeCell ref="D11:F11"/>
    <mergeCell ref="G11:I11"/>
    <mergeCell ref="J11:L11"/>
    <mergeCell ref="S11:U11"/>
    <mergeCell ref="P11:R11"/>
    <mergeCell ref="V9:X9"/>
    <mergeCell ref="V10:X10"/>
    <mergeCell ref="Y11:AA11"/>
    <mergeCell ref="AB11:AG11"/>
    <mergeCell ref="AL21:AN21"/>
    <mergeCell ref="AL22:AN22"/>
    <mergeCell ref="AL23:AN23"/>
    <mergeCell ref="AL24:AN24"/>
    <mergeCell ref="AL25:AN25"/>
    <mergeCell ref="AL11:AN11"/>
    <mergeCell ref="AL12:AN12"/>
    <mergeCell ref="AL13:AN13"/>
    <mergeCell ref="AL14:AN14"/>
    <mergeCell ref="AL15:AN15"/>
    <mergeCell ref="AL16:AN16"/>
    <mergeCell ref="AL26:AN26"/>
    <mergeCell ref="AL17:AN17"/>
    <mergeCell ref="AL18:AN18"/>
    <mergeCell ref="AL19:AN19"/>
    <mergeCell ref="AL20:AN20"/>
    <mergeCell ref="L39:L41"/>
    <mergeCell ref="J33:L33"/>
    <mergeCell ref="AL27:AN27"/>
    <mergeCell ref="AL28:AN28"/>
    <mergeCell ref="AL29:AN29"/>
    <mergeCell ref="AL30:AN30"/>
    <mergeCell ref="AL31:AN31"/>
    <mergeCell ref="AL32:AN32"/>
    <mergeCell ref="J27:L27"/>
    <mergeCell ref="M27:O27"/>
    <mergeCell ref="P27:R27"/>
    <mergeCell ref="S27:U27"/>
    <mergeCell ref="AL33:AN33"/>
    <mergeCell ref="AL34:AN34"/>
    <mergeCell ref="AL35:AN35"/>
    <mergeCell ref="AL36:AN36"/>
    <mergeCell ref="AL37:AN37"/>
    <mergeCell ref="AL38:AN38"/>
    <mergeCell ref="AE39:AE41"/>
    <mergeCell ref="R3:Z3"/>
    <mergeCell ref="AA3:AC3"/>
    <mergeCell ref="V11:X11"/>
    <mergeCell ref="V12:X12"/>
    <mergeCell ref="V13:X13"/>
    <mergeCell ref="V14:X14"/>
    <mergeCell ref="M11:O11"/>
    <mergeCell ref="D6:F7"/>
    <mergeCell ref="G6:I7"/>
    <mergeCell ref="J6:L7"/>
    <mergeCell ref="P7:R7"/>
    <mergeCell ref="P6:X6"/>
    <mergeCell ref="P10:R10"/>
    <mergeCell ref="S10:U10"/>
    <mergeCell ref="D13:F13"/>
    <mergeCell ref="M6:O7"/>
    <mergeCell ref="AB8:AG8"/>
    <mergeCell ref="D9:F9"/>
    <mergeCell ref="D8:F8"/>
    <mergeCell ref="G8:I8"/>
    <mergeCell ref="J8:L8"/>
    <mergeCell ref="M8:O8"/>
    <mergeCell ref="D10:F10"/>
    <mergeCell ref="G10:I10"/>
    <mergeCell ref="A1:AN1"/>
    <mergeCell ref="AD3:AN3"/>
    <mergeCell ref="AL8:AN8"/>
    <mergeCell ref="S7:U7"/>
    <mergeCell ref="AB6:AG7"/>
    <mergeCell ref="A6:A7"/>
    <mergeCell ref="B6:B7"/>
    <mergeCell ref="C6:C7"/>
    <mergeCell ref="A4:B4"/>
    <mergeCell ref="C4:K4"/>
    <mergeCell ref="L4:Q4"/>
    <mergeCell ref="R4:Z4"/>
    <mergeCell ref="AA4:AC4"/>
    <mergeCell ref="AD4:AN4"/>
    <mergeCell ref="C3:F3"/>
    <mergeCell ref="H3:I3"/>
    <mergeCell ref="V7:X7"/>
    <mergeCell ref="V8:X8"/>
    <mergeCell ref="P8:R8"/>
    <mergeCell ref="S8:U8"/>
    <mergeCell ref="X2:AN2"/>
    <mergeCell ref="AH6:AN7"/>
    <mergeCell ref="A3:B3"/>
    <mergeCell ref="L3:Q3"/>
    <mergeCell ref="G39:H39"/>
    <mergeCell ref="G40:H40"/>
    <mergeCell ref="G41:H41"/>
    <mergeCell ref="J39:K39"/>
    <mergeCell ref="J40:K40"/>
    <mergeCell ref="J41:K41"/>
    <mergeCell ref="E39:E41"/>
    <mergeCell ref="C39:D41"/>
    <mergeCell ref="B39:B41"/>
    <mergeCell ref="D64:F64"/>
    <mergeCell ref="H64:I64"/>
    <mergeCell ref="K64:M64"/>
    <mergeCell ref="C46:F46"/>
    <mergeCell ref="I46:L46"/>
    <mergeCell ref="H47:L47"/>
    <mergeCell ref="D50:F50"/>
    <mergeCell ref="L50:O50"/>
    <mergeCell ref="C55:D55"/>
    <mergeCell ref="L55:O55"/>
    <mergeCell ref="D61:F61"/>
    <mergeCell ref="H61:I61"/>
    <mergeCell ref="K61:M61"/>
  </mergeCells>
  <phoneticPr fontId="3"/>
  <pageMargins left="0.31496062992125984" right="0.27559055118110237" top="0.51181102362204722" bottom="0.23622047244094491" header="0.51181102362204722" footer="0.19685039370078741"/>
  <pageSetup paperSize="9" scale="84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データシート!$E$2:$E$26</xm:f>
          </x14:formula1>
          <xm:sqref>J8:L38</xm:sqref>
        </x14:dataValidation>
        <x14:dataValidation type="list" allowBlank="1" showInputMessage="1" showErrorMessage="1">
          <x14:formula1>
            <xm:f>データシート!$A$2:$A$33</xm:f>
          </x14:formula1>
          <xm:sqref>C3:F3</xm:sqref>
        </x14:dataValidation>
        <x14:dataValidation type="list" allowBlank="1" showInputMessage="1" showErrorMessage="1">
          <x14:formula1>
            <xm:f>データシート!$B$2:$B$13</xm:f>
          </x14:formula1>
          <xm:sqref>H3:I3</xm:sqref>
        </x14:dataValidation>
        <x14:dataValidation type="list" allowBlank="1" showInputMessage="1" showErrorMessage="1">
          <x14:formula1>
            <xm:f>データシート!$D$2:$D$231</xm:f>
          </x14:formula1>
          <xm:sqref>D8:I38</xm:sqref>
        </x14:dataValidation>
        <x14:dataValidation type="list" allowBlank="1" showInputMessage="1" showErrorMessage="1">
          <x14:formula1>
            <xm:f>データシート!$N$2:$N$3</xm:f>
          </x14:formula1>
          <xm:sqref>Y8:AA38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topLeftCell="A7" zoomScale="85" zoomScaleNormal="85" workbookViewId="0">
      <selection activeCell="C3" sqref="C3"/>
    </sheetView>
  </sheetViews>
  <sheetFormatPr defaultRowHeight="13.2"/>
  <cols>
    <col min="3" max="9" width="5.5546875" bestFit="1" customWidth="1"/>
    <col min="10" max="14" width="5" bestFit="1" customWidth="1"/>
    <col min="15" max="16" width="5.5546875" bestFit="1" customWidth="1"/>
    <col min="17" max="21" width="5" bestFit="1" customWidth="1"/>
    <col min="22" max="23" width="5.5546875" bestFit="1" customWidth="1"/>
    <col min="24" max="28" width="5" bestFit="1" customWidth="1"/>
    <col min="29" max="30" width="5.5546875" bestFit="1" customWidth="1"/>
    <col min="31" max="32" width="5" bestFit="1" customWidth="1"/>
    <col min="33" max="33" width="6" bestFit="1" customWidth="1"/>
  </cols>
  <sheetData>
    <row r="1" spans="1:35">
      <c r="A1" s="4"/>
      <c r="B1" s="4"/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  <c r="Z1" s="10">
        <v>24</v>
      </c>
      <c r="AA1" s="10">
        <v>25</v>
      </c>
      <c r="AB1" s="10">
        <v>26</v>
      </c>
      <c r="AC1" s="10">
        <v>27</v>
      </c>
      <c r="AD1" s="10">
        <v>28</v>
      </c>
      <c r="AE1" s="10">
        <v>29</v>
      </c>
      <c r="AF1" s="10">
        <v>30</v>
      </c>
      <c r="AG1" s="10">
        <v>31</v>
      </c>
      <c r="AH1" s="4"/>
      <c r="AI1" s="4"/>
    </row>
    <row r="2" spans="1:35">
      <c r="A2" s="4"/>
      <c r="B2" s="4"/>
      <c r="C2" s="10" t="str">
        <f>勤怠表!$B8</f>
        <v>水</v>
      </c>
      <c r="D2" s="10" t="str">
        <f>勤怠表!$B9</f>
        <v>木</v>
      </c>
      <c r="E2" s="10" t="str">
        <f>勤怠表!$B10</f>
        <v>金</v>
      </c>
      <c r="F2" s="10" t="str">
        <f>勤怠表!$B11</f>
        <v>土</v>
      </c>
      <c r="G2" s="10" t="str">
        <f>勤怠表!$B12</f>
        <v>日</v>
      </c>
      <c r="H2" s="10" t="str">
        <f>勤怠表!B$13</f>
        <v>月</v>
      </c>
      <c r="I2" s="10" t="str">
        <f>勤怠表!B$14</f>
        <v>火</v>
      </c>
      <c r="J2" s="10" t="str">
        <f>勤怠表!$B15</f>
        <v>水</v>
      </c>
      <c r="K2" s="10" t="str">
        <f>勤怠表!$B16</f>
        <v>木</v>
      </c>
      <c r="L2" s="10" t="str">
        <f>勤怠表!$B17</f>
        <v>金</v>
      </c>
      <c r="M2" s="10" t="str">
        <f>勤怠表!$B18</f>
        <v>土</v>
      </c>
      <c r="N2" s="10" t="str">
        <f>勤怠表!$B19</f>
        <v>日</v>
      </c>
      <c r="O2" s="10" t="str">
        <f>勤怠表!$B20</f>
        <v>月</v>
      </c>
      <c r="P2" s="10" t="str">
        <f>勤怠表!$B21</f>
        <v>火</v>
      </c>
      <c r="Q2" s="10" t="str">
        <f>勤怠表!$B22</f>
        <v>水</v>
      </c>
      <c r="R2" s="10" t="str">
        <f>勤怠表!$B23</f>
        <v>木</v>
      </c>
      <c r="S2" s="10" t="str">
        <f>勤怠表!$B24</f>
        <v>金</v>
      </c>
      <c r="T2" s="10" t="str">
        <f>勤怠表!$B25</f>
        <v>土</v>
      </c>
      <c r="U2" s="10" t="str">
        <f>勤怠表!$B26</f>
        <v>日</v>
      </c>
      <c r="V2" s="10" t="str">
        <f>勤怠表!$B27</f>
        <v>月</v>
      </c>
      <c r="W2" s="10" t="str">
        <f>勤怠表!$B28</f>
        <v>火</v>
      </c>
      <c r="X2" s="10" t="str">
        <f>勤怠表!$B29</f>
        <v>水</v>
      </c>
      <c r="Y2" s="10" t="str">
        <f>勤怠表!$B30</f>
        <v>木</v>
      </c>
      <c r="Z2" s="10" t="str">
        <f>勤怠表!$B31</f>
        <v>金</v>
      </c>
      <c r="AA2" s="10" t="str">
        <f>勤怠表!$B32</f>
        <v>土</v>
      </c>
      <c r="AB2" s="10" t="str">
        <f>勤怠表!$B33</f>
        <v>日</v>
      </c>
      <c r="AC2" s="10" t="str">
        <f>勤怠表!$B34</f>
        <v>月</v>
      </c>
      <c r="AD2" s="10" t="str">
        <f>勤怠表!$B35</f>
        <v>火</v>
      </c>
      <c r="AE2" s="10" t="str">
        <f>勤怠表!$B36</f>
        <v>水</v>
      </c>
      <c r="AF2" s="10" t="str">
        <f>勤怠表!$B37</f>
        <v>木</v>
      </c>
      <c r="AG2" s="10" t="str">
        <f>勤怠表!$B38</f>
        <v>金</v>
      </c>
      <c r="AH2" s="4"/>
      <c r="AI2" s="4"/>
    </row>
    <row r="3" spans="1:35">
      <c r="A3" s="4" t="s">
        <v>50</v>
      </c>
      <c r="B3" s="4" t="s">
        <v>51</v>
      </c>
      <c r="C3" s="23">
        <f>勤怠表!$M8</f>
        <v>0.33333333333333331</v>
      </c>
      <c r="D3" s="13">
        <f>勤怠表!$M9</f>
        <v>0.33333333333333331</v>
      </c>
      <c r="E3" s="13" t="str">
        <f>勤怠表!$M10</f>
        <v/>
      </c>
      <c r="F3" s="13" t="str">
        <f>勤怠表!$M11</f>
        <v/>
      </c>
      <c r="G3" s="13" t="str">
        <f>勤怠表!$M12</f>
        <v/>
      </c>
      <c r="H3" s="13">
        <f>勤怠表!$M13</f>
        <v>0.33333333333333331</v>
      </c>
      <c r="I3" s="13">
        <f>勤怠表!$M14</f>
        <v>0.33333333333333331</v>
      </c>
      <c r="J3" s="13">
        <f>勤怠表!$M15</f>
        <v>0.33333333333333331</v>
      </c>
      <c r="K3" s="13">
        <f>勤怠表!$M16</f>
        <v>0.33333333333333331</v>
      </c>
      <c r="L3" s="13">
        <f>勤怠表!$M17</f>
        <v>0.33333333333333331</v>
      </c>
      <c r="M3" s="13" t="str">
        <f>勤怠表!$M18</f>
        <v/>
      </c>
      <c r="N3" s="13" t="str">
        <f>勤怠表!$M19</f>
        <v/>
      </c>
      <c r="O3" s="13">
        <f>勤怠表!$M20</f>
        <v>0.33333333333333331</v>
      </c>
      <c r="P3" s="13">
        <f>勤怠表!$M21</f>
        <v>0.33333333333333331</v>
      </c>
      <c r="Q3" s="13">
        <f>勤怠表!$M22</f>
        <v>0.33333333333333331</v>
      </c>
      <c r="R3" s="13">
        <f>勤怠表!$M23</f>
        <v>0.33333333333333331</v>
      </c>
      <c r="S3" s="13">
        <f>勤怠表!$M24</f>
        <v>0.33333333333333331</v>
      </c>
      <c r="T3" s="13" t="str">
        <f>勤怠表!$M25</f>
        <v/>
      </c>
      <c r="U3" s="13" t="str">
        <f>勤怠表!$M26</f>
        <v/>
      </c>
      <c r="V3" s="13">
        <f>勤怠表!$M27</f>
        <v>0.33333333333333331</v>
      </c>
      <c r="W3" s="13">
        <f>勤怠表!$M28</f>
        <v>0.33333333333333331</v>
      </c>
      <c r="X3" s="13">
        <f>勤怠表!$M29</f>
        <v>0.33333333333333331</v>
      </c>
      <c r="Y3" s="13" t="str">
        <f>勤怠表!$M30</f>
        <v/>
      </c>
      <c r="Z3" s="13">
        <f>勤怠表!$M31</f>
        <v>0.33333333333333331</v>
      </c>
      <c r="AA3" s="13" t="str">
        <f>勤怠表!$M32</f>
        <v/>
      </c>
      <c r="AB3" s="13" t="str">
        <f>勤怠表!$M33</f>
        <v/>
      </c>
      <c r="AC3" s="13">
        <f>勤怠表!$M34</f>
        <v>0.33333333333333331</v>
      </c>
      <c r="AD3" s="13">
        <f>勤怠表!$M35</f>
        <v>0.33333333333333331</v>
      </c>
      <c r="AE3" s="13">
        <f>勤怠表!$M36</f>
        <v>0.33333333333333331</v>
      </c>
      <c r="AF3" s="13">
        <f>勤怠表!$M37</f>
        <v>0.33333333333333331</v>
      </c>
      <c r="AG3" s="13" t="str">
        <f>勤怠表!$M38</f>
        <v/>
      </c>
      <c r="AH3" s="4"/>
      <c r="AI3" s="4"/>
    </row>
    <row r="4" spans="1:35">
      <c r="A4" s="4" t="s">
        <v>53</v>
      </c>
      <c r="B4" s="4"/>
      <c r="C4" s="13">
        <f>勤怠表!$P8</f>
        <v>5.5511151231257827E-17</v>
      </c>
      <c r="D4" s="13">
        <f>勤怠表!$P9</f>
        <v>5.5511151231257827E-17</v>
      </c>
      <c r="E4" s="13" t="str">
        <f>勤怠表!$P10</f>
        <v/>
      </c>
      <c r="F4" s="13" t="str">
        <f>勤怠表!$P11</f>
        <v/>
      </c>
      <c r="G4" s="13" t="str">
        <f>勤怠表!$P12</f>
        <v/>
      </c>
      <c r="H4" s="13">
        <f>勤怠表!$P13</f>
        <v>5.5511151231257827E-17</v>
      </c>
      <c r="I4" s="13">
        <f>勤怠表!$P14</f>
        <v>5.5511151231257827E-17</v>
      </c>
      <c r="J4" s="13">
        <f>勤怠表!$P15</f>
        <v>5.5511151231257827E-17</v>
      </c>
      <c r="K4" s="13">
        <f>勤怠表!$P16</f>
        <v>5.5511151231257827E-17</v>
      </c>
      <c r="L4" s="13">
        <f>勤怠表!$P17</f>
        <v>5.5511151231257827E-17</v>
      </c>
      <c r="M4" s="13" t="str">
        <f>勤怠表!$P18</f>
        <v/>
      </c>
      <c r="N4" s="13" t="str">
        <f>勤怠表!$P19</f>
        <v/>
      </c>
      <c r="O4" s="13">
        <f>勤怠表!$P20</f>
        <v>5.5511151231257827E-17</v>
      </c>
      <c r="P4" s="13">
        <f>勤怠表!$P21</f>
        <v>5.5511151231257827E-17</v>
      </c>
      <c r="Q4" s="13">
        <f>勤怠表!$P22</f>
        <v>5.5511151231257827E-17</v>
      </c>
      <c r="R4" s="13">
        <f>勤怠表!$P23</f>
        <v>5.5511151231257827E-17</v>
      </c>
      <c r="S4" s="13">
        <f>勤怠表!$P24</f>
        <v>5.5511151231257827E-17</v>
      </c>
      <c r="T4" s="13" t="str">
        <f>勤怠表!$P25</f>
        <v/>
      </c>
      <c r="U4" s="13" t="str">
        <f>勤怠表!$P26</f>
        <v/>
      </c>
      <c r="V4" s="13">
        <f>勤怠表!$P27</f>
        <v>5.5511151231257827E-17</v>
      </c>
      <c r="W4" s="13">
        <f>勤怠表!$P28</f>
        <v>5.5511151231257827E-17</v>
      </c>
      <c r="X4" s="13">
        <f>勤怠表!$P29</f>
        <v>5.5511151231257827E-17</v>
      </c>
      <c r="Y4" s="13" t="str">
        <f>勤怠表!$P30</f>
        <v/>
      </c>
      <c r="Z4" s="13">
        <f>勤怠表!$P31</f>
        <v>5.5511151231257827E-17</v>
      </c>
      <c r="AA4" s="13" t="str">
        <f>勤怠表!$P32</f>
        <v/>
      </c>
      <c r="AB4" s="13" t="str">
        <f>勤怠表!$P33</f>
        <v/>
      </c>
      <c r="AC4" s="13">
        <f>勤怠表!$P34</f>
        <v>5.5511151231257827E-17</v>
      </c>
      <c r="AD4" s="13">
        <f>勤怠表!$P35</f>
        <v>5.5511151231257827E-17</v>
      </c>
      <c r="AE4" s="13">
        <f>勤怠表!$P36</f>
        <v>5.5511151231257827E-17</v>
      </c>
      <c r="AF4" s="13">
        <f>勤怠表!$P37</f>
        <v>5.5511151231257827E-17</v>
      </c>
      <c r="AG4" s="13" t="str">
        <f>勤怠表!$P38</f>
        <v/>
      </c>
      <c r="AH4" s="4"/>
      <c r="AI4" s="4"/>
    </row>
    <row r="5" spans="1:35">
      <c r="A5" s="4" t="s">
        <v>54</v>
      </c>
      <c r="B5" s="4"/>
      <c r="C5" s="13" t="str">
        <f>勤怠表!$S8</f>
        <v/>
      </c>
      <c r="D5" s="13" t="str">
        <f>勤怠表!$S9</f>
        <v/>
      </c>
      <c r="E5" s="13" t="str">
        <f>勤怠表!$S10</f>
        <v/>
      </c>
      <c r="F5" s="13" t="str">
        <f>勤怠表!$S11</f>
        <v/>
      </c>
      <c r="G5" s="13" t="str">
        <f>勤怠表!$S12</f>
        <v/>
      </c>
      <c r="H5" s="13" t="str">
        <f>勤怠表!$S13</f>
        <v/>
      </c>
      <c r="I5" s="13" t="str">
        <f>勤怠表!$S14</f>
        <v/>
      </c>
      <c r="J5" s="13" t="str">
        <f>勤怠表!$S15</f>
        <v/>
      </c>
      <c r="K5" s="13" t="str">
        <f>勤怠表!$S16</f>
        <v/>
      </c>
      <c r="L5" s="13" t="str">
        <f>勤怠表!$S17</f>
        <v/>
      </c>
      <c r="M5" s="13" t="str">
        <f>勤怠表!$S18</f>
        <v/>
      </c>
      <c r="N5" s="13" t="str">
        <f>勤怠表!$S19</f>
        <v/>
      </c>
      <c r="O5" s="13" t="str">
        <f>勤怠表!$S20</f>
        <v/>
      </c>
      <c r="P5" s="13" t="str">
        <f>勤怠表!$S21</f>
        <v/>
      </c>
      <c r="Q5" s="13" t="str">
        <f>勤怠表!$S22</f>
        <v/>
      </c>
      <c r="R5" s="13" t="str">
        <f>勤怠表!$S23</f>
        <v/>
      </c>
      <c r="S5" s="13" t="str">
        <f>勤怠表!$S24</f>
        <v/>
      </c>
      <c r="T5" s="13" t="str">
        <f>勤怠表!$S25</f>
        <v/>
      </c>
      <c r="U5" s="13" t="str">
        <f>勤怠表!$S26</f>
        <v/>
      </c>
      <c r="V5" s="13" t="str">
        <f>勤怠表!$S27</f>
        <v/>
      </c>
      <c r="W5" s="13" t="str">
        <f>勤怠表!$S28</f>
        <v/>
      </c>
      <c r="X5" s="13" t="str">
        <f>勤怠表!$S29</f>
        <v/>
      </c>
      <c r="Y5" s="13" t="str">
        <f>勤怠表!$S30</f>
        <v/>
      </c>
      <c r="Z5" s="13" t="str">
        <f>勤怠表!$S31</f>
        <v/>
      </c>
      <c r="AA5" s="13" t="str">
        <f>勤怠表!$S32</f>
        <v/>
      </c>
      <c r="AB5" s="13" t="str">
        <f>勤怠表!$S33</f>
        <v/>
      </c>
      <c r="AC5" s="13" t="str">
        <f>勤怠表!$S34</f>
        <v/>
      </c>
      <c r="AD5" s="13" t="str">
        <f>勤怠表!$S35</f>
        <v/>
      </c>
      <c r="AE5" s="13" t="str">
        <f>勤怠表!$S36</f>
        <v/>
      </c>
      <c r="AF5" s="13" t="str">
        <f>勤怠表!$S37</f>
        <v/>
      </c>
      <c r="AG5" s="13" t="str">
        <f>勤怠表!$S38</f>
        <v/>
      </c>
      <c r="AH5" s="13"/>
      <c r="AI5" s="4"/>
    </row>
    <row r="6" spans="1:35" s="18" customFormat="1">
      <c r="A6" s="24" t="s">
        <v>50</v>
      </c>
      <c r="B6" s="24" t="s">
        <v>52</v>
      </c>
      <c r="C6" s="25">
        <f>IFERROR(ROUND(C3*24,3),"")</f>
        <v>8</v>
      </c>
      <c r="D6" s="25">
        <f t="shared" ref="D6:AG7" si="0">IFERROR(D3*24,"")</f>
        <v>8</v>
      </c>
      <c r="E6" s="25" t="str">
        <f t="shared" si="0"/>
        <v/>
      </c>
      <c r="F6" s="25" t="str">
        <f t="shared" si="0"/>
        <v/>
      </c>
      <c r="G6" s="25" t="str">
        <f t="shared" si="0"/>
        <v/>
      </c>
      <c r="H6" s="25">
        <f t="shared" si="0"/>
        <v>8</v>
      </c>
      <c r="I6" s="25">
        <f t="shared" si="0"/>
        <v>8</v>
      </c>
      <c r="J6" s="25">
        <f t="shared" si="0"/>
        <v>8</v>
      </c>
      <c r="K6" s="25">
        <f t="shared" si="0"/>
        <v>8</v>
      </c>
      <c r="L6" s="25">
        <f t="shared" si="0"/>
        <v>8</v>
      </c>
      <c r="M6" s="25" t="str">
        <f t="shared" si="0"/>
        <v/>
      </c>
      <c r="N6" s="25" t="str">
        <f t="shared" si="0"/>
        <v/>
      </c>
      <c r="O6" s="25">
        <f t="shared" si="0"/>
        <v>8</v>
      </c>
      <c r="P6" s="25">
        <f t="shared" si="0"/>
        <v>8</v>
      </c>
      <c r="Q6" s="25">
        <f t="shared" si="0"/>
        <v>8</v>
      </c>
      <c r="R6" s="25">
        <f t="shared" si="0"/>
        <v>8</v>
      </c>
      <c r="S6" s="25">
        <f t="shared" si="0"/>
        <v>8</v>
      </c>
      <c r="T6" s="25" t="str">
        <f t="shared" si="0"/>
        <v/>
      </c>
      <c r="U6" s="25" t="str">
        <f t="shared" si="0"/>
        <v/>
      </c>
      <c r="V6" s="25">
        <f t="shared" si="0"/>
        <v>8</v>
      </c>
      <c r="W6" s="25">
        <f t="shared" si="0"/>
        <v>8</v>
      </c>
      <c r="X6" s="25">
        <f t="shared" si="0"/>
        <v>8</v>
      </c>
      <c r="Y6" s="25" t="str">
        <f t="shared" si="0"/>
        <v/>
      </c>
      <c r="Z6" s="25">
        <f t="shared" si="0"/>
        <v>8</v>
      </c>
      <c r="AA6" s="25" t="str">
        <f t="shared" si="0"/>
        <v/>
      </c>
      <c r="AB6" s="25" t="str">
        <f t="shared" si="0"/>
        <v/>
      </c>
      <c r="AC6" s="25">
        <f t="shared" si="0"/>
        <v>8</v>
      </c>
      <c r="AD6" s="25">
        <f t="shared" si="0"/>
        <v>8</v>
      </c>
      <c r="AE6" s="25">
        <f t="shared" si="0"/>
        <v>8</v>
      </c>
      <c r="AF6" s="25">
        <f t="shared" si="0"/>
        <v>8</v>
      </c>
      <c r="AG6" s="25" t="str">
        <f t="shared" si="0"/>
        <v/>
      </c>
      <c r="AH6" s="24">
        <f>SUM(C6:AG6)</f>
        <v>160</v>
      </c>
      <c r="AI6" s="24"/>
    </row>
    <row r="7" spans="1:35" s="18" customFormat="1">
      <c r="A7" s="24" t="s">
        <v>53</v>
      </c>
      <c r="B7" s="24"/>
      <c r="C7" s="25">
        <f>IFERROR(ROUND(C4*24,3),"")</f>
        <v>0</v>
      </c>
      <c r="D7" s="25">
        <f t="shared" si="0"/>
        <v>1.3322676295501878E-15</v>
      </c>
      <c r="E7" s="25" t="str">
        <f t="shared" si="0"/>
        <v/>
      </c>
      <c r="F7" s="25" t="str">
        <f t="shared" si="0"/>
        <v/>
      </c>
      <c r="G7" s="25" t="str">
        <f t="shared" si="0"/>
        <v/>
      </c>
      <c r="H7" s="25">
        <f t="shared" si="0"/>
        <v>1.3322676295501878E-15</v>
      </c>
      <c r="I7" s="25">
        <f t="shared" si="0"/>
        <v>1.3322676295501878E-15</v>
      </c>
      <c r="J7" s="25">
        <f t="shared" si="0"/>
        <v>1.3322676295501878E-15</v>
      </c>
      <c r="K7" s="25">
        <f t="shared" si="0"/>
        <v>1.3322676295501878E-15</v>
      </c>
      <c r="L7" s="25">
        <f t="shared" si="0"/>
        <v>1.3322676295501878E-15</v>
      </c>
      <c r="M7" s="25" t="str">
        <f t="shared" si="0"/>
        <v/>
      </c>
      <c r="N7" s="25" t="str">
        <f t="shared" si="0"/>
        <v/>
      </c>
      <c r="O7" s="25">
        <f t="shared" si="0"/>
        <v>1.3322676295501878E-15</v>
      </c>
      <c r="P7" s="25">
        <f t="shared" si="0"/>
        <v>1.3322676295501878E-15</v>
      </c>
      <c r="Q7" s="25">
        <f t="shared" si="0"/>
        <v>1.3322676295501878E-15</v>
      </c>
      <c r="R7" s="25">
        <f t="shared" si="0"/>
        <v>1.3322676295501878E-15</v>
      </c>
      <c r="S7" s="25">
        <f t="shared" si="0"/>
        <v>1.3322676295501878E-15</v>
      </c>
      <c r="T7" s="25" t="str">
        <f t="shared" si="0"/>
        <v/>
      </c>
      <c r="U7" s="25" t="str">
        <f t="shared" si="0"/>
        <v/>
      </c>
      <c r="V7" s="25">
        <f t="shared" si="0"/>
        <v>1.3322676295501878E-15</v>
      </c>
      <c r="W7" s="25">
        <f t="shared" si="0"/>
        <v>1.3322676295501878E-15</v>
      </c>
      <c r="X7" s="25">
        <f t="shared" si="0"/>
        <v>1.3322676295501878E-15</v>
      </c>
      <c r="Y7" s="25" t="str">
        <f t="shared" si="0"/>
        <v/>
      </c>
      <c r="Z7" s="25">
        <f t="shared" si="0"/>
        <v>1.3322676295501878E-15</v>
      </c>
      <c r="AA7" s="25" t="str">
        <f t="shared" si="0"/>
        <v/>
      </c>
      <c r="AB7" s="25" t="str">
        <f t="shared" si="0"/>
        <v/>
      </c>
      <c r="AC7" s="25">
        <f t="shared" si="0"/>
        <v>1.3322676295501878E-15</v>
      </c>
      <c r="AD7" s="25">
        <f t="shared" si="0"/>
        <v>1.3322676295501878E-15</v>
      </c>
      <c r="AE7" s="25">
        <f t="shared" si="0"/>
        <v>1.3322676295501878E-15</v>
      </c>
      <c r="AF7" s="25">
        <f t="shared" si="0"/>
        <v>1.3322676295501878E-15</v>
      </c>
      <c r="AG7" s="25" t="str">
        <f t="shared" si="0"/>
        <v/>
      </c>
      <c r="AH7" s="24">
        <f>SUM(C7:AG7)</f>
        <v>2.5313084961453569E-14</v>
      </c>
      <c r="AI7" s="24"/>
    </row>
    <row r="8" spans="1:35" s="18" customFormat="1">
      <c r="A8" s="24" t="s">
        <v>55</v>
      </c>
      <c r="B8" s="24"/>
      <c r="C8" s="25" t="str">
        <f>IFERROR(ROUND(C5*24,3),"")</f>
        <v/>
      </c>
      <c r="D8" s="25" t="str">
        <f t="shared" ref="D8:AG8" si="1">IFERROR(ROUND(D5*24,3),"")</f>
        <v/>
      </c>
      <c r="E8" s="25" t="str">
        <f t="shared" si="1"/>
        <v/>
      </c>
      <c r="F8" s="25" t="str">
        <f t="shared" si="1"/>
        <v/>
      </c>
      <c r="G8" s="25" t="str">
        <f t="shared" si="1"/>
        <v/>
      </c>
      <c r="H8" s="25" t="str">
        <f t="shared" si="1"/>
        <v/>
      </c>
      <c r="I8" s="25" t="str">
        <f t="shared" si="1"/>
        <v/>
      </c>
      <c r="J8" s="25" t="str">
        <f t="shared" si="1"/>
        <v/>
      </c>
      <c r="K8" s="25" t="str">
        <f t="shared" si="1"/>
        <v/>
      </c>
      <c r="L8" s="25" t="str">
        <f t="shared" si="1"/>
        <v/>
      </c>
      <c r="M8" s="25" t="str">
        <f t="shared" si="1"/>
        <v/>
      </c>
      <c r="N8" s="25" t="str">
        <f t="shared" si="1"/>
        <v/>
      </c>
      <c r="O8" s="25" t="str">
        <f t="shared" si="1"/>
        <v/>
      </c>
      <c r="P8" s="25" t="str">
        <f t="shared" si="1"/>
        <v/>
      </c>
      <c r="Q8" s="25" t="str">
        <f t="shared" si="1"/>
        <v/>
      </c>
      <c r="R8" s="25" t="str">
        <f t="shared" si="1"/>
        <v/>
      </c>
      <c r="S8" s="25" t="str">
        <f t="shared" si="1"/>
        <v/>
      </c>
      <c r="T8" s="25" t="str">
        <f t="shared" si="1"/>
        <v/>
      </c>
      <c r="U8" s="25" t="str">
        <f t="shared" si="1"/>
        <v/>
      </c>
      <c r="V8" s="25" t="str">
        <f t="shared" si="1"/>
        <v/>
      </c>
      <c r="W8" s="25" t="str">
        <f t="shared" si="1"/>
        <v/>
      </c>
      <c r="X8" s="25" t="str">
        <f t="shared" si="1"/>
        <v/>
      </c>
      <c r="Y8" s="25" t="str">
        <f t="shared" si="1"/>
        <v/>
      </c>
      <c r="Z8" s="25" t="str">
        <f t="shared" si="1"/>
        <v/>
      </c>
      <c r="AA8" s="25" t="str">
        <f t="shared" si="1"/>
        <v/>
      </c>
      <c r="AB8" s="25" t="str">
        <f t="shared" si="1"/>
        <v/>
      </c>
      <c r="AC8" s="25" t="str">
        <f t="shared" si="1"/>
        <v/>
      </c>
      <c r="AD8" s="25" t="str">
        <f t="shared" si="1"/>
        <v/>
      </c>
      <c r="AE8" s="25" t="str">
        <f t="shared" si="1"/>
        <v/>
      </c>
      <c r="AF8" s="25" t="str">
        <f t="shared" si="1"/>
        <v/>
      </c>
      <c r="AG8" s="25" t="str">
        <f t="shared" si="1"/>
        <v/>
      </c>
      <c r="AH8" s="24"/>
      <c r="AI8" s="24">
        <f>SUM(C8:AG8)</f>
        <v>0</v>
      </c>
    </row>
    <row r="9" spans="1:35">
      <c r="C9" s="20"/>
      <c r="D9" s="21"/>
      <c r="AH9" s="18">
        <f>SUM(AH6:AH7)</f>
        <v>160.00000000000003</v>
      </c>
    </row>
    <row r="10" spans="1:35">
      <c r="C10" s="19"/>
      <c r="D10" s="19"/>
    </row>
    <row r="11" spans="1:35">
      <c r="A11">
        <v>1</v>
      </c>
      <c r="B11" s="22">
        <f>IFERROR(勤怠表!$AE8,"")</f>
        <v>0</v>
      </c>
      <c r="C11" s="19"/>
    </row>
    <row r="12" spans="1:35">
      <c r="A12">
        <v>2</v>
      </c>
      <c r="B12" s="22">
        <f>IFERROR(勤怠表!$AE9,"")</f>
        <v>0</v>
      </c>
      <c r="C12" s="19"/>
    </row>
    <row r="13" spans="1:35">
      <c r="A13">
        <v>3</v>
      </c>
      <c r="B13" s="22" t="str">
        <f>IFERROR(勤怠表!#REF!,"")</f>
        <v/>
      </c>
      <c r="C13" s="19"/>
    </row>
    <row r="14" spans="1:35">
      <c r="A14">
        <v>4</v>
      </c>
      <c r="B14" s="22">
        <f>IFERROR(勤怠表!$AE11,"")</f>
        <v>0</v>
      </c>
      <c r="C14" s="19"/>
    </row>
    <row r="15" spans="1:35">
      <c r="A15">
        <v>5</v>
      </c>
      <c r="B15" s="22">
        <f>IFERROR(勤怠表!$AE12,"")</f>
        <v>0</v>
      </c>
      <c r="C15" s="19"/>
    </row>
    <row r="16" spans="1:35">
      <c r="A16">
        <v>6</v>
      </c>
      <c r="B16" s="22">
        <f>IFERROR(勤怠表!$AE13,"")</f>
        <v>0</v>
      </c>
      <c r="C16" s="19"/>
    </row>
    <row r="17" spans="1:3">
      <c r="A17">
        <v>7</v>
      </c>
      <c r="B17" s="22">
        <f>IFERROR(勤怠表!$AE14,"")</f>
        <v>0</v>
      </c>
      <c r="C17" s="19"/>
    </row>
    <row r="18" spans="1:3">
      <c r="A18">
        <v>8</v>
      </c>
      <c r="B18" s="22">
        <f>IFERROR(勤怠表!$AE15,"")</f>
        <v>0</v>
      </c>
      <c r="C18" s="19"/>
    </row>
    <row r="19" spans="1:3">
      <c r="A19">
        <v>9</v>
      </c>
      <c r="B19" s="22">
        <f>IFERROR(勤怠表!$AE10,"")</f>
        <v>0</v>
      </c>
      <c r="C19" s="19"/>
    </row>
    <row r="20" spans="1:3">
      <c r="A20">
        <v>10</v>
      </c>
      <c r="B20" s="22">
        <f>IFERROR(勤怠表!$AE17,"")</f>
        <v>0</v>
      </c>
      <c r="C20" s="19"/>
    </row>
    <row r="21" spans="1:3">
      <c r="A21">
        <v>11</v>
      </c>
      <c r="B21" s="22">
        <f>IFERROR(勤怠表!$AE18,"")</f>
        <v>0</v>
      </c>
      <c r="C21" s="19"/>
    </row>
    <row r="22" spans="1:3">
      <c r="A22">
        <v>12</v>
      </c>
      <c r="B22" s="22">
        <f>IFERROR(勤怠表!$AE19,"")</f>
        <v>0</v>
      </c>
      <c r="C22" s="19"/>
    </row>
    <row r="23" spans="1:3">
      <c r="A23">
        <v>13</v>
      </c>
      <c r="B23" s="22">
        <f>IFERROR(勤怠表!$AE20,"")</f>
        <v>0</v>
      </c>
      <c r="C23" s="19"/>
    </row>
    <row r="24" spans="1:3">
      <c r="A24">
        <v>14</v>
      </c>
      <c r="B24" s="22">
        <f>IFERROR(勤怠表!$AE21,"")</f>
        <v>0</v>
      </c>
      <c r="C24" s="19"/>
    </row>
    <row r="25" spans="1:3">
      <c r="A25">
        <v>15</v>
      </c>
      <c r="B25" s="22">
        <f>IFERROR(勤怠表!$AE22,"")</f>
        <v>0</v>
      </c>
      <c r="C25" s="19"/>
    </row>
    <row r="26" spans="1:3">
      <c r="A26">
        <v>16</v>
      </c>
      <c r="B26" s="22">
        <f>IFERROR(勤怠表!$AE23,"")</f>
        <v>0</v>
      </c>
      <c r="C26" s="19"/>
    </row>
    <row r="27" spans="1:3">
      <c r="A27">
        <v>17</v>
      </c>
      <c r="B27" s="22">
        <f>IFERROR(勤怠表!$AE24,"")</f>
        <v>0</v>
      </c>
      <c r="C27" s="19"/>
    </row>
    <row r="28" spans="1:3">
      <c r="A28">
        <v>18</v>
      </c>
      <c r="B28" s="22">
        <f>IFERROR(勤怠表!$AE25,"")</f>
        <v>0</v>
      </c>
      <c r="C28" s="19"/>
    </row>
    <row r="29" spans="1:3">
      <c r="A29">
        <v>19</v>
      </c>
      <c r="B29" s="22">
        <f>IFERROR(勤怠表!$AE26,"")</f>
        <v>0</v>
      </c>
      <c r="C29" s="19"/>
    </row>
    <row r="30" spans="1:3">
      <c r="A30">
        <v>20</v>
      </c>
      <c r="B30" s="22">
        <f>IFERROR(勤怠表!$AE27,"")</f>
        <v>0</v>
      </c>
      <c r="C30" s="19"/>
    </row>
    <row r="31" spans="1:3">
      <c r="A31">
        <v>21</v>
      </c>
      <c r="B31" s="22">
        <f>IFERROR(勤怠表!$AE28,"")</f>
        <v>0</v>
      </c>
      <c r="C31" s="19"/>
    </row>
    <row r="32" spans="1:3">
      <c r="A32">
        <v>22</v>
      </c>
      <c r="B32" s="22">
        <f>IFERROR(勤怠表!$AE29,"")</f>
        <v>0</v>
      </c>
      <c r="C32" s="19"/>
    </row>
    <row r="33" spans="1:3">
      <c r="A33">
        <v>23</v>
      </c>
      <c r="B33" s="22">
        <f>IFERROR(勤怠表!$AE30,"")</f>
        <v>0</v>
      </c>
      <c r="C33" s="19"/>
    </row>
    <row r="34" spans="1:3">
      <c r="A34">
        <v>24</v>
      </c>
      <c r="B34" s="22">
        <f>IFERROR(勤怠表!$AE31,"")</f>
        <v>0</v>
      </c>
      <c r="C34" s="19"/>
    </row>
    <row r="35" spans="1:3">
      <c r="A35">
        <v>25</v>
      </c>
      <c r="B35" s="22">
        <f>IFERROR(勤怠表!$AE32,"")</f>
        <v>0</v>
      </c>
      <c r="C35" s="19"/>
    </row>
    <row r="36" spans="1:3">
      <c r="A36">
        <v>26</v>
      </c>
      <c r="B36" s="22">
        <f>IFERROR(勤怠表!$AE33,"")</f>
        <v>0</v>
      </c>
      <c r="C36" s="19"/>
    </row>
    <row r="37" spans="1:3">
      <c r="A37">
        <v>27</v>
      </c>
      <c r="B37" s="22">
        <f>IFERROR(勤怠表!$AE34,"")</f>
        <v>0</v>
      </c>
      <c r="C37" s="19"/>
    </row>
    <row r="38" spans="1:3">
      <c r="A38">
        <v>28</v>
      </c>
      <c r="B38" s="22">
        <f>IFERROR(勤怠表!$AE35,"")</f>
        <v>0</v>
      </c>
      <c r="C38" s="19"/>
    </row>
    <row r="39" spans="1:3">
      <c r="A39">
        <v>29</v>
      </c>
      <c r="B39" s="22">
        <f>IFERROR(勤怠表!$AE36,"")</f>
        <v>0</v>
      </c>
      <c r="C39" s="19"/>
    </row>
    <row r="40" spans="1:3">
      <c r="A40">
        <v>30</v>
      </c>
      <c r="B40" s="22">
        <f>IFERROR(勤怠表!$AE37,"")</f>
        <v>0</v>
      </c>
      <c r="C40" s="19"/>
    </row>
    <row r="41" spans="1:3">
      <c r="A41">
        <v>31</v>
      </c>
      <c r="B41" s="22">
        <f>IFERROR(勤怠表!$AE38,"")</f>
        <v>0</v>
      </c>
      <c r="C41" s="19"/>
    </row>
    <row r="42" spans="1:3">
      <c r="C42" s="19"/>
    </row>
    <row r="43" spans="1:3">
      <c r="C43" s="19"/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1"/>
  <sheetViews>
    <sheetView workbookViewId="0">
      <selection activeCell="K20" sqref="K20"/>
    </sheetView>
  </sheetViews>
  <sheetFormatPr defaultRowHeight="13.2"/>
  <cols>
    <col min="2" max="3" width="8.44140625" customWidth="1"/>
    <col min="8" max="8" width="5.5546875" bestFit="1" customWidth="1"/>
    <col min="9" max="9" width="11.6640625" bestFit="1" customWidth="1"/>
    <col min="10" max="10" width="9.5546875" bestFit="1" customWidth="1"/>
    <col min="12" max="12" width="9.5546875" bestFit="1" customWidth="1"/>
    <col min="14" max="14" width="10.33203125" bestFit="1" customWidth="1"/>
  </cols>
  <sheetData>
    <row r="1" spans="1:14">
      <c r="A1" s="4" t="s">
        <v>40</v>
      </c>
      <c r="B1" s="10" t="s">
        <v>23</v>
      </c>
      <c r="C1" s="10" t="s">
        <v>41</v>
      </c>
      <c r="D1" s="10" t="s">
        <v>24</v>
      </c>
      <c r="E1" s="10" t="s">
        <v>25</v>
      </c>
      <c r="F1" s="10" t="s">
        <v>38</v>
      </c>
      <c r="H1" s="9" t="s">
        <v>36</v>
      </c>
      <c r="I1" s="4"/>
      <c r="J1" s="4"/>
      <c r="L1" s="15" t="s">
        <v>42</v>
      </c>
      <c r="N1" s="4" t="s">
        <v>67</v>
      </c>
    </row>
    <row r="2" spans="1:14">
      <c r="A2" s="4">
        <v>2019</v>
      </c>
      <c r="B2" s="4">
        <v>1</v>
      </c>
      <c r="C2" s="11">
        <v>1</v>
      </c>
      <c r="D2" s="12">
        <v>0</v>
      </c>
      <c r="E2" s="13">
        <v>0</v>
      </c>
      <c r="F2" s="13">
        <v>3.472222222222222E-3</v>
      </c>
      <c r="H2" s="4">
        <v>1</v>
      </c>
      <c r="I2" s="4" t="s">
        <v>57</v>
      </c>
      <c r="J2" s="4" t="s">
        <v>31</v>
      </c>
      <c r="L2" s="16">
        <f>DATE(勤怠表!C3,勤怠表!H3,データシート!C2)</f>
        <v>45231</v>
      </c>
      <c r="N2" s="4" t="s">
        <v>68</v>
      </c>
    </row>
    <row r="3" spans="1:14">
      <c r="A3" s="4">
        <v>2020</v>
      </c>
      <c r="B3" s="4">
        <v>2</v>
      </c>
      <c r="C3" s="11"/>
      <c r="D3" s="12">
        <v>0.208333333333339</v>
      </c>
      <c r="E3" s="13">
        <v>3.472222222222222E-3</v>
      </c>
      <c r="F3" s="13">
        <v>6.9444444444444441E-3</v>
      </c>
      <c r="H3" s="4">
        <v>2</v>
      </c>
      <c r="I3" s="4" t="s">
        <v>58</v>
      </c>
      <c r="J3" s="4" t="s">
        <v>60</v>
      </c>
      <c r="N3" s="4" t="s">
        <v>69</v>
      </c>
    </row>
    <row r="4" spans="1:14">
      <c r="A4" s="4">
        <v>2021</v>
      </c>
      <c r="B4" s="4">
        <v>3</v>
      </c>
      <c r="C4" s="11"/>
      <c r="D4" s="12">
        <v>0.21180555555556099</v>
      </c>
      <c r="E4" s="13">
        <v>6.9444444444444397E-3</v>
      </c>
      <c r="F4" s="13">
        <v>1.0416666666666666E-2</v>
      </c>
      <c r="H4" s="4">
        <v>3</v>
      </c>
      <c r="I4" s="4" t="s">
        <v>59</v>
      </c>
      <c r="J4" s="4" t="s">
        <v>61</v>
      </c>
    </row>
    <row r="5" spans="1:14">
      <c r="A5" s="4">
        <v>2022</v>
      </c>
      <c r="B5" s="4">
        <v>4</v>
      </c>
      <c r="C5" s="11"/>
      <c r="D5" s="12">
        <v>0.21527777777778301</v>
      </c>
      <c r="E5" s="13">
        <v>1.0416666666666701E-2</v>
      </c>
      <c r="F5" s="13">
        <v>1.38888888888889E-2</v>
      </c>
      <c r="H5" s="4">
        <v>4</v>
      </c>
      <c r="I5" s="4" t="s">
        <v>62</v>
      </c>
      <c r="J5" s="4" t="s">
        <v>32</v>
      </c>
    </row>
    <row r="6" spans="1:14">
      <c r="A6" s="4">
        <v>2023</v>
      </c>
      <c r="B6" s="4">
        <v>5</v>
      </c>
      <c r="C6" s="11"/>
      <c r="D6" s="12">
        <v>0.218750000000005</v>
      </c>
      <c r="E6" s="13">
        <v>1.38888888888889E-2</v>
      </c>
      <c r="F6" s="13">
        <v>1.7361111111111101E-2</v>
      </c>
      <c r="H6" s="4">
        <v>5</v>
      </c>
      <c r="I6" s="4" t="s">
        <v>63</v>
      </c>
      <c r="J6" s="4" t="s">
        <v>33</v>
      </c>
    </row>
    <row r="7" spans="1:14">
      <c r="A7" s="4">
        <v>2024</v>
      </c>
      <c r="B7" s="4">
        <v>6</v>
      </c>
      <c r="C7" s="11"/>
      <c r="D7" s="12">
        <v>0.22222222222222701</v>
      </c>
      <c r="E7" s="13">
        <v>1.7361111111111101E-2</v>
      </c>
      <c r="F7" s="13">
        <v>2.0833333333333301E-2</v>
      </c>
      <c r="H7" s="4">
        <v>6</v>
      </c>
      <c r="I7" s="4" t="s">
        <v>64</v>
      </c>
      <c r="J7" s="4" t="s">
        <v>34</v>
      </c>
    </row>
    <row r="8" spans="1:14">
      <c r="A8" s="4">
        <v>2025</v>
      </c>
      <c r="B8" s="4">
        <v>7</v>
      </c>
      <c r="C8" s="11"/>
      <c r="D8" s="12">
        <v>0.225694444444449</v>
      </c>
      <c r="E8" s="13">
        <v>2.0833333333333301E-2</v>
      </c>
      <c r="F8" s="13">
        <v>2.43055555555555E-2</v>
      </c>
      <c r="H8" s="4">
        <v>7</v>
      </c>
      <c r="I8" s="4" t="s">
        <v>65</v>
      </c>
      <c r="J8" s="4" t="s">
        <v>35</v>
      </c>
    </row>
    <row r="9" spans="1:14">
      <c r="A9" s="4">
        <v>2026</v>
      </c>
      <c r="B9" s="4">
        <v>8</v>
      </c>
      <c r="C9" s="11"/>
      <c r="D9" s="12">
        <v>0.22916666666667099</v>
      </c>
      <c r="E9" s="13">
        <v>2.4305555555555601E-2</v>
      </c>
      <c r="F9" s="13">
        <v>2.77777777777777E-2</v>
      </c>
      <c r="H9" s="4">
        <v>8</v>
      </c>
      <c r="I9" s="4" t="s">
        <v>76</v>
      </c>
      <c r="J9" s="4" t="s">
        <v>77</v>
      </c>
    </row>
    <row r="10" spans="1:14">
      <c r="A10" s="4">
        <v>2027</v>
      </c>
      <c r="B10" s="4">
        <v>9</v>
      </c>
      <c r="C10" s="11"/>
      <c r="D10" s="12">
        <v>0.232638888888893</v>
      </c>
      <c r="E10" s="13">
        <v>2.7777777777777801E-2</v>
      </c>
      <c r="F10" s="13">
        <v>3.125E-2</v>
      </c>
      <c r="H10" s="4"/>
      <c r="I10" s="4"/>
      <c r="J10" s="4"/>
    </row>
    <row r="11" spans="1:14">
      <c r="A11" s="4">
        <v>2028</v>
      </c>
      <c r="B11" s="4">
        <v>10</v>
      </c>
      <c r="C11" s="11"/>
      <c r="D11" s="12">
        <v>0.23611111111111499</v>
      </c>
      <c r="E11" s="13">
        <v>3.125E-2</v>
      </c>
      <c r="F11" s="13">
        <v>3.4722222222222203E-2</v>
      </c>
      <c r="H11" s="4"/>
      <c r="I11" s="4"/>
      <c r="J11" s="4"/>
    </row>
    <row r="12" spans="1:14">
      <c r="A12" s="4">
        <v>2029</v>
      </c>
      <c r="B12" s="4">
        <v>11</v>
      </c>
      <c r="C12" s="11"/>
      <c r="D12" s="12">
        <v>0.23958333333333701</v>
      </c>
      <c r="E12" s="13">
        <v>3.4722222222222203E-2</v>
      </c>
      <c r="F12" s="13">
        <v>3.8194444444444399E-2</v>
      </c>
    </row>
    <row r="13" spans="1:14">
      <c r="A13" s="4">
        <v>2030</v>
      </c>
      <c r="B13" s="4">
        <v>12</v>
      </c>
      <c r="C13" s="11"/>
      <c r="D13" s="12">
        <v>0.24305555555555899</v>
      </c>
      <c r="E13" s="13">
        <v>3.8194444444444399E-2</v>
      </c>
      <c r="F13" s="13">
        <v>4.1666666666666602E-2</v>
      </c>
    </row>
    <row r="14" spans="1:14">
      <c r="A14" s="4">
        <v>2031</v>
      </c>
      <c r="B14" s="4"/>
      <c r="C14" s="4"/>
      <c r="D14" s="12">
        <v>0.24652777777778101</v>
      </c>
      <c r="E14" s="13">
        <v>4.1666666666666699E-2</v>
      </c>
      <c r="F14" s="13">
        <v>4.5138888888888798E-2</v>
      </c>
    </row>
    <row r="15" spans="1:14">
      <c r="A15" s="4">
        <v>2032</v>
      </c>
      <c r="B15" s="4"/>
      <c r="C15" s="4"/>
      <c r="D15" s="12">
        <v>0.250000000000003</v>
      </c>
      <c r="E15" s="13">
        <v>4.5138888888888902E-2</v>
      </c>
      <c r="F15" s="13">
        <v>4.8611111111111098E-2</v>
      </c>
    </row>
    <row r="16" spans="1:14">
      <c r="A16" s="4">
        <v>2033</v>
      </c>
      <c r="B16" s="4"/>
      <c r="C16" s="4"/>
      <c r="D16" s="12">
        <v>0.25347222222222499</v>
      </c>
      <c r="E16" s="13">
        <v>4.8611111111111098E-2</v>
      </c>
      <c r="F16" s="13">
        <v>5.2083333333333301E-2</v>
      </c>
    </row>
    <row r="17" spans="1:9">
      <c r="A17" s="4">
        <v>2034</v>
      </c>
      <c r="B17" s="4"/>
      <c r="C17" s="4"/>
      <c r="D17" s="12">
        <v>0.25694444444444697</v>
      </c>
      <c r="E17" s="13">
        <v>5.2083333333333301E-2</v>
      </c>
      <c r="F17" s="13">
        <v>5.5555555555555497E-2</v>
      </c>
    </row>
    <row r="18" spans="1:9">
      <c r="A18" s="4">
        <v>2035</v>
      </c>
      <c r="B18" s="4"/>
      <c r="C18" s="4"/>
      <c r="D18" s="12">
        <v>0.26041666666666902</v>
      </c>
      <c r="E18" s="13">
        <v>5.5555555555555601E-2</v>
      </c>
      <c r="F18" s="13">
        <v>5.90277777777777E-2</v>
      </c>
    </row>
    <row r="19" spans="1:9">
      <c r="A19" s="4">
        <v>2036</v>
      </c>
      <c r="B19" s="4"/>
      <c r="C19" s="4"/>
      <c r="D19" s="12">
        <v>0.263888888888891</v>
      </c>
      <c r="E19" s="13">
        <v>5.9027777777777797E-2</v>
      </c>
      <c r="F19" s="13">
        <v>6.25E-2</v>
      </c>
      <c r="I19" s="4" t="s">
        <v>153</v>
      </c>
    </row>
    <row r="20" spans="1:9">
      <c r="A20" s="4">
        <v>2037</v>
      </c>
      <c r="B20" s="4"/>
      <c r="C20" s="4"/>
      <c r="D20" s="12">
        <v>0.26736111111111299</v>
      </c>
      <c r="E20" s="13">
        <v>6.25E-2</v>
      </c>
      <c r="F20" s="13">
        <v>6.5972222222222196E-2</v>
      </c>
      <c r="I20" s="4" t="s">
        <v>154</v>
      </c>
    </row>
    <row r="21" spans="1:9">
      <c r="A21" s="4">
        <v>2038</v>
      </c>
      <c r="B21" s="4"/>
      <c r="C21" s="4"/>
      <c r="D21" s="12">
        <v>0.27083333333333498</v>
      </c>
      <c r="E21" s="13">
        <v>6.5972222222222196E-2</v>
      </c>
      <c r="F21" s="13">
        <v>6.9444444444444406E-2</v>
      </c>
      <c r="I21" s="4" t="s">
        <v>155</v>
      </c>
    </row>
    <row r="22" spans="1:9">
      <c r="A22" s="4">
        <v>2039</v>
      </c>
      <c r="B22" s="4"/>
      <c r="C22" s="4"/>
      <c r="D22" s="12">
        <v>0.27430555555555702</v>
      </c>
      <c r="E22" s="13">
        <v>6.9444444444444406E-2</v>
      </c>
      <c r="F22" s="13">
        <v>7.2916666666666602E-2</v>
      </c>
    </row>
    <row r="23" spans="1:9">
      <c r="A23" s="4">
        <v>2040</v>
      </c>
      <c r="B23" s="4"/>
      <c r="C23" s="4"/>
      <c r="D23" s="12">
        <v>0.27777777777777901</v>
      </c>
      <c r="E23" s="13">
        <v>7.2916666666666699E-2</v>
      </c>
      <c r="F23" s="13">
        <v>7.6388888888888895E-2</v>
      </c>
    </row>
    <row r="24" spans="1:9">
      <c r="A24" s="4">
        <v>2041</v>
      </c>
      <c r="B24" s="4"/>
      <c r="C24" s="4"/>
      <c r="D24" s="12">
        <v>0.281250000000001</v>
      </c>
      <c r="E24" s="13">
        <v>7.6388888888888895E-2</v>
      </c>
      <c r="F24" s="13">
        <v>7.9861111111111105E-2</v>
      </c>
    </row>
    <row r="25" spans="1:9">
      <c r="A25" s="4">
        <v>2042</v>
      </c>
      <c r="B25" s="4"/>
      <c r="C25" s="4"/>
      <c r="D25" s="12">
        <v>0.28472222222222299</v>
      </c>
      <c r="E25" s="13">
        <v>7.9861111111111105E-2</v>
      </c>
      <c r="F25" s="13">
        <v>8.3333333333333301E-2</v>
      </c>
    </row>
    <row r="26" spans="1:9">
      <c r="A26" s="4">
        <v>2043</v>
      </c>
      <c r="B26" s="4"/>
      <c r="C26" s="4"/>
      <c r="D26" s="12">
        <v>0.28819444444444497</v>
      </c>
      <c r="E26" s="13">
        <v>8.3333333333333301E-2</v>
      </c>
      <c r="F26" s="13">
        <v>8.6805555555555594E-2</v>
      </c>
    </row>
    <row r="27" spans="1:9">
      <c r="A27" s="4">
        <v>2044</v>
      </c>
      <c r="B27" s="4"/>
      <c r="C27" s="4"/>
      <c r="D27" s="12">
        <v>0.29166666666666702</v>
      </c>
      <c r="E27" s="4"/>
      <c r="F27" s="13">
        <v>9.0277777777777707E-2</v>
      </c>
    </row>
    <row r="28" spans="1:9">
      <c r="A28" s="4">
        <v>2045</v>
      </c>
      <c r="B28" s="4"/>
      <c r="C28" s="4"/>
      <c r="D28" s="12">
        <v>0.29513888888888901</v>
      </c>
      <c r="E28" s="4"/>
      <c r="F28" s="13">
        <v>9.375E-2</v>
      </c>
    </row>
    <row r="29" spans="1:9">
      <c r="A29" s="4">
        <v>2046</v>
      </c>
      <c r="B29" s="4"/>
      <c r="C29" s="4"/>
      <c r="D29" s="12">
        <v>0.29861111111111099</v>
      </c>
      <c r="E29" s="4"/>
      <c r="F29" s="13">
        <v>9.7222222222222293E-2</v>
      </c>
    </row>
    <row r="30" spans="1:9">
      <c r="A30" s="4">
        <v>2047</v>
      </c>
      <c r="B30" s="4"/>
      <c r="C30" s="4"/>
      <c r="D30" s="12">
        <v>0.30208333333333298</v>
      </c>
      <c r="E30" s="4"/>
      <c r="F30" s="13">
        <v>0.100694444444444</v>
      </c>
    </row>
    <row r="31" spans="1:9">
      <c r="A31" s="4">
        <v>2048</v>
      </c>
      <c r="B31" s="4"/>
      <c r="C31" s="4"/>
      <c r="D31" s="12">
        <v>0.30555555555555503</v>
      </c>
      <c r="E31" s="4"/>
      <c r="F31" s="13">
        <v>0.104166666666667</v>
      </c>
    </row>
    <row r="32" spans="1:9">
      <c r="A32" s="4">
        <v>2049</v>
      </c>
      <c r="B32" s="4"/>
      <c r="C32" s="4"/>
      <c r="D32" s="12">
        <v>0.30902777777777701</v>
      </c>
      <c r="E32" s="4"/>
      <c r="F32" s="13">
        <v>0.10763888888888801</v>
      </c>
    </row>
    <row r="33" spans="1:6">
      <c r="A33" s="4">
        <v>2050</v>
      </c>
      <c r="B33" s="4"/>
      <c r="C33" s="4"/>
      <c r="D33" s="12">
        <v>0.3125</v>
      </c>
      <c r="E33" s="4"/>
      <c r="F33" s="13">
        <v>0.11111111111111099</v>
      </c>
    </row>
    <row r="34" spans="1:6">
      <c r="B34" s="4"/>
      <c r="C34" s="4"/>
      <c r="D34" s="12">
        <v>0.31597222222222199</v>
      </c>
      <c r="E34" s="4"/>
      <c r="F34" s="13">
        <v>0.114583333333333</v>
      </c>
    </row>
    <row r="35" spans="1:6">
      <c r="B35" s="4"/>
      <c r="C35" s="4"/>
      <c r="D35" s="12">
        <v>0.31944444444444398</v>
      </c>
      <c r="E35" s="4"/>
      <c r="F35" s="13">
        <v>0.118055555555555</v>
      </c>
    </row>
    <row r="36" spans="1:6">
      <c r="B36" s="4"/>
      <c r="C36" s="4"/>
      <c r="D36" s="12">
        <v>0.32291666666666702</v>
      </c>
      <c r="E36" s="4"/>
      <c r="F36" s="13">
        <v>0.121527777777777</v>
      </c>
    </row>
    <row r="37" spans="1:6">
      <c r="B37" s="4"/>
      <c r="C37" s="4"/>
      <c r="D37" s="12">
        <v>0.32638888888888901</v>
      </c>
      <c r="E37" s="4"/>
      <c r="F37" s="13">
        <v>0.125</v>
      </c>
    </row>
    <row r="38" spans="1:6">
      <c r="B38" s="4"/>
      <c r="C38" s="4"/>
      <c r="D38" s="12">
        <v>0.32986111111111099</v>
      </c>
      <c r="E38" s="4"/>
      <c r="F38" s="13">
        <v>0.12847222222222199</v>
      </c>
    </row>
    <row r="39" spans="1:6">
      <c r="B39" s="4"/>
      <c r="C39" s="4"/>
      <c r="D39" s="12">
        <v>0.33333333333333331</v>
      </c>
      <c r="E39" s="4"/>
      <c r="F39" s="13">
        <v>0.131944444444444</v>
      </c>
    </row>
    <row r="40" spans="1:6">
      <c r="B40" s="4"/>
      <c r="C40" s="4"/>
      <c r="D40" s="12">
        <v>0.33680555555555558</v>
      </c>
      <c r="E40" s="4"/>
      <c r="F40" s="13">
        <v>0.13541666666666599</v>
      </c>
    </row>
    <row r="41" spans="1:6">
      <c r="B41" s="4"/>
      <c r="C41" s="4"/>
      <c r="D41" s="12">
        <v>0.34027777777777801</v>
      </c>
      <c r="E41" s="4"/>
      <c r="F41" s="13">
        <v>0.13888888888888801</v>
      </c>
    </row>
    <row r="42" spans="1:6">
      <c r="B42" s="4"/>
      <c r="C42" s="4"/>
      <c r="D42" s="12">
        <v>0.34375</v>
      </c>
      <c r="E42" s="4"/>
      <c r="F42" s="13">
        <v>0.14236111111111099</v>
      </c>
    </row>
    <row r="43" spans="1:6">
      <c r="B43" s="4"/>
      <c r="C43" s="4"/>
      <c r="D43" s="12">
        <v>0.34722222222222199</v>
      </c>
      <c r="E43" s="4"/>
      <c r="F43" s="13">
        <v>0.14583333333333301</v>
      </c>
    </row>
    <row r="44" spans="1:6">
      <c r="B44" s="4"/>
      <c r="C44" s="4"/>
      <c r="D44" s="12">
        <v>0.35069444444444497</v>
      </c>
      <c r="E44" s="4"/>
      <c r="F44" s="13">
        <v>0.149305555555555</v>
      </c>
    </row>
    <row r="45" spans="1:6">
      <c r="B45" s="4"/>
      <c r="C45" s="4"/>
      <c r="D45" s="12">
        <v>0.35416666666666702</v>
      </c>
      <c r="E45" s="4"/>
      <c r="F45" s="13">
        <v>0.15277777777777701</v>
      </c>
    </row>
    <row r="46" spans="1:6">
      <c r="B46" s="4"/>
      <c r="C46" s="4"/>
      <c r="D46" s="12">
        <v>0.35763888888888901</v>
      </c>
      <c r="E46" s="4"/>
      <c r="F46" s="13">
        <v>0.15625</v>
      </c>
    </row>
    <row r="47" spans="1:6">
      <c r="B47" s="4"/>
      <c r="C47" s="4"/>
      <c r="D47" s="12">
        <v>0.36111111111111099</v>
      </c>
      <c r="E47" s="4"/>
      <c r="F47" s="13">
        <v>0.15972222222222199</v>
      </c>
    </row>
    <row r="48" spans="1:6">
      <c r="B48" s="4"/>
      <c r="C48" s="4"/>
      <c r="D48" s="12">
        <v>0.36458333333333398</v>
      </c>
      <c r="E48" s="4"/>
      <c r="F48" s="13">
        <v>0.163194444444444</v>
      </c>
    </row>
    <row r="49" spans="2:6">
      <c r="B49" s="4"/>
      <c r="C49" s="4"/>
      <c r="D49" s="12">
        <v>0.36805555555555602</v>
      </c>
      <c r="E49" s="4"/>
      <c r="F49" s="13">
        <v>0.16666666666666599</v>
      </c>
    </row>
    <row r="50" spans="2:6">
      <c r="B50" s="4"/>
      <c r="C50" s="4"/>
      <c r="D50" s="12">
        <v>0.37152777777777801</v>
      </c>
      <c r="E50" s="4"/>
      <c r="F50" s="13">
        <v>0.17013888888888801</v>
      </c>
    </row>
    <row r="51" spans="2:6">
      <c r="B51" s="4"/>
      <c r="C51" s="4"/>
      <c r="D51" s="12">
        <v>0.375</v>
      </c>
      <c r="E51" s="4"/>
      <c r="F51" s="13">
        <v>0.17361111111111099</v>
      </c>
    </row>
    <row r="52" spans="2:6">
      <c r="B52" s="4"/>
      <c r="C52" s="4"/>
      <c r="D52" s="12">
        <v>0.37847222222222199</v>
      </c>
      <c r="E52" s="4"/>
      <c r="F52" s="13">
        <v>0.17708333333333301</v>
      </c>
    </row>
    <row r="53" spans="2:6">
      <c r="B53" s="4"/>
      <c r="C53" s="4"/>
      <c r="D53" s="12">
        <v>0.38194444444444398</v>
      </c>
      <c r="E53" s="4"/>
      <c r="F53" s="13">
        <v>0.180555555555555</v>
      </c>
    </row>
    <row r="54" spans="2:6">
      <c r="B54" s="4"/>
      <c r="C54" s="4"/>
      <c r="D54" s="12">
        <v>0.38541666666666602</v>
      </c>
      <c r="E54" s="4"/>
      <c r="F54" s="13">
        <v>0.18402777777777701</v>
      </c>
    </row>
    <row r="55" spans="2:6">
      <c r="B55" s="4"/>
      <c r="C55" s="4"/>
      <c r="D55" s="12">
        <v>0.38888888888888901</v>
      </c>
      <c r="E55" s="4"/>
      <c r="F55" s="13">
        <v>0.1875</v>
      </c>
    </row>
    <row r="56" spans="2:6">
      <c r="B56" s="4"/>
      <c r="C56" s="4"/>
      <c r="D56" s="12">
        <v>0.39236111111111099</v>
      </c>
      <c r="E56" s="4"/>
      <c r="F56" s="13">
        <v>0.19097222222222199</v>
      </c>
    </row>
    <row r="57" spans="2:6">
      <c r="B57" s="4"/>
      <c r="C57" s="4"/>
      <c r="D57" s="12">
        <v>0.39583333333333298</v>
      </c>
      <c r="E57" s="4"/>
      <c r="F57" s="13">
        <v>0.194444444444444</v>
      </c>
    </row>
    <row r="58" spans="2:6">
      <c r="B58" s="4"/>
      <c r="C58" s="4"/>
      <c r="D58" s="12">
        <v>0.39930555555555503</v>
      </c>
      <c r="E58" s="4"/>
      <c r="F58" s="13">
        <v>0.19791666666666599</v>
      </c>
    </row>
    <row r="59" spans="2:6">
      <c r="B59" s="4"/>
      <c r="C59" s="4"/>
      <c r="D59" s="12">
        <v>0.40277777777777801</v>
      </c>
      <c r="E59" s="4"/>
      <c r="F59" s="13">
        <v>0.20138888888888801</v>
      </c>
    </row>
    <row r="60" spans="2:6">
      <c r="B60" s="4"/>
      <c r="C60" s="4"/>
      <c r="D60" s="12">
        <v>0.40625</v>
      </c>
      <c r="E60" s="4"/>
      <c r="F60" s="13">
        <v>0.20486111111111099</v>
      </c>
    </row>
    <row r="61" spans="2:6">
      <c r="B61" s="4"/>
      <c r="C61" s="4"/>
      <c r="D61" s="12">
        <v>0.40972222222222199</v>
      </c>
      <c r="E61" s="4"/>
      <c r="F61" s="13">
        <v>0.20833333333333301</v>
      </c>
    </row>
    <row r="62" spans="2:6">
      <c r="B62" s="4"/>
      <c r="C62" s="4"/>
      <c r="D62" s="12">
        <v>0.41319444444444398</v>
      </c>
      <c r="E62" s="4"/>
      <c r="F62" s="13">
        <v>0.211805555555555</v>
      </c>
    </row>
    <row r="63" spans="2:6">
      <c r="B63" s="4"/>
      <c r="C63" s="4"/>
      <c r="D63" s="12">
        <v>0.41666666666666602</v>
      </c>
      <c r="E63" s="4"/>
      <c r="F63" s="13">
        <v>0.21527777777777701</v>
      </c>
    </row>
    <row r="64" spans="2:6">
      <c r="B64" s="4"/>
      <c r="C64" s="4"/>
      <c r="D64" s="12">
        <v>0.42013888888888901</v>
      </c>
      <c r="E64" s="4"/>
      <c r="F64" s="13">
        <v>0.21875</v>
      </c>
    </row>
    <row r="65" spans="2:6">
      <c r="B65" s="4"/>
      <c r="C65" s="4"/>
      <c r="D65" s="12">
        <v>0.42361111111111099</v>
      </c>
      <c r="E65" s="4"/>
      <c r="F65" s="13">
        <v>0.22222222222222199</v>
      </c>
    </row>
    <row r="66" spans="2:6">
      <c r="B66" s="4"/>
      <c r="C66" s="4"/>
      <c r="D66" s="12">
        <v>0.42708333333333298</v>
      </c>
      <c r="E66" s="4"/>
      <c r="F66" s="13">
        <v>0.225694444444444</v>
      </c>
    </row>
    <row r="67" spans="2:6">
      <c r="B67" s="4"/>
      <c r="C67" s="4"/>
      <c r="D67" s="12">
        <v>0.43055555555555503</v>
      </c>
      <c r="E67" s="4"/>
      <c r="F67" s="13">
        <v>0.22916666666666599</v>
      </c>
    </row>
    <row r="68" spans="2:6">
      <c r="B68" s="4"/>
      <c r="C68" s="4"/>
      <c r="D68" s="12">
        <v>0.43402777777777801</v>
      </c>
      <c r="E68" s="4"/>
      <c r="F68" s="13">
        <v>0.23263888888888801</v>
      </c>
    </row>
    <row r="69" spans="2:6">
      <c r="B69" s="4"/>
      <c r="C69" s="4"/>
      <c r="D69" s="12">
        <v>0.4375</v>
      </c>
      <c r="E69" s="4"/>
      <c r="F69" s="13">
        <v>0.23611111111111099</v>
      </c>
    </row>
    <row r="70" spans="2:6">
      <c r="B70" s="4"/>
      <c r="C70" s="4"/>
      <c r="D70" s="12">
        <v>0.44097222222222199</v>
      </c>
      <c r="E70" s="4"/>
      <c r="F70" s="13">
        <v>0.23958333333333301</v>
      </c>
    </row>
    <row r="71" spans="2:6">
      <c r="B71" s="4"/>
      <c r="C71" s="4"/>
      <c r="D71" s="12">
        <v>0.44444444444444398</v>
      </c>
      <c r="E71" s="4"/>
      <c r="F71" s="13">
        <v>0.243055555555555</v>
      </c>
    </row>
    <row r="72" spans="2:6">
      <c r="B72" s="4"/>
      <c r="C72" s="4"/>
      <c r="D72" s="12">
        <v>0.44791666666666602</v>
      </c>
      <c r="E72" s="4"/>
      <c r="F72" s="13">
        <v>0.24652777777777701</v>
      </c>
    </row>
    <row r="73" spans="2:6">
      <c r="B73" s="4"/>
      <c r="C73" s="4"/>
      <c r="D73" s="12">
        <v>0.45138888888888901</v>
      </c>
      <c r="E73" s="4"/>
      <c r="F73" s="13">
        <v>0.25</v>
      </c>
    </row>
    <row r="74" spans="2:6">
      <c r="B74" s="4"/>
      <c r="C74" s="4"/>
      <c r="D74" s="12">
        <v>0.45486111111111099</v>
      </c>
      <c r="E74" s="4"/>
      <c r="F74" s="13">
        <v>0.25347222222222199</v>
      </c>
    </row>
    <row r="75" spans="2:6">
      <c r="B75" s="4"/>
      <c r="C75" s="4"/>
      <c r="D75" s="12">
        <v>0.45833333333333298</v>
      </c>
      <c r="E75" s="4"/>
      <c r="F75" s="13">
        <v>0.25694444444444398</v>
      </c>
    </row>
    <row r="76" spans="2:6">
      <c r="B76" s="4"/>
      <c r="C76" s="4"/>
      <c r="D76" s="12">
        <v>0.46180555555555503</v>
      </c>
      <c r="E76" s="4"/>
      <c r="F76" s="13">
        <v>0.26041666666666602</v>
      </c>
    </row>
    <row r="77" spans="2:6">
      <c r="B77" s="4"/>
      <c r="C77" s="4"/>
      <c r="D77" s="12">
        <v>0.46527777777777801</v>
      </c>
      <c r="E77" s="4"/>
      <c r="F77" s="13">
        <v>0.26388888888888801</v>
      </c>
    </row>
    <row r="78" spans="2:6">
      <c r="B78" s="4"/>
      <c r="C78" s="4"/>
      <c r="D78" s="12">
        <v>0.46875</v>
      </c>
      <c r="E78" s="4"/>
      <c r="F78" s="13">
        <v>0.26736111111111099</v>
      </c>
    </row>
    <row r="79" spans="2:6">
      <c r="B79" s="4"/>
      <c r="C79" s="4"/>
      <c r="D79" s="12">
        <v>0.47222222222222199</v>
      </c>
      <c r="E79" s="4"/>
      <c r="F79" s="13">
        <v>0.27083333333333298</v>
      </c>
    </row>
    <row r="80" spans="2:6">
      <c r="B80" s="4"/>
      <c r="C80" s="4"/>
      <c r="D80" s="12">
        <v>0.47569444444444398</v>
      </c>
      <c r="E80" s="4"/>
      <c r="F80" s="13">
        <v>0.27430555555555503</v>
      </c>
    </row>
    <row r="81" spans="2:6">
      <c r="B81" s="4"/>
      <c r="C81" s="4"/>
      <c r="D81" s="12">
        <v>0.47916666666666602</v>
      </c>
      <c r="E81" s="4"/>
      <c r="F81" s="13">
        <v>0.27777777777777701</v>
      </c>
    </row>
    <row r="82" spans="2:6">
      <c r="B82" s="4"/>
      <c r="C82" s="4"/>
      <c r="D82" s="12">
        <v>0.48263888888888901</v>
      </c>
      <c r="E82" s="4"/>
      <c r="F82" s="13">
        <v>0.28125</v>
      </c>
    </row>
    <row r="83" spans="2:6">
      <c r="B83" s="4"/>
      <c r="C83" s="4"/>
      <c r="D83" s="12">
        <v>0.48611111111111099</v>
      </c>
      <c r="E83" s="4"/>
      <c r="F83" s="13">
        <v>0.28472222222222199</v>
      </c>
    </row>
    <row r="84" spans="2:6">
      <c r="B84" s="4"/>
      <c r="C84" s="4"/>
      <c r="D84" s="12">
        <v>0.48958333333333298</v>
      </c>
      <c r="E84" s="4"/>
      <c r="F84" s="13">
        <v>0.28819444444444398</v>
      </c>
    </row>
    <row r="85" spans="2:6">
      <c r="B85" s="4"/>
      <c r="C85" s="4"/>
      <c r="D85" s="12">
        <v>0.49305555555555503</v>
      </c>
      <c r="E85" s="4"/>
      <c r="F85" s="13">
        <v>0.29166666666666602</v>
      </c>
    </row>
    <row r="86" spans="2:6">
      <c r="B86" s="4"/>
      <c r="C86" s="4"/>
      <c r="D86" s="12">
        <v>0.49652777777777801</v>
      </c>
      <c r="E86" s="4"/>
      <c r="F86" s="13">
        <v>0.29513888888888801</v>
      </c>
    </row>
    <row r="87" spans="2:6">
      <c r="B87" s="4"/>
      <c r="C87" s="4"/>
      <c r="D87" s="12">
        <v>0.5</v>
      </c>
      <c r="E87" s="4"/>
      <c r="F87" s="13">
        <v>0.29861111111111099</v>
      </c>
    </row>
    <row r="88" spans="2:6">
      <c r="B88" s="4"/>
      <c r="C88" s="4"/>
      <c r="D88" s="12">
        <v>0.50347222222222199</v>
      </c>
      <c r="E88" s="4"/>
      <c r="F88" s="13">
        <v>0.30208333333333298</v>
      </c>
    </row>
    <row r="89" spans="2:6">
      <c r="B89" s="4"/>
      <c r="C89" s="4"/>
      <c r="D89" s="12">
        <v>0.50694444444444398</v>
      </c>
      <c r="E89" s="4"/>
      <c r="F89" s="13">
        <v>0.30555555555555503</v>
      </c>
    </row>
    <row r="90" spans="2:6">
      <c r="B90" s="4"/>
      <c r="C90" s="4"/>
      <c r="D90" s="12">
        <v>0.51041666666666596</v>
      </c>
      <c r="E90" s="4"/>
      <c r="F90" s="13">
        <v>0.30902777777777701</v>
      </c>
    </row>
    <row r="91" spans="2:6">
      <c r="B91" s="4"/>
      <c r="C91" s="4"/>
      <c r="D91" s="12">
        <v>0.51388888888888895</v>
      </c>
      <c r="E91" s="4"/>
      <c r="F91" s="13">
        <v>0.3125</v>
      </c>
    </row>
    <row r="92" spans="2:6">
      <c r="B92" s="4"/>
      <c r="C92" s="4"/>
      <c r="D92" s="12">
        <v>0.51736111111111105</v>
      </c>
      <c r="E92" s="4"/>
      <c r="F92" s="13">
        <v>0.31597222222222199</v>
      </c>
    </row>
    <row r="93" spans="2:6">
      <c r="B93" s="4"/>
      <c r="C93" s="4"/>
      <c r="D93" s="12">
        <v>0.52083333333333304</v>
      </c>
      <c r="E93" s="4"/>
      <c r="F93" s="13">
        <v>0.31944444444444398</v>
      </c>
    </row>
    <row r="94" spans="2:6">
      <c r="B94" s="4"/>
      <c r="C94" s="4"/>
      <c r="D94" s="12">
        <v>0.52430555555555503</v>
      </c>
      <c r="E94" s="4"/>
      <c r="F94" s="13">
        <v>0.32291666666666602</v>
      </c>
    </row>
    <row r="95" spans="2:6">
      <c r="B95" s="4"/>
      <c r="C95" s="4"/>
      <c r="D95" s="12">
        <v>0.52777777777777801</v>
      </c>
      <c r="E95" s="4"/>
      <c r="F95" s="13">
        <v>0.32638888888888801</v>
      </c>
    </row>
    <row r="96" spans="2:6">
      <c r="B96" s="4"/>
      <c r="C96" s="4"/>
      <c r="D96" s="12">
        <v>0.53125</v>
      </c>
      <c r="E96" s="4"/>
      <c r="F96" s="13">
        <v>0.32986111111111099</v>
      </c>
    </row>
    <row r="97" spans="2:6">
      <c r="B97" s="4"/>
      <c r="C97" s="4"/>
      <c r="D97" s="12">
        <v>0.53472222222222199</v>
      </c>
      <c r="E97" s="4"/>
      <c r="F97" s="13">
        <v>0.33333333333333298</v>
      </c>
    </row>
    <row r="98" spans="2:6">
      <c r="D98" s="12">
        <v>0.53819444444444398</v>
      </c>
    </row>
    <row r="99" spans="2:6">
      <c r="D99" s="12">
        <v>0.54166666666666596</v>
      </c>
    </row>
    <row r="100" spans="2:6">
      <c r="D100" s="12">
        <v>0.54513888888888895</v>
      </c>
    </row>
    <row r="101" spans="2:6">
      <c r="D101" s="12">
        <v>0.54861111111111105</v>
      </c>
    </row>
    <row r="102" spans="2:6">
      <c r="D102" s="12">
        <v>0.55208333333333304</v>
      </c>
    </row>
    <row r="103" spans="2:6">
      <c r="D103" s="12">
        <v>0.55555555555555503</v>
      </c>
    </row>
    <row r="104" spans="2:6">
      <c r="D104" s="12">
        <v>0.55902777777777801</v>
      </c>
    </row>
    <row r="105" spans="2:6">
      <c r="D105" s="12">
        <v>0.5625</v>
      </c>
    </row>
    <row r="106" spans="2:6">
      <c r="D106" s="12">
        <v>0.56597222222222199</v>
      </c>
    </row>
    <row r="107" spans="2:6">
      <c r="D107" s="12">
        <v>0.56944444444444398</v>
      </c>
    </row>
    <row r="108" spans="2:6">
      <c r="D108" s="12">
        <v>0.57291666666666596</v>
      </c>
    </row>
    <row r="109" spans="2:6">
      <c r="D109" s="12">
        <v>0.57638888888888895</v>
      </c>
    </row>
    <row r="110" spans="2:6">
      <c r="D110" s="12">
        <v>0.57986111111111105</v>
      </c>
    </row>
    <row r="111" spans="2:6">
      <c r="D111" s="12">
        <v>0.58333333333333304</v>
      </c>
    </row>
    <row r="112" spans="2:6">
      <c r="D112" s="12">
        <v>0.58680555555555503</v>
      </c>
    </row>
    <row r="113" spans="4:4">
      <c r="D113" s="12">
        <v>0.59027777777777701</v>
      </c>
    </row>
    <row r="114" spans="4:4">
      <c r="D114" s="12">
        <v>0.59375</v>
      </c>
    </row>
    <row r="115" spans="4:4">
      <c r="D115" s="12">
        <v>0.59722222222222199</v>
      </c>
    </row>
    <row r="116" spans="4:4">
      <c r="D116" s="12">
        <v>0.60069444444444398</v>
      </c>
    </row>
    <row r="117" spans="4:4">
      <c r="D117" s="12">
        <v>0.60416666666666596</v>
      </c>
    </row>
    <row r="118" spans="4:4">
      <c r="D118" s="12">
        <v>0.60763888888888895</v>
      </c>
    </row>
    <row r="119" spans="4:4">
      <c r="D119" s="12">
        <v>0.61111111111111105</v>
      </c>
    </row>
    <row r="120" spans="4:4">
      <c r="D120" s="12">
        <v>0.61458333333333304</v>
      </c>
    </row>
    <row r="121" spans="4:4">
      <c r="D121" s="12">
        <v>0.61805555555555503</v>
      </c>
    </row>
    <row r="122" spans="4:4">
      <c r="D122" s="12">
        <v>0.62152777777777701</v>
      </c>
    </row>
    <row r="123" spans="4:4">
      <c r="D123" s="12">
        <v>0.625</v>
      </c>
    </row>
    <row r="124" spans="4:4">
      <c r="D124" s="12">
        <v>0.62847222222222199</v>
      </c>
    </row>
    <row r="125" spans="4:4">
      <c r="D125" s="12">
        <v>0.63194444444444398</v>
      </c>
    </row>
    <row r="126" spans="4:4">
      <c r="D126" s="12">
        <v>0.63541666666666596</v>
      </c>
    </row>
    <row r="127" spans="4:4">
      <c r="D127" s="12">
        <v>0.63888888888888895</v>
      </c>
    </row>
    <row r="128" spans="4:4">
      <c r="D128" s="12">
        <v>0.64236111111111105</v>
      </c>
    </row>
    <row r="129" spans="4:4">
      <c r="D129" s="12">
        <v>0.64583333333333304</v>
      </c>
    </row>
    <row r="130" spans="4:4">
      <c r="D130" s="12">
        <v>0.64930555555555503</v>
      </c>
    </row>
    <row r="131" spans="4:4">
      <c r="D131" s="12">
        <v>0.65277777777777701</v>
      </c>
    </row>
    <row r="132" spans="4:4">
      <c r="D132" s="12">
        <v>0.65625</v>
      </c>
    </row>
    <row r="133" spans="4:4">
      <c r="D133" s="12">
        <v>0.65972222222222199</v>
      </c>
    </row>
    <row r="134" spans="4:4">
      <c r="D134" s="12">
        <v>0.66319444444444398</v>
      </c>
    </row>
    <row r="135" spans="4:4">
      <c r="D135" s="12">
        <v>0.66666666666666596</v>
      </c>
    </row>
    <row r="136" spans="4:4">
      <c r="D136" s="12">
        <v>0.67013888888888895</v>
      </c>
    </row>
    <row r="137" spans="4:4">
      <c r="D137" s="12">
        <v>0.67361111111111105</v>
      </c>
    </row>
    <row r="138" spans="4:4">
      <c r="D138" s="12">
        <v>0.67708333333333304</v>
      </c>
    </row>
    <row r="139" spans="4:4">
      <c r="D139" s="12">
        <v>0.68055555555555503</v>
      </c>
    </row>
    <row r="140" spans="4:4">
      <c r="D140" s="12">
        <v>0.68402777777777701</v>
      </c>
    </row>
    <row r="141" spans="4:4">
      <c r="D141" s="12">
        <v>0.6875</v>
      </c>
    </row>
    <row r="142" spans="4:4">
      <c r="D142" s="12">
        <v>0.69097222222222199</v>
      </c>
    </row>
    <row r="143" spans="4:4">
      <c r="D143" s="12">
        <v>0.69444444444444398</v>
      </c>
    </row>
    <row r="144" spans="4:4">
      <c r="D144" s="12">
        <v>0.69791666666666596</v>
      </c>
    </row>
    <row r="145" spans="4:4">
      <c r="D145" s="12">
        <v>0.70138888888888895</v>
      </c>
    </row>
    <row r="146" spans="4:4">
      <c r="D146" s="12">
        <v>0.70486111111111105</v>
      </c>
    </row>
    <row r="147" spans="4:4">
      <c r="D147" s="12">
        <v>0.70833333333333304</v>
      </c>
    </row>
    <row r="148" spans="4:4">
      <c r="D148" s="12">
        <v>0.71180555555555503</v>
      </c>
    </row>
    <row r="149" spans="4:4">
      <c r="D149" s="12">
        <v>0.71527777777777701</v>
      </c>
    </row>
    <row r="150" spans="4:4">
      <c r="D150" s="12">
        <v>0.71875</v>
      </c>
    </row>
    <row r="151" spans="4:4">
      <c r="D151" s="12">
        <v>0.72222222222222199</v>
      </c>
    </row>
    <row r="152" spans="4:4">
      <c r="D152" s="12">
        <v>0.72569444444444398</v>
      </c>
    </row>
    <row r="153" spans="4:4">
      <c r="D153" s="12">
        <v>0.72916666666666596</v>
      </c>
    </row>
    <row r="154" spans="4:4">
      <c r="D154" s="12">
        <v>0.73263888888888895</v>
      </c>
    </row>
    <row r="155" spans="4:4">
      <c r="D155" s="12">
        <v>0.73611111111111105</v>
      </c>
    </row>
    <row r="156" spans="4:4">
      <c r="D156" s="12">
        <v>0.73958333333333304</v>
      </c>
    </row>
    <row r="157" spans="4:4">
      <c r="D157" s="12">
        <v>0.74305555555555503</v>
      </c>
    </row>
    <row r="158" spans="4:4">
      <c r="D158" s="12">
        <v>0.74652777777777701</v>
      </c>
    </row>
    <row r="159" spans="4:4">
      <c r="D159" s="12">
        <v>0.75</v>
      </c>
    </row>
    <row r="160" spans="4:4">
      <c r="D160" s="12">
        <v>0.75347222222222199</v>
      </c>
    </row>
    <row r="161" spans="4:4">
      <c r="D161" s="12">
        <v>0.75694444444444398</v>
      </c>
    </row>
    <row r="162" spans="4:4">
      <c r="D162" s="12">
        <v>0.76041666666666596</v>
      </c>
    </row>
    <row r="163" spans="4:4">
      <c r="D163" s="12">
        <v>0.76388888888888895</v>
      </c>
    </row>
    <row r="164" spans="4:4">
      <c r="D164" s="12">
        <v>0.76736111111111105</v>
      </c>
    </row>
    <row r="165" spans="4:4">
      <c r="D165" s="12">
        <v>0.77083333333333304</v>
      </c>
    </row>
    <row r="166" spans="4:4">
      <c r="D166" s="12">
        <v>0.77430555555555503</v>
      </c>
    </row>
    <row r="167" spans="4:4">
      <c r="D167" s="12">
        <v>0.77777777777777701</v>
      </c>
    </row>
    <row r="168" spans="4:4">
      <c r="D168" s="12">
        <v>0.78125</v>
      </c>
    </row>
    <row r="169" spans="4:4">
      <c r="D169" s="12">
        <v>0.78472222222222199</v>
      </c>
    </row>
    <row r="170" spans="4:4">
      <c r="D170" s="12">
        <v>0.78819444444444398</v>
      </c>
    </row>
    <row r="171" spans="4:4">
      <c r="D171" s="12">
        <v>0.79166666666666596</v>
      </c>
    </row>
    <row r="172" spans="4:4">
      <c r="D172" s="12">
        <v>0.79513888888888895</v>
      </c>
    </row>
    <row r="173" spans="4:4">
      <c r="D173" s="12">
        <v>0.79861111111111105</v>
      </c>
    </row>
    <row r="174" spans="4:4">
      <c r="D174" s="12">
        <v>0.80208333333333304</v>
      </c>
    </row>
    <row r="175" spans="4:4">
      <c r="D175" s="12">
        <v>0.80555555555555503</v>
      </c>
    </row>
    <row r="176" spans="4:4">
      <c r="D176" s="12">
        <v>0.80902777777777701</v>
      </c>
    </row>
    <row r="177" spans="4:4">
      <c r="D177" s="12">
        <v>0.8125</v>
      </c>
    </row>
    <row r="178" spans="4:4">
      <c r="D178" s="12">
        <v>0.81597222222222199</v>
      </c>
    </row>
    <row r="179" spans="4:4">
      <c r="D179" s="12">
        <v>0.81944444444444398</v>
      </c>
    </row>
    <row r="180" spans="4:4">
      <c r="D180" s="12">
        <v>0.82291666666666596</v>
      </c>
    </row>
    <row r="181" spans="4:4">
      <c r="D181" s="12">
        <v>0.82638888888888895</v>
      </c>
    </row>
    <row r="182" spans="4:4">
      <c r="D182" s="12">
        <v>0.82986111111111105</v>
      </c>
    </row>
    <row r="183" spans="4:4">
      <c r="D183" s="12">
        <v>0.83333333333333304</v>
      </c>
    </row>
    <row r="184" spans="4:4">
      <c r="D184" s="12">
        <v>0.83680555555555503</v>
      </c>
    </row>
    <row r="185" spans="4:4">
      <c r="D185" s="12">
        <v>0.84027777777777701</v>
      </c>
    </row>
    <row r="186" spans="4:4">
      <c r="D186" s="12">
        <v>0.84375</v>
      </c>
    </row>
    <row r="187" spans="4:4">
      <c r="D187" s="12">
        <v>0.84722222222222199</v>
      </c>
    </row>
    <row r="188" spans="4:4">
      <c r="D188" s="12">
        <v>0.85069444444444398</v>
      </c>
    </row>
    <row r="189" spans="4:4">
      <c r="D189" s="12">
        <v>0.85416666666666596</v>
      </c>
    </row>
    <row r="190" spans="4:4">
      <c r="D190" s="12">
        <v>0.85763888888888895</v>
      </c>
    </row>
    <row r="191" spans="4:4">
      <c r="D191" s="12">
        <v>0.86111111111111105</v>
      </c>
    </row>
    <row r="192" spans="4:4">
      <c r="D192" s="12">
        <v>0.86458333333333304</v>
      </c>
    </row>
    <row r="193" spans="4:4">
      <c r="D193" s="12">
        <v>0.86805555555555503</v>
      </c>
    </row>
    <row r="194" spans="4:4">
      <c r="D194" s="12">
        <v>0.87152777777777701</v>
      </c>
    </row>
    <row r="195" spans="4:4">
      <c r="D195" s="12">
        <v>0.875</v>
      </c>
    </row>
    <row r="196" spans="4:4">
      <c r="D196" s="12">
        <v>0.87847222222222199</v>
      </c>
    </row>
    <row r="197" spans="4:4">
      <c r="D197" s="12">
        <v>0.88194444444444398</v>
      </c>
    </row>
    <row r="198" spans="4:4">
      <c r="D198" s="12">
        <v>0.88541666666666596</v>
      </c>
    </row>
    <row r="199" spans="4:4">
      <c r="D199" s="12">
        <v>0.88888888888888895</v>
      </c>
    </row>
    <row r="200" spans="4:4">
      <c r="D200" s="12">
        <v>0.89236111111111105</v>
      </c>
    </row>
    <row r="201" spans="4:4">
      <c r="D201" s="12">
        <v>0.89583333333333304</v>
      </c>
    </row>
    <row r="202" spans="4:4">
      <c r="D202" s="12">
        <v>0.89930555555555503</v>
      </c>
    </row>
    <row r="203" spans="4:4">
      <c r="D203" s="12">
        <v>0.90277777777777701</v>
      </c>
    </row>
    <row r="204" spans="4:4">
      <c r="D204" s="12">
        <v>0.90625</v>
      </c>
    </row>
    <row r="205" spans="4:4">
      <c r="D205" s="12">
        <v>0.90972222222222199</v>
      </c>
    </row>
    <row r="206" spans="4:4">
      <c r="D206" s="12">
        <v>0.91319444444444398</v>
      </c>
    </row>
    <row r="207" spans="4:4">
      <c r="D207" s="12">
        <v>0.91666666666666596</v>
      </c>
    </row>
    <row r="208" spans="4:4">
      <c r="D208" s="12">
        <v>0.92013888888888895</v>
      </c>
    </row>
    <row r="209" spans="4:4">
      <c r="D209" s="12">
        <v>0.92361111111111105</v>
      </c>
    </row>
    <row r="210" spans="4:4">
      <c r="D210" s="12">
        <v>0.92708333333333304</v>
      </c>
    </row>
    <row r="211" spans="4:4">
      <c r="D211" s="12">
        <v>0.93055555555555503</v>
      </c>
    </row>
    <row r="212" spans="4:4">
      <c r="D212" s="12">
        <v>0.93402777777777701</v>
      </c>
    </row>
    <row r="213" spans="4:4">
      <c r="D213" s="12">
        <v>0.9375</v>
      </c>
    </row>
    <row r="214" spans="4:4">
      <c r="D214" s="12">
        <v>0.94097222222222199</v>
      </c>
    </row>
    <row r="215" spans="4:4">
      <c r="D215" s="12">
        <v>0.94444444444444398</v>
      </c>
    </row>
    <row r="216" spans="4:4">
      <c r="D216" s="12">
        <v>0.94791666666666596</v>
      </c>
    </row>
    <row r="217" spans="4:4">
      <c r="D217" s="12">
        <v>0.95138888888888895</v>
      </c>
    </row>
    <row r="218" spans="4:4">
      <c r="D218" s="12">
        <v>0.95486111111111105</v>
      </c>
    </row>
    <row r="219" spans="4:4">
      <c r="D219" s="12">
        <v>0.95833333333333304</v>
      </c>
    </row>
    <row r="220" spans="4:4">
      <c r="D220" s="12">
        <v>0.96180555555555503</v>
      </c>
    </row>
    <row r="221" spans="4:4">
      <c r="D221" s="12">
        <v>0.96527777777777701</v>
      </c>
    </row>
    <row r="222" spans="4:4">
      <c r="D222" s="12">
        <v>0.96875</v>
      </c>
    </row>
    <row r="223" spans="4:4">
      <c r="D223" s="12">
        <v>0.97222222222222199</v>
      </c>
    </row>
    <row r="224" spans="4:4">
      <c r="D224" s="12">
        <v>0.97569444444444398</v>
      </c>
    </row>
    <row r="225" spans="4:4">
      <c r="D225" s="12">
        <v>0.97916666666666596</v>
      </c>
    </row>
    <row r="226" spans="4:4">
      <c r="D226" s="12">
        <v>0.98263888888888895</v>
      </c>
    </row>
    <row r="227" spans="4:4">
      <c r="D227" s="12">
        <v>0.98611111111111105</v>
      </c>
    </row>
    <row r="228" spans="4:4">
      <c r="D228" s="12">
        <v>0.98958333333333304</v>
      </c>
    </row>
    <row r="229" spans="4:4">
      <c r="D229" s="12">
        <v>0.99305555555555503</v>
      </c>
    </row>
    <row r="230" spans="4:4">
      <c r="D230" s="12">
        <v>0.99652777777777701</v>
      </c>
    </row>
    <row r="231" spans="4:4">
      <c r="D231" s="12">
        <v>1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勤怠表_雛形</vt:lpstr>
      <vt:lpstr>記入例勤怠表</vt:lpstr>
      <vt:lpstr>有給休暇</vt:lpstr>
      <vt:lpstr>勤怠表</vt:lpstr>
      <vt:lpstr>横軸</vt:lpstr>
      <vt:lpstr>データシート</vt:lpstr>
      <vt:lpstr>勤怠表!Print_Area</vt:lpstr>
      <vt:lpstr>勤怠表_雛形!Print_Area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Kadoi Manabu</dc:creator>
  <cp:lastModifiedBy>Manandhar Manish</cp:lastModifiedBy>
  <cp:lastPrinted>2022-02-01T07:15:33Z</cp:lastPrinted>
  <dcterms:created xsi:type="dcterms:W3CDTF">2018-06-14T06:15:35Z</dcterms:created>
  <dcterms:modified xsi:type="dcterms:W3CDTF">2023-11-27T06:21:24Z</dcterms:modified>
</cp:coreProperties>
</file>