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gracehenry/Desktop/GC prep/"/>
    </mc:Choice>
  </mc:AlternateContent>
  <xr:revisionPtr revIDLastSave="0" documentId="13_ncr:1_{B6B97B9B-4CD2-6940-B3AD-A8BF223C1B60}" xr6:coauthVersionLast="47" xr6:coauthVersionMax="47" xr10:uidLastSave="{00000000-0000-0000-0000-000000000000}"/>
  <bookViews>
    <workbookView xWindow="0" yWindow="500" windowWidth="28800" windowHeight="16280" tabRatio="500" xr2:uid="{00000000-000D-0000-FFFF-FFFF00000000}"/>
  </bookViews>
  <sheets>
    <sheet name="Sheet1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6" i="1" l="1"/>
  <c r="N10" i="1"/>
  <c r="N14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2" i="1"/>
  <c r="N3" i="1"/>
  <c r="N4" i="1"/>
  <c r="N5" i="1"/>
  <c r="N7" i="1"/>
  <c r="N8" i="1"/>
  <c r="N9" i="1"/>
  <c r="N11" i="1"/>
  <c r="N12" i="1"/>
  <c r="N13" i="1"/>
  <c r="N15" i="1"/>
  <c r="N16" i="1"/>
  <c r="N17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2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E13" i="1"/>
  <c r="D13" i="1"/>
  <c r="E10" i="1"/>
  <c r="E3" i="1"/>
  <c r="E11" i="1"/>
  <c r="E2" i="1"/>
  <c r="C15" i="1"/>
  <c r="E15" i="1"/>
  <c r="E8" i="1"/>
  <c r="E9" i="1"/>
  <c r="C12" i="1"/>
  <c r="E12" i="1"/>
  <c r="E14" i="1"/>
  <c r="E5" i="1"/>
  <c r="E4" i="1"/>
  <c r="E6" i="1"/>
  <c r="E7" i="1"/>
  <c r="E16" i="1"/>
  <c r="E17" i="1"/>
  <c r="D10" i="1"/>
  <c r="D17" i="1"/>
  <c r="D16" i="1"/>
  <c r="D7" i="1"/>
  <c r="D6" i="1"/>
  <c r="D4" i="1"/>
  <c r="D5" i="1"/>
  <c r="D14" i="1"/>
  <c r="D12" i="1"/>
  <c r="D9" i="1"/>
  <c r="D8" i="1"/>
  <c r="D15" i="1"/>
  <c r="D2" i="1"/>
  <c r="D11" i="1"/>
  <c r="D3" i="1"/>
  <c r="M2" i="1" l="1"/>
  <c r="N2" i="1" s="1"/>
</calcChain>
</file>

<file path=xl/sharedStrings.xml><?xml version="1.0" encoding="utf-8"?>
<sst xmlns="http://schemas.openxmlformats.org/spreadsheetml/2006/main" count="46" uniqueCount="32">
  <si>
    <t>AA</t>
  </si>
  <si>
    <t xml:space="preserve">molecular mass </t>
  </si>
  <si>
    <t>Alanine</t>
  </si>
  <si>
    <t xml:space="preserve">Aspartic acid </t>
  </si>
  <si>
    <t>Glycine</t>
  </si>
  <si>
    <t>Histidine</t>
  </si>
  <si>
    <t>Isoleucine</t>
  </si>
  <si>
    <t>Leucine</t>
  </si>
  <si>
    <t>Lysine</t>
  </si>
  <si>
    <t>Methionine</t>
  </si>
  <si>
    <t>Proline</t>
  </si>
  <si>
    <t>Serine</t>
  </si>
  <si>
    <t>Valine</t>
  </si>
  <si>
    <t>Threonine</t>
  </si>
  <si>
    <t>Norleucine</t>
  </si>
  <si>
    <t>Phenylalanine</t>
  </si>
  <si>
    <t>Tyrosine</t>
  </si>
  <si>
    <t>mass N</t>
  </si>
  <si>
    <t>mass C</t>
  </si>
  <si>
    <t>target mass for EA (mg)</t>
  </si>
  <si>
    <t>Glutamic Acid</t>
  </si>
  <si>
    <t>Calculated molarity (M)</t>
  </si>
  <si>
    <t>mg mL-1</t>
  </si>
  <si>
    <t>d15N (per mil vs. air)</t>
  </si>
  <si>
    <t>Volume in added to combined standard (uL)</t>
  </si>
  <si>
    <t>Combined Standard Concentration in 25 mL (ug mL-1)</t>
  </si>
  <si>
    <t>A</t>
  </si>
  <si>
    <t>B</t>
  </si>
  <si>
    <t>Standard Mix (A or B)</t>
  </si>
  <si>
    <t>Target mass (mg) to achieve 0.05 M in 25 mL</t>
  </si>
  <si>
    <t>Target mass (mg) to achieve 0.05 M in 10 mL</t>
  </si>
  <si>
    <t>Actual mass (g) dissolved into 10 mL 0.1 HCl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</si>
</sst>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"/>
  </numFmts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3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0" fillId="2" borderId="0" xfId="0" applyFill="1"/>
    <xf numFmtId="164" fontId="0" fillId="2" borderId="0" xfId="0" applyNumberFormat="1" applyFill="1"/>
    <xf numFmtId="165" fontId="0" fillId="2" borderId="0" xfId="0" applyNumberFormat="1" applyFill="1"/>
    <xf numFmtId="2" fontId="0" fillId="2" borderId="0" xfId="0" applyNumberFormat="1" applyFill="1"/>
    <xf numFmtId="0" fontId="0" fillId="3" borderId="0" xfId="0" applyFill="1"/>
    <xf numFmtId="164" fontId="0" fillId="3" borderId="0" xfId="0" applyNumberFormat="1" applyFill="1"/>
    <xf numFmtId="165" fontId="0" fillId="3" borderId="0" xfId="0" applyNumberFormat="1" applyFill="1"/>
    <xf numFmtId="2" fontId="0" fillId="3" borderId="0" xfId="0" applyNumberFormat="1" applyFill="1"/>
    <xf numFmtId="1" fontId="0" fillId="3" borderId="0" xfId="0" applyNumberFormat="1" applyFill="1"/>
    <xf numFmtId="0" fontId="4" fillId="0" borderId="0" xfId="0" applyFont="1" applyAlignment="1">
      <alignment wrapText="1"/>
    </xf>
    <xf numFmtId="1" fontId="0" fillId="2" borderId="0" xfId="0" applyNumberFormat="1" applyFill="1"/>
    <xf numFmtId="166" fontId="0" fillId="3" borderId="0" xfId="0" applyNumberFormat="1" applyFill="1"/>
  </cellXfs>
  <cellStyles count="3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17"/>
  <sheetViews>
    <sheetView tabSelected="1" topLeftCell="D1" workbookViewId="0">
      <selection activeCell="M2" sqref="M2"/>
    </sheetView>
  </sheetViews>
  <sheetFormatPr baseColWidth="10" defaultRowHeight="16" x14ac:dyDescent="0.2"/>
  <cols>
    <col min="1" max="1" width="12.5" bestFit="1" customWidth="1"/>
    <col min="2" max="2" width="14.5" bestFit="1" customWidth="1"/>
    <col min="3" max="3" width="13.6640625" customWidth="1"/>
    <col min="4" max="4" width="14.33203125" bestFit="1" customWidth="1"/>
    <col min="5" max="5" width="14.33203125" customWidth="1"/>
    <col min="6" max="6" width="17.5" bestFit="1" customWidth="1"/>
    <col min="7" max="7" width="17.5" customWidth="1"/>
    <col min="8" max="8" width="26.6640625" customWidth="1"/>
    <col min="9" max="9" width="20.6640625" bestFit="1" customWidth="1"/>
    <col min="10" max="10" width="8.1640625" bestFit="1" customWidth="1"/>
    <col min="11" max="11" width="12.33203125" customWidth="1"/>
    <col min="12" max="12" width="12.5" customWidth="1"/>
    <col min="13" max="13" width="21" bestFit="1" customWidth="1"/>
    <col min="14" max="14" width="30" customWidth="1"/>
  </cols>
  <sheetData>
    <row r="1" spans="1:14" s="10" customFormat="1" ht="85" customHeight="1" x14ac:dyDescent="0.2">
      <c r="A1" s="10" t="s">
        <v>0</v>
      </c>
      <c r="B1" s="10" t="s">
        <v>1</v>
      </c>
      <c r="C1" s="10" t="s">
        <v>17</v>
      </c>
      <c r="D1" s="10" t="s">
        <v>18</v>
      </c>
      <c r="E1" s="10" t="s">
        <v>19</v>
      </c>
      <c r="F1" s="10" t="s">
        <v>29</v>
      </c>
      <c r="G1" s="10" t="s">
        <v>30</v>
      </c>
      <c r="H1" s="10" t="s">
        <v>31</v>
      </c>
      <c r="I1" s="10" t="s">
        <v>21</v>
      </c>
      <c r="J1" s="10" t="s">
        <v>22</v>
      </c>
      <c r="K1" s="10" t="s">
        <v>23</v>
      </c>
      <c r="L1" s="10" t="s">
        <v>28</v>
      </c>
      <c r="M1" s="10" t="s">
        <v>24</v>
      </c>
      <c r="N1" s="10" t="s">
        <v>25</v>
      </c>
    </row>
    <row r="2" spans="1:14" s="5" customFormat="1" x14ac:dyDescent="0.2">
      <c r="A2" s="5" t="s">
        <v>4</v>
      </c>
      <c r="B2" s="5">
        <v>75.069999999999993</v>
      </c>
      <c r="C2" s="5">
        <v>14.01</v>
      </c>
      <c r="D2" s="5">
        <f>2*12.01</f>
        <v>24.02</v>
      </c>
      <c r="E2" s="6">
        <f t="shared" ref="E2:E17" si="0">50/C2*B2/1000</f>
        <v>0.26791577444682368</v>
      </c>
      <c r="F2" s="12">
        <f>$B2*0.05/1000*25*1000</f>
        <v>93.837499999999991</v>
      </c>
      <c r="G2" s="12">
        <f>$B2*0.05/1000*10*1000</f>
        <v>37.534999999999997</v>
      </c>
      <c r="H2" s="7">
        <v>8.3299999999999999E-2</v>
      </c>
      <c r="I2" s="7">
        <f>H2/B2/10*1000</f>
        <v>0.11096310110563475</v>
      </c>
      <c r="J2" s="6">
        <f>H2*1000/10</f>
        <v>8.33</v>
      </c>
      <c r="K2" s="8">
        <v>1.7675399999999999</v>
      </c>
      <c r="L2" s="8" t="s">
        <v>26</v>
      </c>
      <c r="M2" s="9">
        <f>4/J2*1000</f>
        <v>480.19207683073228</v>
      </c>
      <c r="N2" s="9">
        <f t="shared" ref="N2:N17" si="1">J2*M2/1000/25*1000</f>
        <v>160</v>
      </c>
    </row>
    <row r="3" spans="1:14" s="5" customFormat="1" x14ac:dyDescent="0.2">
      <c r="A3" s="5" t="s">
        <v>2</v>
      </c>
      <c r="B3" s="5">
        <v>89.09</v>
      </c>
      <c r="C3" s="5">
        <v>14.01</v>
      </c>
      <c r="D3" s="5">
        <f>3*12.01</f>
        <v>36.03</v>
      </c>
      <c r="E3" s="6">
        <f t="shared" si="0"/>
        <v>0.31795146324054252</v>
      </c>
      <c r="F3" s="12">
        <f t="shared" ref="F3:F17" si="2">B3*0.05/1000*25*1000</f>
        <v>111.3625</v>
      </c>
      <c r="G3" s="12">
        <f t="shared" ref="G3:G17" si="3">$B3*0.05/1000*10*1000</f>
        <v>44.545000000000002</v>
      </c>
      <c r="H3" s="7">
        <v>4.6600000000000003E-2</v>
      </c>
      <c r="I3" s="7">
        <f t="shared" ref="I3:I17" si="4">H3/B3/10*1000</f>
        <v>5.230665619036929E-2</v>
      </c>
      <c r="J3" s="6">
        <f t="shared" ref="J3:J17" si="5">H3*1000/10</f>
        <v>4.66</v>
      </c>
      <c r="K3" s="8">
        <v>-1.2104619999999999</v>
      </c>
      <c r="L3" s="8" t="s">
        <v>26</v>
      </c>
      <c r="M3" s="9">
        <v>800</v>
      </c>
      <c r="N3" s="9">
        <f t="shared" si="1"/>
        <v>149.12</v>
      </c>
    </row>
    <row r="4" spans="1:14" s="1" customFormat="1" x14ac:dyDescent="0.2">
      <c r="A4" s="1" t="s">
        <v>11</v>
      </c>
      <c r="B4" s="1">
        <v>105.09</v>
      </c>
      <c r="C4" s="1">
        <v>14.01</v>
      </c>
      <c r="D4" s="1">
        <f>3*12.01</f>
        <v>36.03</v>
      </c>
      <c r="E4" s="2">
        <f t="shared" si="0"/>
        <v>0.37505353319057821</v>
      </c>
      <c r="F4" s="12">
        <f t="shared" si="2"/>
        <v>131.36250000000001</v>
      </c>
      <c r="G4" s="12">
        <f t="shared" si="3"/>
        <v>52.545000000000009</v>
      </c>
      <c r="H4" s="3">
        <v>5.3400000000000003E-2</v>
      </c>
      <c r="I4" s="7">
        <f t="shared" si="4"/>
        <v>5.0813588352840423E-2</v>
      </c>
      <c r="J4" s="6">
        <f t="shared" si="5"/>
        <v>5.3400000000000007</v>
      </c>
      <c r="K4" s="4">
        <v>-1.7516750000000001</v>
      </c>
      <c r="L4" s="4" t="s">
        <v>27</v>
      </c>
      <c r="M4" s="11">
        <v>700</v>
      </c>
      <c r="N4" s="11">
        <f t="shared" si="1"/>
        <v>149.52000000000001</v>
      </c>
    </row>
    <row r="5" spans="1:14" s="5" customFormat="1" x14ac:dyDescent="0.2">
      <c r="A5" s="1" t="s">
        <v>10</v>
      </c>
      <c r="B5" s="1">
        <v>115.13</v>
      </c>
      <c r="C5" s="1">
        <v>14.01</v>
      </c>
      <c r="D5" s="1">
        <f>5*12.01</f>
        <v>60.05</v>
      </c>
      <c r="E5" s="2">
        <f t="shared" si="0"/>
        <v>0.41088508208422553</v>
      </c>
      <c r="F5" s="12">
        <f t="shared" si="2"/>
        <v>143.91249999999999</v>
      </c>
      <c r="G5" s="12">
        <f t="shared" si="3"/>
        <v>57.565000000000005</v>
      </c>
      <c r="H5" s="3">
        <v>5.9400000000000001E-2</v>
      </c>
      <c r="I5" s="7">
        <f t="shared" si="4"/>
        <v>5.1593850429948761E-2</v>
      </c>
      <c r="J5" s="6">
        <f t="shared" si="5"/>
        <v>5.9399999999999995</v>
      </c>
      <c r="K5" s="4">
        <v>1.5505800000000001</v>
      </c>
      <c r="L5" s="4" t="s">
        <v>27</v>
      </c>
      <c r="M5" s="11">
        <v>700</v>
      </c>
      <c r="N5" s="11">
        <f t="shared" si="1"/>
        <v>166.32000000000002</v>
      </c>
    </row>
    <row r="6" spans="1:14" s="1" customFormat="1" x14ac:dyDescent="0.2">
      <c r="A6" s="5" t="s">
        <v>12</v>
      </c>
      <c r="B6" s="5">
        <v>117.15</v>
      </c>
      <c r="C6" s="5">
        <v>14.01</v>
      </c>
      <c r="D6" s="5">
        <f>5*12.01</f>
        <v>60.05</v>
      </c>
      <c r="E6" s="6">
        <f t="shared" si="0"/>
        <v>0.41809421841541755</v>
      </c>
      <c r="F6" s="12">
        <f t="shared" si="2"/>
        <v>146.43750000000003</v>
      </c>
      <c r="G6" s="12">
        <f t="shared" si="3"/>
        <v>58.57500000000001</v>
      </c>
      <c r="H6" s="7">
        <v>5.91E-2</v>
      </c>
      <c r="I6" s="7">
        <f t="shared" si="4"/>
        <v>5.0448143405889878E-2</v>
      </c>
      <c r="J6" s="6">
        <f t="shared" si="5"/>
        <v>5.91</v>
      </c>
      <c r="K6" s="8">
        <v>0.36097499999999999</v>
      </c>
      <c r="L6" s="8" t="s">
        <v>26</v>
      </c>
      <c r="M6" s="9">
        <v>650</v>
      </c>
      <c r="N6" s="9">
        <f t="shared" si="1"/>
        <v>153.66</v>
      </c>
    </row>
    <row r="7" spans="1:14" s="1" customFormat="1" x14ac:dyDescent="0.2">
      <c r="A7" s="5" t="s">
        <v>13</v>
      </c>
      <c r="B7" s="5">
        <v>119.12</v>
      </c>
      <c r="C7" s="5">
        <v>14.01</v>
      </c>
      <c r="D7" s="5">
        <f>4*12.01</f>
        <v>48.04</v>
      </c>
      <c r="E7" s="6">
        <f t="shared" si="0"/>
        <v>0.42512491077801579</v>
      </c>
      <c r="F7" s="12">
        <f t="shared" si="2"/>
        <v>148.9</v>
      </c>
      <c r="G7" s="12">
        <f t="shared" si="3"/>
        <v>59.56</v>
      </c>
      <c r="H7" s="7">
        <v>6.0299999999999999E-2</v>
      </c>
      <c r="I7" s="7">
        <f t="shared" si="4"/>
        <v>5.0621222296843515E-2</v>
      </c>
      <c r="J7" s="6">
        <f t="shared" si="5"/>
        <v>6.0299999999999994</v>
      </c>
      <c r="K7" s="8">
        <v>4.8876249999999996E-2</v>
      </c>
      <c r="L7" s="8" t="s">
        <v>26</v>
      </c>
      <c r="M7" s="9">
        <v>700</v>
      </c>
      <c r="N7" s="9">
        <f t="shared" si="1"/>
        <v>168.84</v>
      </c>
    </row>
    <row r="8" spans="1:14" s="5" customFormat="1" x14ac:dyDescent="0.2">
      <c r="A8" s="1" t="s">
        <v>6</v>
      </c>
      <c r="B8" s="1">
        <v>131.18</v>
      </c>
      <c r="C8" s="1">
        <v>14.01</v>
      </c>
      <c r="D8" s="1">
        <f>6*12.01</f>
        <v>72.06</v>
      </c>
      <c r="E8" s="2">
        <f t="shared" si="0"/>
        <v>0.46816559600285512</v>
      </c>
      <c r="F8" s="12">
        <f t="shared" si="2"/>
        <v>163.97500000000005</v>
      </c>
      <c r="G8" s="12">
        <f t="shared" si="3"/>
        <v>65.59</v>
      </c>
      <c r="H8" s="3">
        <v>6.4000000000000001E-2</v>
      </c>
      <c r="I8" s="7">
        <f t="shared" si="4"/>
        <v>4.878792498856533E-2</v>
      </c>
      <c r="J8" s="6">
        <f t="shared" si="5"/>
        <v>6.4</v>
      </c>
      <c r="K8" s="4">
        <v>-2.3436166666666662</v>
      </c>
      <c r="L8" s="4" t="s">
        <v>27</v>
      </c>
      <c r="M8" s="11">
        <v>600</v>
      </c>
      <c r="N8" s="11">
        <f t="shared" si="1"/>
        <v>153.6</v>
      </c>
    </row>
    <row r="9" spans="1:14" s="1" customFormat="1" x14ac:dyDescent="0.2">
      <c r="A9" s="5" t="s">
        <v>7</v>
      </c>
      <c r="B9" s="5">
        <v>131.18</v>
      </c>
      <c r="C9" s="5">
        <v>14.01</v>
      </c>
      <c r="D9" s="5">
        <f>6*12.01</f>
        <v>72.06</v>
      </c>
      <c r="E9" s="6">
        <f t="shared" si="0"/>
        <v>0.46816559600285512</v>
      </c>
      <c r="F9" s="12">
        <f t="shared" si="2"/>
        <v>163.97500000000005</v>
      </c>
      <c r="G9" s="12">
        <f t="shared" si="3"/>
        <v>65.59</v>
      </c>
      <c r="H9" s="7">
        <v>6.3399999999999998E-2</v>
      </c>
      <c r="I9" s="7">
        <f t="shared" si="4"/>
        <v>4.8330538191797529E-2</v>
      </c>
      <c r="J9" s="6">
        <f t="shared" si="5"/>
        <v>6.34</v>
      </c>
      <c r="K9" s="8">
        <v>0.35011250000000005</v>
      </c>
      <c r="L9" s="8" t="s">
        <v>26</v>
      </c>
      <c r="M9" s="9">
        <v>650</v>
      </c>
      <c r="N9" s="9">
        <f t="shared" si="1"/>
        <v>164.84</v>
      </c>
    </row>
    <row r="10" spans="1:14" s="1" customFormat="1" x14ac:dyDescent="0.2">
      <c r="A10" s="5" t="s">
        <v>14</v>
      </c>
      <c r="B10" s="5">
        <v>131.18</v>
      </c>
      <c r="C10" s="5">
        <v>14.01</v>
      </c>
      <c r="D10" s="5">
        <f>6*12.01</f>
        <v>72.06</v>
      </c>
      <c r="E10" s="6">
        <f t="shared" si="0"/>
        <v>0.46816559600285512</v>
      </c>
      <c r="F10" s="12">
        <f t="shared" si="2"/>
        <v>163.97500000000005</v>
      </c>
      <c r="G10" s="12">
        <f t="shared" si="3"/>
        <v>65.59</v>
      </c>
      <c r="H10" s="7">
        <v>6.5799999999999997E-2</v>
      </c>
      <c r="I10" s="7">
        <f t="shared" si="4"/>
        <v>5.0160085378868721E-2</v>
      </c>
      <c r="J10" s="6">
        <f t="shared" si="5"/>
        <v>6.58</v>
      </c>
      <c r="K10" s="8">
        <v>14.163140000000002</v>
      </c>
      <c r="L10" s="8" t="s">
        <v>26</v>
      </c>
      <c r="M10" s="9">
        <v>1100</v>
      </c>
      <c r="N10" s="9">
        <f t="shared" si="1"/>
        <v>289.52</v>
      </c>
    </row>
    <row r="11" spans="1:14" s="5" customFormat="1" x14ac:dyDescent="0.2">
      <c r="A11" s="5" t="s">
        <v>3</v>
      </c>
      <c r="B11" s="5">
        <v>133.102</v>
      </c>
      <c r="C11" s="5">
        <v>14.01</v>
      </c>
      <c r="D11" s="5">
        <f>4*12.01</f>
        <v>48.04</v>
      </c>
      <c r="E11" s="6">
        <f t="shared" si="0"/>
        <v>0.47502498215560318</v>
      </c>
      <c r="F11" s="12">
        <f t="shared" si="2"/>
        <v>166.3775</v>
      </c>
      <c r="G11" s="12">
        <f t="shared" si="3"/>
        <v>66.551000000000002</v>
      </c>
      <c r="H11" s="7">
        <v>6.6400000000000001E-2</v>
      </c>
      <c r="I11" s="7">
        <f t="shared" si="4"/>
        <v>4.988655316974952E-2</v>
      </c>
      <c r="J11" s="6">
        <f t="shared" si="5"/>
        <v>6.6400000000000006</v>
      </c>
      <c r="K11" s="8">
        <v>-9.9298600000000015</v>
      </c>
      <c r="L11" s="8" t="s">
        <v>26</v>
      </c>
      <c r="M11" s="9">
        <v>600</v>
      </c>
      <c r="N11" s="9">
        <f t="shared" si="1"/>
        <v>159.36000000000004</v>
      </c>
    </row>
    <row r="12" spans="1:14" s="5" customFormat="1" x14ac:dyDescent="0.2">
      <c r="A12" s="1" t="s">
        <v>8</v>
      </c>
      <c r="B12" s="1">
        <v>146.19</v>
      </c>
      <c r="C12" s="1">
        <f>2*14.01</f>
        <v>28.02</v>
      </c>
      <c r="D12" s="1">
        <f>6*12.01</f>
        <v>72.06</v>
      </c>
      <c r="E12" s="2">
        <f t="shared" si="0"/>
        <v>0.26086723768736619</v>
      </c>
      <c r="F12" s="12">
        <f t="shared" si="2"/>
        <v>182.73750000000001</v>
      </c>
      <c r="G12" s="12">
        <f t="shared" si="3"/>
        <v>73.094999999999999</v>
      </c>
      <c r="H12" s="3">
        <v>0.18240000000000001</v>
      </c>
      <c r="I12" s="7">
        <f t="shared" si="4"/>
        <v>0.12476913605581776</v>
      </c>
      <c r="J12" s="6">
        <f t="shared" si="5"/>
        <v>18.240000000000002</v>
      </c>
      <c r="K12" s="4">
        <v>0.78881200000000007</v>
      </c>
      <c r="L12" s="4" t="s">
        <v>27</v>
      </c>
      <c r="M12" s="11">
        <v>550</v>
      </c>
      <c r="N12" s="11">
        <f t="shared" si="1"/>
        <v>401.28000000000009</v>
      </c>
    </row>
    <row r="13" spans="1:14" s="1" customFormat="1" x14ac:dyDescent="0.2">
      <c r="A13" s="1" t="s">
        <v>20</v>
      </c>
      <c r="B13" s="1">
        <v>147.13</v>
      </c>
      <c r="C13" s="1">
        <v>14.01</v>
      </c>
      <c r="D13" s="1">
        <f>12.01*5</f>
        <v>60.05</v>
      </c>
      <c r="E13" s="2">
        <f t="shared" si="0"/>
        <v>0.52508922198429697</v>
      </c>
      <c r="F13" s="12">
        <f t="shared" si="2"/>
        <v>183.91249999999999</v>
      </c>
      <c r="G13" s="12">
        <f t="shared" si="3"/>
        <v>73.565000000000012</v>
      </c>
      <c r="H13" s="3">
        <v>7.3800000000000004E-2</v>
      </c>
      <c r="I13" s="7">
        <f t="shared" si="4"/>
        <v>5.0159722694216008E-2</v>
      </c>
      <c r="J13" s="6">
        <f t="shared" si="5"/>
        <v>7.3800000000000008</v>
      </c>
      <c r="K13" s="4">
        <v>-5.7</v>
      </c>
      <c r="L13" s="4" t="s">
        <v>27</v>
      </c>
      <c r="M13" s="11">
        <v>550</v>
      </c>
      <c r="N13" s="11">
        <f t="shared" si="1"/>
        <v>162.36000000000001</v>
      </c>
    </row>
    <row r="14" spans="1:14" s="1" customFormat="1" x14ac:dyDescent="0.2">
      <c r="A14" s="1" t="s">
        <v>9</v>
      </c>
      <c r="B14" s="1">
        <v>149.21</v>
      </c>
      <c r="C14" s="1">
        <v>14.01</v>
      </c>
      <c r="D14" s="1">
        <f>5*12.01</f>
        <v>60.05</v>
      </c>
      <c r="E14" s="2">
        <f t="shared" si="0"/>
        <v>0.53251249107780163</v>
      </c>
      <c r="F14" s="12">
        <f t="shared" si="2"/>
        <v>186.51250000000002</v>
      </c>
      <c r="G14" s="12">
        <f t="shared" si="3"/>
        <v>74.605000000000004</v>
      </c>
      <c r="H14" s="3">
        <v>0.18329999999999999</v>
      </c>
      <c r="I14" s="7">
        <f t="shared" si="4"/>
        <v>0.1228469941692916</v>
      </c>
      <c r="J14" s="6">
        <f t="shared" si="5"/>
        <v>18.329999999999998</v>
      </c>
      <c r="K14" s="4">
        <v>-1.5775499999999998</v>
      </c>
      <c r="L14" s="4" t="s">
        <v>27</v>
      </c>
      <c r="M14" s="11">
        <v>550</v>
      </c>
      <c r="N14" s="11">
        <f t="shared" si="1"/>
        <v>403.25999999999993</v>
      </c>
    </row>
    <row r="15" spans="1:14" s="5" customFormat="1" x14ac:dyDescent="0.2">
      <c r="A15" s="1" t="s">
        <v>5</v>
      </c>
      <c r="B15" s="1">
        <v>155.16</v>
      </c>
      <c r="C15" s="1">
        <f>3*14.01</f>
        <v>42.03</v>
      </c>
      <c r="D15" s="1">
        <f>6*12.01</f>
        <v>72.06</v>
      </c>
      <c r="E15" s="2">
        <f t="shared" si="0"/>
        <v>0.18458244111349037</v>
      </c>
      <c r="F15" s="12">
        <f t="shared" si="2"/>
        <v>193.95000000000002</v>
      </c>
      <c r="G15" s="12">
        <f t="shared" si="3"/>
        <v>77.58</v>
      </c>
      <c r="H15" s="3">
        <v>0.19389999999999999</v>
      </c>
      <c r="I15" s="7">
        <f t="shared" si="4"/>
        <v>0.12496777519979375</v>
      </c>
      <c r="J15" s="6">
        <f t="shared" si="5"/>
        <v>19.389999999999997</v>
      </c>
      <c r="K15" s="4">
        <v>-0.94016599999999995</v>
      </c>
      <c r="L15" s="4" t="s">
        <v>27</v>
      </c>
      <c r="M15" s="11">
        <v>500</v>
      </c>
      <c r="N15" s="11">
        <f t="shared" si="1"/>
        <v>387.7999999999999</v>
      </c>
    </row>
    <row r="16" spans="1:14" s="1" customFormat="1" x14ac:dyDescent="0.2">
      <c r="A16" s="5" t="s">
        <v>15</v>
      </c>
      <c r="B16" s="5">
        <v>165.19</v>
      </c>
      <c r="C16" s="5">
        <v>14.01</v>
      </c>
      <c r="D16" s="5">
        <f>9*12.01</f>
        <v>108.09</v>
      </c>
      <c r="E16" s="6">
        <f t="shared" si="0"/>
        <v>0.58954318344039969</v>
      </c>
      <c r="F16" s="12">
        <f t="shared" si="2"/>
        <v>206.48750000000001</v>
      </c>
      <c r="G16" s="12">
        <f t="shared" si="3"/>
        <v>82.595000000000013</v>
      </c>
      <c r="H16" s="7">
        <v>8.3500000000000005E-2</v>
      </c>
      <c r="I16" s="7">
        <f t="shared" si="4"/>
        <v>5.054785398631878E-2</v>
      </c>
      <c r="J16" s="6">
        <f t="shared" si="5"/>
        <v>8.35</v>
      </c>
      <c r="K16" s="8">
        <v>2.1924000000000001</v>
      </c>
      <c r="L16" s="8" t="s">
        <v>26</v>
      </c>
      <c r="M16" s="9">
        <v>500</v>
      </c>
      <c r="N16" s="9">
        <f t="shared" si="1"/>
        <v>166.99999999999997</v>
      </c>
    </row>
    <row r="17" spans="1:14" s="5" customFormat="1" x14ac:dyDescent="0.2">
      <c r="A17" s="1" t="s">
        <v>16</v>
      </c>
      <c r="B17" s="1">
        <v>181.19</v>
      </c>
      <c r="C17" s="1">
        <v>14.01</v>
      </c>
      <c r="D17" s="1">
        <f>9*12.01</f>
        <v>108.09</v>
      </c>
      <c r="E17" s="2">
        <f t="shared" si="0"/>
        <v>0.64664525339043544</v>
      </c>
      <c r="F17" s="12">
        <f t="shared" si="2"/>
        <v>226.48750000000001</v>
      </c>
      <c r="G17" s="12">
        <f t="shared" si="3"/>
        <v>90.594999999999999</v>
      </c>
      <c r="H17" s="3">
        <v>2.1000000000000001E-2</v>
      </c>
      <c r="I17" s="7">
        <f t="shared" si="4"/>
        <v>1.1590043600640212E-2</v>
      </c>
      <c r="J17" s="6">
        <f t="shared" si="5"/>
        <v>2.1</v>
      </c>
      <c r="K17" s="4">
        <v>3.2947499999999996</v>
      </c>
      <c r="L17" s="4" t="s">
        <v>27</v>
      </c>
      <c r="M17" s="11">
        <v>450</v>
      </c>
      <c r="N17" s="11">
        <f t="shared" si="1"/>
        <v>37.799999999999997</v>
      </c>
    </row>
  </sheetData>
  <sortState xmlns:xlrd2="http://schemas.microsoft.com/office/spreadsheetml/2017/richdata2" ref="A2:M17">
    <sortCondition ref="B2:B17"/>
  </sortState>
  <phoneticPr fontId="3" type="noConversion"/>
  <pageMargins left="0.75" right="0.75" top="1" bottom="1" header="0.5" footer="0.5"/>
  <pageSetup scale="66" orientation="landscape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Gordon Holtgrieve</dc:creator>
  <cp:lastModifiedBy>Microsoft Office User</cp:lastModifiedBy>
  <cp:lastPrinted>2016-09-15T15:19:30Z</cp:lastPrinted>
  <dcterms:created xsi:type="dcterms:W3CDTF">2016-05-25T02:49:06Z</dcterms:created>
  <dcterms:modified xsi:type="dcterms:W3CDTF">2022-11-01T21:31:53Z</dcterms:modified>
</cp:coreProperties>
</file>