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harlie\Desktop\KH\P801_原始实验数据\"/>
    </mc:Choice>
  </mc:AlternateContent>
  <xr:revisionPtr revIDLastSave="0" documentId="8_{6D2980D7-4EA7-488B-9E19-AE64484F0D4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CCK8" sheetId="1" r:id="rId1"/>
    <sheet name="TNF ELISA" sheetId="2" r:id="rId2"/>
    <sheet name="IL-1β ELISA" sheetId="3" r:id="rId3"/>
    <sheet name="IL-6 ELISA" sheetId="4" r:id="rId4"/>
    <sheet name="IL4-ELISA" sheetId="5" r:id="rId5"/>
    <sheet name="IL-10 ELISA" sheetId="6" r:id="rId6"/>
    <sheet name="IL-13 ELISA" sheetId="7" r:id="rId7"/>
    <sheet name="PCR" sheetId="8" r:id="rId8"/>
  </sheets>
  <calcPr calcId="191029"/>
</workbook>
</file>

<file path=xl/calcChain.xml><?xml version="1.0" encoding="utf-8"?>
<calcChain xmlns="http://schemas.openxmlformats.org/spreadsheetml/2006/main">
  <c r="L41" i="8" l="1"/>
  <c r="K41" i="8"/>
  <c r="L40" i="8"/>
  <c r="K40" i="8"/>
  <c r="L39" i="8"/>
  <c r="K39" i="8"/>
  <c r="K35" i="8"/>
  <c r="K34" i="8"/>
  <c r="K33" i="8"/>
  <c r="L29" i="8"/>
  <c r="K29" i="8"/>
  <c r="L28" i="8"/>
  <c r="K28" i="8"/>
  <c r="L27" i="8"/>
  <c r="K27" i="8"/>
  <c r="L23" i="8"/>
  <c r="K23" i="8"/>
  <c r="L22" i="8"/>
  <c r="K22" i="8"/>
  <c r="L21" i="8"/>
  <c r="K21" i="8"/>
  <c r="L17" i="8"/>
  <c r="K17" i="8"/>
  <c r="L16" i="8"/>
  <c r="K16" i="8"/>
  <c r="L15" i="8"/>
  <c r="K15" i="8"/>
  <c r="L11" i="8"/>
  <c r="K11" i="8"/>
  <c r="L10" i="8"/>
  <c r="K10" i="8"/>
  <c r="L9" i="8"/>
  <c r="K9" i="8"/>
  <c r="K4" i="8"/>
  <c r="L4" i="8"/>
  <c r="K5" i="8"/>
  <c r="L5" i="8"/>
  <c r="L3" i="8"/>
  <c r="K3" i="8"/>
  <c r="H40" i="8"/>
  <c r="I40" i="8"/>
  <c r="H41" i="8"/>
  <c r="I41" i="8"/>
  <c r="H34" i="8"/>
  <c r="H35" i="8"/>
  <c r="I35" i="8"/>
  <c r="L35" i="8" s="1"/>
  <c r="H28" i="8"/>
  <c r="I28" i="8"/>
  <c r="H29" i="8"/>
  <c r="I29" i="8"/>
  <c r="H22" i="8"/>
  <c r="I22" i="8"/>
  <c r="H23" i="8"/>
  <c r="I23" i="8"/>
  <c r="H16" i="8"/>
  <c r="I16" i="8"/>
  <c r="H17" i="8"/>
  <c r="I17" i="8"/>
  <c r="H10" i="8"/>
  <c r="I10" i="8"/>
  <c r="H11" i="8"/>
  <c r="I11" i="8"/>
  <c r="H4" i="8"/>
  <c r="I4" i="8"/>
  <c r="H5" i="8"/>
  <c r="I5" i="8"/>
  <c r="I39" i="8"/>
  <c r="H39" i="8"/>
  <c r="I33" i="8"/>
  <c r="L33" i="8" s="1"/>
  <c r="H33" i="8"/>
  <c r="I27" i="8"/>
  <c r="H27" i="8"/>
  <c r="I21" i="8"/>
  <c r="H21" i="8"/>
  <c r="I15" i="8"/>
  <c r="H15" i="8"/>
  <c r="I9" i="8"/>
  <c r="H9" i="8"/>
  <c r="I3" i="8"/>
  <c r="H3" i="8"/>
  <c r="F41" i="8"/>
  <c r="F40" i="8"/>
  <c r="F39" i="8"/>
  <c r="C41" i="8"/>
  <c r="C40" i="8"/>
  <c r="C39" i="8"/>
  <c r="F35" i="8"/>
  <c r="F34" i="8"/>
  <c r="I34" i="8" s="1"/>
  <c r="L34" i="8" s="1"/>
  <c r="F33" i="8"/>
  <c r="C35" i="8"/>
  <c r="C34" i="8"/>
  <c r="C33" i="8"/>
  <c r="F29" i="8"/>
  <c r="F28" i="8"/>
  <c r="F27" i="8"/>
  <c r="C29" i="8"/>
  <c r="C28" i="8"/>
  <c r="C27" i="8"/>
  <c r="F23" i="8"/>
  <c r="F22" i="8"/>
  <c r="F21" i="8"/>
  <c r="C23" i="8"/>
  <c r="C22" i="8"/>
  <c r="C21" i="8"/>
  <c r="F17" i="8"/>
  <c r="F16" i="8"/>
  <c r="F15" i="8"/>
  <c r="C17" i="8"/>
  <c r="C16" i="8"/>
  <c r="C15" i="8"/>
  <c r="F11" i="8"/>
  <c r="F10" i="8"/>
  <c r="F9" i="8"/>
  <c r="C11" i="8"/>
  <c r="C10" i="8"/>
  <c r="C9" i="8"/>
  <c r="F5" i="8"/>
  <c r="F4" i="8"/>
  <c r="F3" i="8"/>
  <c r="C4" i="8"/>
  <c r="C5" i="8"/>
  <c r="C3" i="8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A30" i="7"/>
  <c r="A31" i="7"/>
  <c r="A29" i="7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A30" i="6"/>
  <c r="A31" i="6"/>
  <c r="A29" i="6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A30" i="5"/>
  <c r="A31" i="5"/>
  <c r="A29" i="5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A29" i="4"/>
  <c r="A30" i="4"/>
  <c r="A28" i="4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A29" i="3"/>
  <c r="A30" i="3"/>
  <c r="A28" i="3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A30" i="2"/>
  <c r="A31" i="2"/>
  <c r="A29" i="2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A55" i="1"/>
  <c r="A56" i="1"/>
  <c r="A54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A13" i="1"/>
  <c r="A14" i="1"/>
  <c r="A12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</calcChain>
</file>

<file path=xl/sharedStrings.xml><?xml version="1.0" encoding="utf-8"?>
<sst xmlns="http://schemas.openxmlformats.org/spreadsheetml/2006/main" count="104" uniqueCount="24">
  <si>
    <t>CON</t>
  </si>
  <si>
    <t>CON</t>
    <phoneticPr fontId="1" type="noConversion"/>
  </si>
  <si>
    <t>% CCK8-12H</t>
    <phoneticPr fontId="1" type="noConversion"/>
  </si>
  <si>
    <t>24H</t>
    <phoneticPr fontId="1" type="noConversion"/>
  </si>
  <si>
    <t>% CCK8-24H</t>
    <phoneticPr fontId="1" type="noConversion"/>
  </si>
  <si>
    <t>36H</t>
    <phoneticPr fontId="1" type="noConversion"/>
  </si>
  <si>
    <t>% CCK8-36H</t>
    <phoneticPr fontId="1" type="noConversion"/>
  </si>
  <si>
    <t>O.D</t>
    <phoneticPr fontId="3" type="noConversion"/>
  </si>
  <si>
    <t>pg/ml</t>
    <phoneticPr fontId="3" type="noConversion"/>
  </si>
  <si>
    <t>TNF</t>
    <phoneticPr fontId="3" type="noConversion"/>
  </si>
  <si>
    <t>IL-1B</t>
    <phoneticPr fontId="3" type="noConversion"/>
  </si>
  <si>
    <t>IL-6</t>
    <phoneticPr fontId="3" type="noConversion"/>
  </si>
  <si>
    <t>IL-4</t>
    <phoneticPr fontId="3" type="noConversion"/>
  </si>
  <si>
    <t>IL-10</t>
    <phoneticPr fontId="3" type="noConversion"/>
  </si>
  <si>
    <t>PMA+IgG</t>
    <phoneticPr fontId="3" type="noConversion"/>
  </si>
  <si>
    <t>PMA+RISA</t>
    <phoneticPr fontId="3" type="noConversion"/>
  </si>
  <si>
    <t>C1QB</t>
    <phoneticPr fontId="3" type="noConversion"/>
  </si>
  <si>
    <t>CTSD</t>
    <phoneticPr fontId="3" type="noConversion"/>
  </si>
  <si>
    <t>S100A8</t>
    <phoneticPr fontId="3" type="noConversion"/>
  </si>
  <si>
    <t>CD206</t>
    <phoneticPr fontId="3" type="noConversion"/>
  </si>
  <si>
    <t>CD209</t>
    <phoneticPr fontId="3" type="noConversion"/>
  </si>
  <si>
    <t>IDO1</t>
    <phoneticPr fontId="3" type="noConversion"/>
  </si>
  <si>
    <t>NFE2L2</t>
    <phoneticPr fontId="3" type="noConversion"/>
  </si>
  <si>
    <t>IL-13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</si>
</sst>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TNF 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'TNF 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952099737532807E-2"/>
                  <c:y val="1.5908428113152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'TNF ELISA'!$A$2:$A$9</c:f>
              <c:numCache>
                <c:formatCode>General</c:formatCode>
                <c:ptCount val="8"/>
                <c:pt idx="0">
                  <c:v>0.03</c:v>
                </c:pt>
                <c:pt idx="1">
                  <c:v>5.5E-2</c:v>
                </c:pt>
                <c:pt idx="2">
                  <c:v>7.4999999999999997E-2</c:v>
                </c:pt>
                <c:pt idx="3">
                  <c:v>0.11899999999999999</c:v>
                </c:pt>
                <c:pt idx="4">
                  <c:v>0.20699999999999999</c:v>
                </c:pt>
                <c:pt idx="5">
                  <c:v>0.36699999999999999</c:v>
                </c:pt>
                <c:pt idx="6">
                  <c:v>0.69499999999999995</c:v>
                </c:pt>
                <c:pt idx="7">
                  <c:v>1.85</c:v>
                </c:pt>
              </c:numCache>
            </c:numRef>
          </c:xVal>
          <c:yVal>
            <c:numRef>
              <c:f>'TNF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B-4DE5-B9E9-E7718AC8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9343"/>
        <c:axId val="390054735"/>
      </c:scatterChart>
      <c:valAx>
        <c:axId val="2879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54735"/>
        <c:crosses val="autoZero"/>
        <c:crossBetween val="midCat"/>
      </c:valAx>
      <c:valAx>
        <c:axId val="3900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IL-1B 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'IL-1β 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888451443569554E-2"/>
                  <c:y val="4.36194954797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'IL-1β ELISA'!$A$2:$A$9</c:f>
              <c:numCache>
                <c:formatCode>General</c:formatCode>
                <c:ptCount val="8"/>
                <c:pt idx="0">
                  <c:v>0.05</c:v>
                </c:pt>
                <c:pt idx="1">
                  <c:v>0.14899999999999999</c:v>
                </c:pt>
                <c:pt idx="2">
                  <c:v>0.23599999999999999</c:v>
                </c:pt>
                <c:pt idx="3">
                  <c:v>0.38100000000000001</c:v>
                </c:pt>
                <c:pt idx="4">
                  <c:v>0.65200000000000002</c:v>
                </c:pt>
                <c:pt idx="5">
                  <c:v>1.22</c:v>
                </c:pt>
                <c:pt idx="6">
                  <c:v>2.0270000000000001</c:v>
                </c:pt>
                <c:pt idx="7">
                  <c:v>3.2690000000000001</c:v>
                </c:pt>
              </c:numCache>
            </c:numRef>
          </c:xVal>
          <c:yVal>
            <c:numRef>
              <c:f>'IL-1β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3.91</c:v>
                </c:pt>
                <c:pt idx="2">
                  <c:v>7.81</c:v>
                </c:pt>
                <c:pt idx="3">
                  <c:v>15.63</c:v>
                </c:pt>
                <c:pt idx="4">
                  <c:v>31.25</c:v>
                </c:pt>
                <c:pt idx="5">
                  <c:v>62.5</c:v>
                </c:pt>
                <c:pt idx="6">
                  <c:v>125</c:v>
                </c:pt>
                <c:pt idx="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F-4EAA-9B66-86F8E517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4143"/>
        <c:axId val="127320479"/>
      </c:scatterChart>
      <c:valAx>
        <c:axId val="2879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20479"/>
        <c:crosses val="autoZero"/>
        <c:crossBetween val="midCat"/>
      </c:valAx>
      <c:valAx>
        <c:axId val="1273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IL-6 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'IL-6 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587707786526685E-2"/>
                  <c:y val="-9.78674540682414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'IL-6 ELISA'!$A$2:$A$9</c:f>
              <c:numCache>
                <c:formatCode>General</c:formatCode>
                <c:ptCount val="8"/>
                <c:pt idx="0">
                  <c:v>4.4999999999999998E-2</c:v>
                </c:pt>
                <c:pt idx="1">
                  <c:v>0.254</c:v>
                </c:pt>
                <c:pt idx="2">
                  <c:v>0.46</c:v>
                </c:pt>
                <c:pt idx="3">
                  <c:v>0.80700000000000005</c:v>
                </c:pt>
                <c:pt idx="4">
                  <c:v>1.3560000000000001</c:v>
                </c:pt>
                <c:pt idx="5">
                  <c:v>2.0249999999999999</c:v>
                </c:pt>
                <c:pt idx="6">
                  <c:v>2.6440000000000001</c:v>
                </c:pt>
                <c:pt idx="7">
                  <c:v>3.0270000000000001</c:v>
                </c:pt>
              </c:numCache>
            </c:numRef>
          </c:xVal>
          <c:yVal>
            <c:numRef>
              <c:f>'IL-6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9-4447-888B-06521CF3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45583"/>
        <c:axId val="127323951"/>
      </c:scatterChart>
      <c:valAx>
        <c:axId val="2879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23951"/>
        <c:crosses val="autoZero"/>
        <c:crossBetween val="midCat"/>
      </c:valAx>
      <c:valAx>
        <c:axId val="1273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9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IL-4 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'IL4-ELISA'!$B$1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463473315835519E-2"/>
                  <c:y val="7.85177894429862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'IL4-ELISA'!$A$2:$A$9</c:f>
              <c:numCache>
                <c:formatCode>General</c:formatCode>
                <c:ptCount val="8"/>
                <c:pt idx="0">
                  <c:v>4.4999999999999998E-2</c:v>
                </c:pt>
                <c:pt idx="1">
                  <c:v>9.0999999999999998E-2</c:v>
                </c:pt>
                <c:pt idx="2">
                  <c:v>0.13500000000000001</c:v>
                </c:pt>
                <c:pt idx="3">
                  <c:v>0.23400000000000001</c:v>
                </c:pt>
                <c:pt idx="4">
                  <c:v>0.434</c:v>
                </c:pt>
                <c:pt idx="5">
                  <c:v>0.85399999999999998</c:v>
                </c:pt>
                <c:pt idx="6">
                  <c:v>1.748</c:v>
                </c:pt>
                <c:pt idx="7">
                  <c:v>3.0009999999999999</c:v>
                </c:pt>
              </c:numCache>
            </c:numRef>
          </c:xVal>
          <c:yVal>
            <c:numRef>
              <c:f>'IL4-ELISA'!$B$2:$B$9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7C3-BF6A-26995400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9311"/>
        <c:axId val="127339823"/>
      </c:scatterChart>
      <c:valAx>
        <c:axId val="2883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39823"/>
        <c:crosses val="autoZero"/>
        <c:crossBetween val="midCat"/>
      </c:valAx>
      <c:valAx>
        <c:axId val="1273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IL-10</a:t>
            </a:r>
            <a:r>
              <a:rPr lang="en-US" altLang="zh-CN" baseline="0"/>
              <a:t> </a:t>
            </a:r>
            <a:r>
              <a:rPr lang="en-US" altLang="zh-CN"/>
              <a:t>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'IL-10 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694663167104115E-2"/>
                  <c:y val="4.878791192767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'IL-10 ELISA'!$A$2:$A$9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4.4999999999999998E-2</c:v>
                </c:pt>
                <c:pt idx="2">
                  <c:v>6.0999999999999999E-2</c:v>
                </c:pt>
                <c:pt idx="3">
                  <c:v>9.8000000000000004E-2</c:v>
                </c:pt>
                <c:pt idx="4">
                  <c:v>0.18</c:v>
                </c:pt>
                <c:pt idx="5">
                  <c:v>0.35299999999999998</c:v>
                </c:pt>
                <c:pt idx="6">
                  <c:v>0.70699999999999996</c:v>
                </c:pt>
                <c:pt idx="7">
                  <c:v>1.679</c:v>
                </c:pt>
              </c:numCache>
            </c:numRef>
          </c:xVal>
          <c:yVal>
            <c:numRef>
              <c:f>'IL-10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3.13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7-4068-96E0-E00DBD59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8911"/>
        <c:axId val="127336847"/>
      </c:scatterChart>
      <c:valAx>
        <c:axId val="2883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36847"/>
        <c:crosses val="autoZero"/>
        <c:crossBetween val="midCat"/>
      </c:valAx>
      <c:valAx>
        <c:axId val="1273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1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IL-13 pg/ml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'IL-13 ELISA'!$B$1</c:f>
              <c:strCache>
                <c:ptCount val="1"/>
                <c:pt idx="0">
                  <c:v>pg/ml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435258092738409E-2"/>
                  <c:y val="8.428113152522601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'IL-13 ELISA'!$A$2:$A$9</c:f>
              <c:numCache>
                <c:formatCode>General</c:formatCode>
                <c:ptCount val="8"/>
                <c:pt idx="0">
                  <c:v>4.9000000000000002E-2</c:v>
                </c:pt>
                <c:pt idx="1">
                  <c:v>7.6999999999999999E-2</c:v>
                </c:pt>
                <c:pt idx="2">
                  <c:v>0.108</c:v>
                </c:pt>
                <c:pt idx="3">
                  <c:v>0.16900000000000001</c:v>
                </c:pt>
                <c:pt idx="4">
                  <c:v>0.29899999999999999</c:v>
                </c:pt>
                <c:pt idx="5">
                  <c:v>0.57399999999999995</c:v>
                </c:pt>
                <c:pt idx="6">
                  <c:v>1.145</c:v>
                </c:pt>
                <c:pt idx="7">
                  <c:v>2.3479999999999999</c:v>
                </c:pt>
              </c:numCache>
            </c:numRef>
          </c:xVal>
          <c:yVal>
            <c:numRef>
              <c:f>'IL-13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7.81</c:v>
                </c:pt>
                <c:pt idx="2">
                  <c:v>15.63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01E-B3FF-F59D3081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4111"/>
        <c:axId val="272217007"/>
      </c:scatterChart>
      <c:valAx>
        <c:axId val="28831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217007"/>
        <c:crosses val="autoZero"/>
        <c:crossBetween val="midCat"/>
      </c:valAx>
      <c:valAx>
        <c:axId val="2722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1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38100</xdr:rowOff>
    </xdr:from>
    <xdr:to>
      <xdr:col>11</xdr:col>
      <xdr:colOff>19050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0B547B-3FA3-D517-02BC-17CEB8DC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12700</xdr:rowOff>
    </xdr:from>
    <xdr:to>
      <xdr:col>10</xdr:col>
      <xdr:colOff>190500</xdr:colOff>
      <xdr:row>15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7A37B-1B4C-80CB-B051-EE5084CC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25400</xdr:rowOff>
    </xdr:from>
    <xdr:to>
      <xdr:col>10</xdr:col>
      <xdr:colOff>323850</xdr:colOff>
      <xdr:row>15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F47330-FE37-243D-5877-CD003B9CA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0</xdr:rowOff>
    </xdr:from>
    <xdr:to>
      <xdr:col>10</xdr:col>
      <xdr:colOff>279400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E73F0C-96A8-6B49-F95A-279271BB6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31750</xdr:rowOff>
    </xdr:from>
    <xdr:to>
      <xdr:col>10</xdr:col>
      <xdr:colOff>311150</xdr:colOff>
      <xdr:row>15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27A6E5-EF78-EF29-A919-4CF56CAE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25400</xdr:rowOff>
    </xdr:from>
    <xdr:to>
      <xdr:col>10</xdr:col>
      <xdr:colOff>285750</xdr:colOff>
      <xdr:row>15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644A3D-208D-9A56-194C-49644F0C1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37" workbookViewId="0">
      <selection activeCell="J41" sqref="J41"/>
    </sheetView>
  </sheetViews>
  <sheetFormatPr defaultColWidth="9" defaultRowHeight="13.5" x14ac:dyDescent="0.15"/>
  <sheetData>
    <row r="1" spans="1:7" x14ac:dyDescent="0.15">
      <c r="A1" s="2" t="s">
        <v>1</v>
      </c>
      <c r="B1" s="3">
        <v>2</v>
      </c>
      <c r="C1" s="3">
        <v>4</v>
      </c>
      <c r="D1" s="3">
        <v>8</v>
      </c>
      <c r="E1" s="3">
        <v>12</v>
      </c>
      <c r="F1" s="3">
        <v>16</v>
      </c>
      <c r="G1" s="3">
        <v>20</v>
      </c>
    </row>
    <row r="2" spans="1:7" x14ac:dyDescent="0.15">
      <c r="A2" s="3">
        <v>0.53300000000000003</v>
      </c>
      <c r="B2" s="3">
        <v>0.53200000000000003</v>
      </c>
      <c r="C2" s="3">
        <v>0.54500000000000004</v>
      </c>
      <c r="D2" s="3">
        <v>0.42399999999999999</v>
      </c>
      <c r="E2" s="3">
        <v>0.51100000000000001</v>
      </c>
      <c r="F2" s="3">
        <v>0.51800000000000002</v>
      </c>
      <c r="G2" s="3">
        <v>0.53</v>
      </c>
    </row>
    <row r="3" spans="1:7" x14ac:dyDescent="0.15">
      <c r="A3" s="3">
        <v>0.51800000000000002</v>
      </c>
      <c r="B3" s="3">
        <v>0.41699999999999998</v>
      </c>
      <c r="C3" s="3">
        <v>0.57199999999999995</v>
      </c>
      <c r="D3" s="3">
        <v>0.41399999999999998</v>
      </c>
      <c r="E3" s="3">
        <v>0.44600000000000001</v>
      </c>
      <c r="F3" s="3">
        <v>0.42499999999999999</v>
      </c>
      <c r="G3" s="3">
        <v>0.48599999999999999</v>
      </c>
    </row>
    <row r="4" spans="1:7" x14ac:dyDescent="0.15">
      <c r="A4" s="3">
        <v>0.52900000000000003</v>
      </c>
      <c r="B4" s="3">
        <v>0.45700000000000002</v>
      </c>
      <c r="C4" s="3">
        <v>0.47299999999999998</v>
      </c>
      <c r="D4" s="3">
        <v>0.52400000000000002</v>
      </c>
      <c r="E4" s="3">
        <v>0.53200000000000003</v>
      </c>
      <c r="F4" s="3">
        <v>0.52700000000000002</v>
      </c>
      <c r="G4" s="3">
        <v>0.40600000000000003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>
        <v>0.52666666666666695</v>
      </c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2" t="s">
        <v>2</v>
      </c>
      <c r="B10" s="3"/>
      <c r="C10" s="3"/>
      <c r="D10" s="3"/>
      <c r="E10" s="3"/>
      <c r="F10" s="3"/>
      <c r="G10" s="3"/>
    </row>
    <row r="11" spans="1:7" x14ac:dyDescent="0.15">
      <c r="A11" s="2" t="s">
        <v>1</v>
      </c>
      <c r="B11" s="3">
        <v>2</v>
      </c>
      <c r="C11" s="3">
        <v>4</v>
      </c>
      <c r="D11" s="3">
        <v>8</v>
      </c>
      <c r="E11" s="3">
        <v>12</v>
      </c>
      <c r="F11" s="3">
        <v>16</v>
      </c>
      <c r="G11" s="3">
        <v>20</v>
      </c>
    </row>
    <row r="12" spans="1:7" x14ac:dyDescent="0.15">
      <c r="A12" s="3">
        <f>A2/0.526666666666667</f>
        <v>1.0120253164556958</v>
      </c>
      <c r="B12" s="3">
        <f t="shared" ref="B12:G12" si="0">B2/0.526666666666667</f>
        <v>1.0101265822784806</v>
      </c>
      <c r="C12" s="3">
        <f t="shared" si="0"/>
        <v>1.034810126582278</v>
      </c>
      <c r="D12" s="3">
        <f t="shared" si="0"/>
        <v>0.80506329113924002</v>
      </c>
      <c r="E12" s="3">
        <f t="shared" si="0"/>
        <v>0.97025316455696153</v>
      </c>
      <c r="F12" s="3">
        <f t="shared" si="0"/>
        <v>0.98354430379746782</v>
      </c>
      <c r="G12" s="3">
        <f t="shared" si="0"/>
        <v>1.0063291139240502</v>
      </c>
    </row>
    <row r="13" spans="1:7" x14ac:dyDescent="0.15">
      <c r="A13" s="3">
        <f t="shared" ref="A13:G14" si="1">A3/0.526666666666667</f>
        <v>0.98354430379746782</v>
      </c>
      <c r="B13" s="3">
        <f t="shared" si="1"/>
        <v>0.79177215189873373</v>
      </c>
      <c r="C13" s="3">
        <f t="shared" si="1"/>
        <v>1.086075949367088</v>
      </c>
      <c r="D13" s="3">
        <f t="shared" si="1"/>
        <v>0.78607594936708813</v>
      </c>
      <c r="E13" s="3">
        <f t="shared" si="1"/>
        <v>0.8468354430379742</v>
      </c>
      <c r="F13" s="3">
        <f t="shared" si="1"/>
        <v>0.80696202531645522</v>
      </c>
      <c r="G13" s="3">
        <f t="shared" si="1"/>
        <v>0.92278481012658176</v>
      </c>
    </row>
    <row r="14" spans="1:7" x14ac:dyDescent="0.15">
      <c r="A14" s="3">
        <f t="shared" si="1"/>
        <v>1.004430379746835</v>
      </c>
      <c r="B14" s="3">
        <f t="shared" si="1"/>
        <v>0.86772151898734129</v>
      </c>
      <c r="C14" s="3">
        <f t="shared" si="1"/>
        <v>0.89810126582278427</v>
      </c>
      <c r="D14" s="3">
        <f t="shared" si="1"/>
        <v>0.99493670886075902</v>
      </c>
      <c r="E14" s="3">
        <f t="shared" si="1"/>
        <v>1.0101265822784806</v>
      </c>
      <c r="F14" s="3">
        <f t="shared" si="1"/>
        <v>1.0006329113924046</v>
      </c>
      <c r="G14" s="3">
        <f t="shared" si="1"/>
        <v>0.77088607594936676</v>
      </c>
    </row>
    <row r="21" spans="1:7" x14ac:dyDescent="0.15">
      <c r="A21" s="4" t="s">
        <v>3</v>
      </c>
      <c r="B21" s="5"/>
      <c r="C21" s="5"/>
      <c r="D21" s="5"/>
      <c r="E21" s="5"/>
      <c r="F21" s="5"/>
      <c r="G21" s="5"/>
    </row>
    <row r="22" spans="1:7" x14ac:dyDescent="0.15">
      <c r="A22" s="4" t="s">
        <v>1</v>
      </c>
      <c r="B22" s="5">
        <v>2</v>
      </c>
      <c r="C22" s="5">
        <v>4</v>
      </c>
      <c r="D22" s="5">
        <v>8</v>
      </c>
      <c r="E22" s="5">
        <v>12</v>
      </c>
      <c r="F22" s="5">
        <v>16</v>
      </c>
      <c r="G22" s="5">
        <v>20</v>
      </c>
    </row>
    <row r="23" spans="1:7" x14ac:dyDescent="0.15">
      <c r="A23" s="5">
        <v>0.996</v>
      </c>
      <c r="B23" s="5">
        <v>0.96299999999999997</v>
      </c>
      <c r="C23" s="5">
        <v>1.163</v>
      </c>
      <c r="D23" s="5">
        <v>1.1559999999999999</v>
      </c>
      <c r="E23" s="5">
        <v>0.98299999999999998</v>
      </c>
      <c r="F23" s="5">
        <v>0.97799999999999998</v>
      </c>
      <c r="G23" s="5">
        <v>0.94099999999999995</v>
      </c>
    </row>
    <row r="24" spans="1:7" x14ac:dyDescent="0.15">
      <c r="A24" s="5">
        <v>1.109</v>
      </c>
      <c r="B24" s="5">
        <v>1.111</v>
      </c>
      <c r="C24" s="5">
        <v>1.091</v>
      </c>
      <c r="D24" s="5">
        <v>1.121</v>
      </c>
      <c r="E24" s="5">
        <v>1.1439999999999999</v>
      </c>
      <c r="F24" s="5">
        <v>1.1160000000000001</v>
      </c>
      <c r="G24" s="5">
        <v>1.069</v>
      </c>
    </row>
    <row r="25" spans="1:7" x14ac:dyDescent="0.15">
      <c r="A25" s="5">
        <v>1.1870000000000001</v>
      </c>
      <c r="B25" s="5">
        <v>1.0309999999999999</v>
      </c>
      <c r="C25" s="5">
        <v>0.91600000000000004</v>
      </c>
      <c r="D25" s="5">
        <v>1.0389999999999999</v>
      </c>
      <c r="E25" s="5">
        <v>1.1100000000000001</v>
      </c>
      <c r="F25" s="5">
        <v>0.91200000000000003</v>
      </c>
      <c r="G25" s="5">
        <v>1.1479999999999999</v>
      </c>
    </row>
    <row r="26" spans="1:7" x14ac:dyDescent="0.15">
      <c r="A26" s="5"/>
      <c r="B26" s="5"/>
      <c r="C26" s="5"/>
      <c r="D26" s="5"/>
      <c r="E26" s="5"/>
      <c r="F26" s="5"/>
      <c r="G26" s="5"/>
    </row>
    <row r="27" spans="1:7" x14ac:dyDescent="0.15">
      <c r="A27" s="5"/>
      <c r="B27" s="5"/>
      <c r="C27" s="5"/>
      <c r="D27" s="5"/>
      <c r="E27" s="5"/>
      <c r="F27" s="5"/>
      <c r="G27" s="5"/>
    </row>
    <row r="28" spans="1:7" x14ac:dyDescent="0.15">
      <c r="A28" s="5"/>
      <c r="B28" s="5"/>
      <c r="C28" s="5"/>
      <c r="D28" s="5"/>
      <c r="E28" s="5"/>
      <c r="F28" s="5"/>
      <c r="G28" s="5"/>
    </row>
    <row r="29" spans="1:7" x14ac:dyDescent="0.15">
      <c r="A29" s="5"/>
      <c r="B29" s="5"/>
      <c r="C29" s="5"/>
      <c r="D29" s="5"/>
      <c r="E29" s="5"/>
      <c r="F29" s="5"/>
      <c r="G29" s="5"/>
    </row>
    <row r="30" spans="1:7" x14ac:dyDescent="0.15">
      <c r="A30" s="5"/>
      <c r="B30" s="5"/>
      <c r="C30" s="5"/>
      <c r="D30" s="5"/>
      <c r="E30" s="5"/>
      <c r="F30" s="5"/>
      <c r="G30" s="5"/>
    </row>
    <row r="31" spans="1:7" x14ac:dyDescent="0.15">
      <c r="A31" s="4" t="s">
        <v>4</v>
      </c>
      <c r="B31" s="5"/>
      <c r="C31" s="5"/>
      <c r="D31" s="5"/>
      <c r="E31" s="5"/>
      <c r="F31" s="5"/>
      <c r="G31" s="5"/>
    </row>
    <row r="32" spans="1:7" x14ac:dyDescent="0.15">
      <c r="A32" s="4" t="s">
        <v>1</v>
      </c>
      <c r="B32" s="5">
        <v>2</v>
      </c>
      <c r="C32" s="5">
        <v>4</v>
      </c>
      <c r="D32" s="5">
        <v>8</v>
      </c>
      <c r="E32" s="5">
        <v>12</v>
      </c>
      <c r="F32" s="5">
        <v>16</v>
      </c>
      <c r="G32" s="5">
        <v>20</v>
      </c>
    </row>
    <row r="33" spans="1:7" x14ac:dyDescent="0.15">
      <c r="A33" s="5">
        <f t="shared" ref="A33:G35" si="2">A23/1.09733333333333</f>
        <v>0.90765492102065892</v>
      </c>
      <c r="B33" s="5">
        <f t="shared" si="2"/>
        <v>0.8775820170109383</v>
      </c>
      <c r="C33" s="5">
        <f t="shared" si="2"/>
        <v>1.0598420413122756</v>
      </c>
      <c r="D33" s="5">
        <f t="shared" si="2"/>
        <v>1.0534629404617286</v>
      </c>
      <c r="E33" s="5">
        <f t="shared" si="2"/>
        <v>0.89580801944107202</v>
      </c>
      <c r="F33" s="5">
        <f t="shared" si="2"/>
        <v>0.89125151883353859</v>
      </c>
      <c r="G33" s="5">
        <f t="shared" si="2"/>
        <v>0.85753341433779118</v>
      </c>
    </row>
    <row r="34" spans="1:7" x14ac:dyDescent="0.15">
      <c r="A34" s="5">
        <f t="shared" si="2"/>
        <v>1.0106318347509144</v>
      </c>
      <c r="B34" s="5">
        <f t="shared" si="2"/>
        <v>1.0124544349939277</v>
      </c>
      <c r="C34" s="5">
        <f t="shared" si="2"/>
        <v>0.99422843256379401</v>
      </c>
      <c r="D34" s="5">
        <f t="shared" si="2"/>
        <v>1.0215674362089946</v>
      </c>
      <c r="E34" s="5">
        <f t="shared" si="2"/>
        <v>1.0425273390036482</v>
      </c>
      <c r="F34" s="5">
        <f t="shared" si="2"/>
        <v>1.0170109356014614</v>
      </c>
      <c r="G34" s="5">
        <f t="shared" si="2"/>
        <v>0.974179829890647</v>
      </c>
    </row>
    <row r="35" spans="1:7" x14ac:dyDescent="0.15">
      <c r="A35" s="5">
        <f t="shared" si="2"/>
        <v>1.0817132442284361</v>
      </c>
      <c r="B35" s="5">
        <f t="shared" si="2"/>
        <v>0.93955042527339283</v>
      </c>
      <c r="C35" s="5">
        <f t="shared" si="2"/>
        <v>0.83475091130012413</v>
      </c>
      <c r="D35" s="5">
        <f t="shared" si="2"/>
        <v>0.94684082624544641</v>
      </c>
      <c r="E35" s="5">
        <f t="shared" si="2"/>
        <v>1.0115431348724211</v>
      </c>
      <c r="F35" s="5">
        <f t="shared" si="2"/>
        <v>0.83110571081409734</v>
      </c>
      <c r="G35" s="5">
        <f t="shared" si="2"/>
        <v>1.046172539489675</v>
      </c>
    </row>
    <row r="42" spans="1:7" x14ac:dyDescent="0.15">
      <c r="A42" s="6" t="s">
        <v>5</v>
      </c>
      <c r="B42" s="7"/>
      <c r="C42" s="7"/>
      <c r="D42" s="7"/>
      <c r="E42" s="7"/>
      <c r="F42" s="7"/>
      <c r="G42" s="7"/>
    </row>
    <row r="43" spans="1:7" x14ac:dyDescent="0.15">
      <c r="A43" s="6" t="s">
        <v>1</v>
      </c>
      <c r="B43" s="7">
        <v>2</v>
      </c>
      <c r="C43" s="7">
        <v>4</v>
      </c>
      <c r="D43" s="7">
        <v>8</v>
      </c>
      <c r="E43" s="7">
        <v>12</v>
      </c>
      <c r="F43" s="7">
        <v>16</v>
      </c>
      <c r="G43" s="7">
        <v>20</v>
      </c>
    </row>
    <row r="44" spans="1:7" x14ac:dyDescent="0.15">
      <c r="A44" s="7">
        <v>1.446</v>
      </c>
      <c r="B44" s="7">
        <v>1.387</v>
      </c>
      <c r="C44" s="7">
        <v>1.494</v>
      </c>
      <c r="D44" s="7">
        <v>1.2889999999999999</v>
      </c>
      <c r="E44" s="7">
        <v>1.3979999999999999</v>
      </c>
      <c r="F44" s="7">
        <v>1.3879999999999999</v>
      </c>
      <c r="G44" s="7">
        <v>1.2889999999999999</v>
      </c>
    </row>
    <row r="45" spans="1:7" x14ac:dyDescent="0.15">
      <c r="A45" s="7">
        <v>1.4530000000000001</v>
      </c>
      <c r="B45" s="7">
        <v>1.3560000000000001</v>
      </c>
      <c r="C45" s="7">
        <v>1.3320000000000001</v>
      </c>
      <c r="D45" s="7">
        <v>1.2669999999999999</v>
      </c>
      <c r="E45" s="7">
        <v>1.2629999999999999</v>
      </c>
      <c r="F45" s="7">
        <v>1.2370000000000001</v>
      </c>
      <c r="G45" s="7">
        <v>1.2230000000000001</v>
      </c>
    </row>
    <row r="46" spans="1:7" x14ac:dyDescent="0.15">
      <c r="A46" s="7">
        <v>1.2989999999999999</v>
      </c>
      <c r="B46" s="7">
        <v>1.3280000000000001</v>
      </c>
      <c r="C46" s="7">
        <v>1.2230000000000001</v>
      </c>
      <c r="D46" s="7">
        <v>1.252</v>
      </c>
      <c r="E46" s="7">
        <v>1.3779999999999999</v>
      </c>
      <c r="F46" s="7">
        <v>1.2709999999999999</v>
      </c>
      <c r="G46" s="7">
        <v>1.4359999999999999</v>
      </c>
    </row>
    <row r="47" spans="1:7" x14ac:dyDescent="0.15">
      <c r="A47" s="7"/>
      <c r="B47" s="7"/>
      <c r="C47" s="7"/>
      <c r="D47" s="7"/>
      <c r="E47" s="7"/>
      <c r="F47" s="7"/>
      <c r="G47" s="7"/>
    </row>
    <row r="48" spans="1:7" x14ac:dyDescent="0.15">
      <c r="A48" s="7"/>
      <c r="B48" s="7"/>
      <c r="C48" s="7"/>
      <c r="D48" s="7"/>
      <c r="E48" s="7"/>
      <c r="F48" s="7"/>
      <c r="G48" s="7"/>
    </row>
    <row r="49" spans="1:7" x14ac:dyDescent="0.15">
      <c r="A49" s="7"/>
      <c r="B49" s="7"/>
      <c r="C49" s="7"/>
      <c r="D49" s="7"/>
      <c r="E49" s="7"/>
      <c r="F49" s="7"/>
      <c r="G49" s="7"/>
    </row>
    <row r="50" spans="1:7" x14ac:dyDescent="0.15">
      <c r="A50" s="7"/>
      <c r="B50" s="7"/>
      <c r="C50" s="7"/>
      <c r="D50" s="7"/>
      <c r="E50" s="7"/>
      <c r="F50" s="7"/>
      <c r="G50" s="7"/>
    </row>
    <row r="51" spans="1:7" x14ac:dyDescent="0.15">
      <c r="A51" s="7"/>
      <c r="B51" s="7"/>
      <c r="C51" s="7"/>
      <c r="D51" s="7"/>
      <c r="E51" s="7"/>
      <c r="F51" s="7"/>
      <c r="G51" s="7"/>
    </row>
    <row r="52" spans="1:7" x14ac:dyDescent="0.15">
      <c r="A52" s="6" t="s">
        <v>6</v>
      </c>
      <c r="B52" s="7"/>
      <c r="C52" s="7"/>
      <c r="D52" s="7"/>
      <c r="E52" s="7"/>
      <c r="F52" s="7"/>
      <c r="G52" s="7"/>
    </row>
    <row r="53" spans="1:7" x14ac:dyDescent="0.15">
      <c r="A53" s="6" t="s">
        <v>1</v>
      </c>
      <c r="B53" s="7">
        <v>2</v>
      </c>
      <c r="C53" s="7">
        <v>4</v>
      </c>
      <c r="D53" s="7">
        <v>8</v>
      </c>
      <c r="E53" s="7">
        <v>12</v>
      </c>
      <c r="F53" s="7">
        <v>16</v>
      </c>
      <c r="G53" s="7">
        <v>20</v>
      </c>
    </row>
    <row r="54" spans="1:7" x14ac:dyDescent="0.15">
      <c r="A54" s="7">
        <f>A44/1.39933333333333</f>
        <v>1.0333492139113889</v>
      </c>
      <c r="B54" s="7">
        <f t="shared" ref="B54:G54" si="3">B44/1.39933333333333</f>
        <v>0.99118627918056457</v>
      </c>
      <c r="C54" s="7">
        <f t="shared" si="3"/>
        <v>1.0676512625059578</v>
      </c>
      <c r="D54" s="7">
        <f t="shared" si="3"/>
        <v>0.92115292996665299</v>
      </c>
      <c r="E54" s="7">
        <f t="shared" si="3"/>
        <v>0.99904716531681981</v>
      </c>
      <c r="F54" s="7">
        <f t="shared" si="3"/>
        <v>0.99190090519295138</v>
      </c>
      <c r="G54" s="7">
        <f t="shared" si="3"/>
        <v>0.92115292996665299</v>
      </c>
    </row>
    <row r="55" spans="1:7" x14ac:dyDescent="0.15">
      <c r="A55" s="7">
        <f t="shared" ref="A55:G56" si="4">A45/1.39933333333333</f>
        <v>1.0383515959980969</v>
      </c>
      <c r="B55" s="7">
        <f t="shared" si="4"/>
        <v>0.96903287279657213</v>
      </c>
      <c r="C55" s="7">
        <f t="shared" si="4"/>
        <v>0.9518818484992877</v>
      </c>
      <c r="D55" s="7">
        <f t="shared" si="4"/>
        <v>0.90543115769414217</v>
      </c>
      <c r="E55" s="7">
        <f t="shared" si="4"/>
        <v>0.90257265364459471</v>
      </c>
      <c r="F55" s="7">
        <f t="shared" si="4"/>
        <v>0.88399237732253677</v>
      </c>
      <c r="G55" s="7">
        <f t="shared" si="4"/>
        <v>0.87398761314912077</v>
      </c>
    </row>
    <row r="56" spans="1:7" x14ac:dyDescent="0.15">
      <c r="A56" s="7">
        <f t="shared" si="4"/>
        <v>0.92829919009052142</v>
      </c>
      <c r="B56" s="7">
        <f t="shared" si="4"/>
        <v>0.94902334444974024</v>
      </c>
      <c r="C56" s="7">
        <f t="shared" si="4"/>
        <v>0.87398761314912077</v>
      </c>
      <c r="D56" s="7">
        <f t="shared" si="4"/>
        <v>0.89471176750833947</v>
      </c>
      <c r="E56" s="7">
        <f t="shared" si="4"/>
        <v>0.98475464506908283</v>
      </c>
      <c r="F56" s="7">
        <f t="shared" si="4"/>
        <v>0.90828966174368952</v>
      </c>
      <c r="G56" s="7">
        <f t="shared" si="4"/>
        <v>1.0262029537875204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3" workbookViewId="0">
      <selection activeCell="A20" sqref="A20:G23"/>
    </sheetView>
  </sheetViews>
  <sheetFormatPr defaultColWidth="9"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0.03</v>
      </c>
      <c r="B2">
        <v>0</v>
      </c>
    </row>
    <row r="3" spans="1:2" x14ac:dyDescent="0.15">
      <c r="A3">
        <v>5.5E-2</v>
      </c>
      <c r="B3">
        <v>15.63</v>
      </c>
    </row>
    <row r="4" spans="1:2" x14ac:dyDescent="0.15">
      <c r="A4">
        <v>7.4999999999999997E-2</v>
      </c>
      <c r="B4">
        <v>31.25</v>
      </c>
    </row>
    <row r="5" spans="1:2" x14ac:dyDescent="0.15">
      <c r="A5">
        <v>0.11899999999999999</v>
      </c>
      <c r="B5">
        <v>62.5</v>
      </c>
    </row>
    <row r="6" spans="1:2" x14ac:dyDescent="0.15">
      <c r="A6">
        <v>0.20699999999999999</v>
      </c>
      <c r="B6">
        <v>125</v>
      </c>
    </row>
    <row r="7" spans="1:2" x14ac:dyDescent="0.15">
      <c r="A7">
        <v>0.36699999999999999</v>
      </c>
      <c r="B7">
        <v>250</v>
      </c>
    </row>
    <row r="8" spans="1:2" x14ac:dyDescent="0.15">
      <c r="A8">
        <v>0.69499999999999995</v>
      </c>
      <c r="B8">
        <v>500</v>
      </c>
    </row>
    <row r="9" spans="1:2" x14ac:dyDescent="0.15">
      <c r="A9">
        <v>1.85</v>
      </c>
      <c r="B9">
        <v>1000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0.25600000000000001</v>
      </c>
      <c r="B21">
        <v>0.247</v>
      </c>
      <c r="C21">
        <v>0.19900000000000001</v>
      </c>
      <c r="D21">
        <v>9.8000000000000004E-2</v>
      </c>
      <c r="E21">
        <v>9.8000000000000004E-2</v>
      </c>
      <c r="F21">
        <v>7.2999999999999995E-2</v>
      </c>
      <c r="G21">
        <v>7.8E-2</v>
      </c>
    </row>
    <row r="22" spans="1:7" x14ac:dyDescent="0.15">
      <c r="A22">
        <v>0.314</v>
      </c>
      <c r="B22">
        <v>0.20200000000000001</v>
      </c>
      <c r="C22">
        <v>0.156</v>
      </c>
      <c r="D22">
        <v>9.2999999999999999E-2</v>
      </c>
      <c r="E22">
        <v>6.9000000000000006E-2</v>
      </c>
      <c r="F22">
        <v>6.9000000000000006E-2</v>
      </c>
      <c r="G22">
        <v>6.7000000000000004E-2</v>
      </c>
    </row>
    <row r="23" spans="1:7" x14ac:dyDescent="0.15">
      <c r="A23">
        <v>0.27700000000000002</v>
      </c>
      <c r="B23">
        <v>0.221</v>
      </c>
      <c r="C23">
        <v>0.20300000000000001</v>
      </c>
      <c r="D23">
        <v>7.3999999999999996E-2</v>
      </c>
      <c r="E23">
        <v>8.6999999999999994E-2</v>
      </c>
      <c r="F23">
        <v>8.3000000000000004E-2</v>
      </c>
      <c r="G23">
        <v>7.2999999999999995E-2</v>
      </c>
    </row>
    <row r="27" spans="1:7" x14ac:dyDescent="0.15">
      <c r="A27" s="1" t="s">
        <v>9</v>
      </c>
    </row>
    <row r="28" spans="1:7" x14ac:dyDescent="0.15">
      <c r="A28" t="s">
        <v>0</v>
      </c>
      <c r="B28">
        <v>2</v>
      </c>
      <c r="C28">
        <v>4</v>
      </c>
      <c r="D28">
        <v>8</v>
      </c>
      <c r="E28">
        <v>12</v>
      </c>
      <c r="F28">
        <v>16</v>
      </c>
      <c r="G28">
        <v>20</v>
      </c>
    </row>
    <row r="29" spans="1:7" x14ac:dyDescent="0.15">
      <c r="A29">
        <f>A21*556.75+11.566</f>
        <v>154.09399999999999</v>
      </c>
      <c r="B29">
        <f t="shared" ref="B29:G29" si="0">B21*556.75+11.566</f>
        <v>149.08324999999999</v>
      </c>
      <c r="C29">
        <f t="shared" si="0"/>
        <v>122.35925</v>
      </c>
      <c r="D29">
        <f t="shared" si="0"/>
        <v>66.127499999999998</v>
      </c>
      <c r="E29">
        <f t="shared" si="0"/>
        <v>66.127499999999998</v>
      </c>
      <c r="F29">
        <f t="shared" si="0"/>
        <v>52.208750000000002</v>
      </c>
      <c r="G29">
        <f t="shared" si="0"/>
        <v>54.9925</v>
      </c>
    </row>
    <row r="30" spans="1:7" x14ac:dyDescent="0.15">
      <c r="A30">
        <f t="shared" ref="A30:G31" si="1">A22*556.75+11.566</f>
        <v>186.38550000000001</v>
      </c>
      <c r="B30">
        <f t="shared" si="1"/>
        <v>124.02950000000001</v>
      </c>
      <c r="C30">
        <f t="shared" si="1"/>
        <v>98.418999999999997</v>
      </c>
      <c r="D30">
        <f t="shared" si="1"/>
        <v>63.34375</v>
      </c>
      <c r="E30">
        <f t="shared" si="1"/>
        <v>49.981750000000005</v>
      </c>
      <c r="F30">
        <f t="shared" si="1"/>
        <v>49.981750000000005</v>
      </c>
      <c r="G30">
        <f t="shared" si="1"/>
        <v>48.868250000000003</v>
      </c>
    </row>
    <row r="31" spans="1:7" x14ac:dyDescent="0.15">
      <c r="A31">
        <f t="shared" si="1"/>
        <v>165.78575000000001</v>
      </c>
      <c r="B31">
        <f t="shared" si="1"/>
        <v>134.60775000000001</v>
      </c>
      <c r="C31">
        <f t="shared" si="1"/>
        <v>124.58625000000001</v>
      </c>
      <c r="D31">
        <f t="shared" si="1"/>
        <v>52.765500000000003</v>
      </c>
      <c r="E31">
        <f t="shared" si="1"/>
        <v>60.003250000000001</v>
      </c>
      <c r="F31">
        <f t="shared" si="1"/>
        <v>57.776250000000005</v>
      </c>
      <c r="G31">
        <f t="shared" si="1"/>
        <v>52.208750000000002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topLeftCell="A13" workbookViewId="0">
      <selection activeCell="A20" sqref="A20:G23"/>
    </sheetView>
  </sheetViews>
  <sheetFormatPr defaultColWidth="9"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0.05</v>
      </c>
      <c r="B2">
        <v>0</v>
      </c>
    </row>
    <row r="3" spans="1:2" x14ac:dyDescent="0.15">
      <c r="A3">
        <v>0.14899999999999999</v>
      </c>
      <c r="B3">
        <v>3.91</v>
      </c>
    </row>
    <row r="4" spans="1:2" x14ac:dyDescent="0.15">
      <c r="A4">
        <v>0.23599999999999999</v>
      </c>
      <c r="B4">
        <v>7.81</v>
      </c>
    </row>
    <row r="5" spans="1:2" x14ac:dyDescent="0.15">
      <c r="A5">
        <v>0.38100000000000001</v>
      </c>
      <c r="B5">
        <v>15.63</v>
      </c>
    </row>
    <row r="6" spans="1:2" x14ac:dyDescent="0.15">
      <c r="A6">
        <v>0.65200000000000002</v>
      </c>
      <c r="B6">
        <v>31.25</v>
      </c>
    </row>
    <row r="7" spans="1:2" x14ac:dyDescent="0.15">
      <c r="A7">
        <v>1.22</v>
      </c>
      <c r="B7">
        <v>62.5</v>
      </c>
    </row>
    <row r="8" spans="1:2" x14ac:dyDescent="0.15">
      <c r="A8">
        <v>2.0270000000000001</v>
      </c>
      <c r="B8">
        <v>125</v>
      </c>
    </row>
    <row r="9" spans="1:2" x14ac:dyDescent="0.15">
      <c r="A9">
        <v>3.2690000000000001</v>
      </c>
      <c r="B9">
        <v>250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1.665</v>
      </c>
      <c r="B21">
        <v>1.321</v>
      </c>
      <c r="C21">
        <v>0.75</v>
      </c>
      <c r="D21">
        <v>0.52200000000000002</v>
      </c>
      <c r="E21">
        <v>0.49399999999999999</v>
      </c>
      <c r="F21">
        <v>0.435</v>
      </c>
      <c r="G21">
        <v>0.46899999999999997</v>
      </c>
    </row>
    <row r="22" spans="1:7" x14ac:dyDescent="0.15">
      <c r="A22">
        <v>1.7589999999999999</v>
      </c>
      <c r="B22">
        <v>1.202</v>
      </c>
      <c r="C22">
        <v>0.73</v>
      </c>
      <c r="D22">
        <v>0.45900000000000002</v>
      </c>
      <c r="E22">
        <v>0.46300000000000002</v>
      </c>
      <c r="F22">
        <v>0.49299999999999999</v>
      </c>
      <c r="G22">
        <v>0.46500000000000002</v>
      </c>
    </row>
    <row r="23" spans="1:7" x14ac:dyDescent="0.15">
      <c r="A23">
        <v>1.716</v>
      </c>
      <c r="B23">
        <v>1.4530000000000001</v>
      </c>
      <c r="C23">
        <v>0.65</v>
      </c>
      <c r="D23">
        <v>0.48399999999999999</v>
      </c>
      <c r="E23">
        <v>0.47799999999999998</v>
      </c>
      <c r="F23">
        <v>0.434</v>
      </c>
      <c r="G23">
        <v>0.438</v>
      </c>
    </row>
    <row r="26" spans="1:7" x14ac:dyDescent="0.15">
      <c r="A26" s="1" t="s">
        <v>10</v>
      </c>
    </row>
    <row r="27" spans="1:7" x14ac:dyDescent="0.15">
      <c r="A27" t="s">
        <v>0</v>
      </c>
      <c r="B27">
        <v>2</v>
      </c>
      <c r="C27">
        <v>4</v>
      </c>
      <c r="D27">
        <v>8</v>
      </c>
      <c r="E27">
        <v>12</v>
      </c>
      <c r="F27">
        <v>16</v>
      </c>
      <c r="G27">
        <v>20</v>
      </c>
    </row>
    <row r="28" spans="1:7" x14ac:dyDescent="0.15">
      <c r="A28">
        <f>A21*75.899-13.735</f>
        <v>112.636835</v>
      </c>
      <c r="B28">
        <f t="shared" ref="B28:G28" si="0">B21*75.899-13.735</f>
        <v>86.527579000000003</v>
      </c>
      <c r="C28">
        <f t="shared" si="0"/>
        <v>43.189250000000001</v>
      </c>
      <c r="D28">
        <f t="shared" si="0"/>
        <v>25.884278000000002</v>
      </c>
      <c r="E28">
        <f t="shared" si="0"/>
        <v>23.759106000000003</v>
      </c>
      <c r="F28">
        <f t="shared" si="0"/>
        <v>19.281064999999998</v>
      </c>
      <c r="G28">
        <f t="shared" si="0"/>
        <v>21.861630999999996</v>
      </c>
    </row>
    <row r="29" spans="1:7" x14ac:dyDescent="0.15">
      <c r="A29">
        <f t="shared" ref="A29:G30" si="1">A22*75.899-13.735</f>
        <v>119.77134099999999</v>
      </c>
      <c r="B29">
        <f t="shared" si="1"/>
        <v>77.495598000000001</v>
      </c>
      <c r="C29">
        <f t="shared" si="1"/>
        <v>41.67127</v>
      </c>
      <c r="D29">
        <f t="shared" si="1"/>
        <v>21.102641000000006</v>
      </c>
      <c r="E29">
        <f t="shared" si="1"/>
        <v>21.406237000000004</v>
      </c>
      <c r="F29">
        <f t="shared" si="1"/>
        <v>23.683207000000003</v>
      </c>
      <c r="G29">
        <f t="shared" si="1"/>
        <v>21.558035000000004</v>
      </c>
    </row>
    <row r="30" spans="1:7" x14ac:dyDescent="0.15">
      <c r="A30">
        <f t="shared" si="1"/>
        <v>116.507684</v>
      </c>
      <c r="B30">
        <f t="shared" si="1"/>
        <v>96.546247000000008</v>
      </c>
      <c r="C30">
        <f t="shared" si="1"/>
        <v>35.599350000000001</v>
      </c>
      <c r="D30">
        <f t="shared" si="1"/>
        <v>23.000115999999998</v>
      </c>
      <c r="E30">
        <f t="shared" si="1"/>
        <v>22.544722</v>
      </c>
      <c r="F30">
        <f t="shared" si="1"/>
        <v>19.205165999999998</v>
      </c>
      <c r="G30">
        <f t="shared" si="1"/>
        <v>19.508762000000004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4155-62B6-4E2A-B04B-2050872F8686}">
  <dimension ref="A1:G30"/>
  <sheetViews>
    <sheetView topLeftCell="A13" workbookViewId="0">
      <selection activeCell="A27" sqref="A27:G30"/>
    </sheetView>
  </sheetViews>
  <sheetFormatPr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4.4999999999999998E-2</v>
      </c>
      <c r="B2">
        <v>0</v>
      </c>
    </row>
    <row r="3" spans="1:2" x14ac:dyDescent="0.15">
      <c r="A3">
        <v>0.254</v>
      </c>
      <c r="B3">
        <v>15.63</v>
      </c>
    </row>
    <row r="4" spans="1:2" x14ac:dyDescent="0.15">
      <c r="A4">
        <v>0.46</v>
      </c>
      <c r="B4">
        <v>31.25</v>
      </c>
    </row>
    <row r="5" spans="1:2" x14ac:dyDescent="0.15">
      <c r="A5">
        <v>0.80700000000000005</v>
      </c>
      <c r="B5">
        <v>62.5</v>
      </c>
    </row>
    <row r="6" spans="1:2" x14ac:dyDescent="0.15">
      <c r="A6">
        <v>1.3560000000000001</v>
      </c>
      <c r="B6">
        <v>125</v>
      </c>
    </row>
    <row r="7" spans="1:2" x14ac:dyDescent="0.15">
      <c r="A7">
        <v>2.0249999999999999</v>
      </c>
      <c r="B7">
        <v>250</v>
      </c>
    </row>
    <row r="8" spans="1:2" x14ac:dyDescent="0.15">
      <c r="A8">
        <v>2.6440000000000001</v>
      </c>
      <c r="B8">
        <v>500</v>
      </c>
    </row>
    <row r="9" spans="1:2" x14ac:dyDescent="0.15">
      <c r="A9">
        <v>3.0270000000000001</v>
      </c>
      <c r="B9">
        <v>1000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1.1140000000000001</v>
      </c>
      <c r="B21">
        <v>0.72199999999999998</v>
      </c>
      <c r="C21">
        <v>0.64400000000000002</v>
      </c>
      <c r="D21">
        <v>0.54400000000000004</v>
      </c>
      <c r="E21">
        <v>0.50600000000000001</v>
      </c>
      <c r="F21">
        <v>0.51800000000000002</v>
      </c>
      <c r="G21">
        <v>0.49399999999999999</v>
      </c>
    </row>
    <row r="22" spans="1:7" x14ac:dyDescent="0.15">
      <c r="A22">
        <v>1.0529999999999999</v>
      </c>
      <c r="B22">
        <v>0.67200000000000004</v>
      </c>
      <c r="C22">
        <v>0.63800000000000001</v>
      </c>
      <c r="D22">
        <v>0.53800000000000003</v>
      </c>
      <c r="E22">
        <v>0.497</v>
      </c>
      <c r="F22">
        <v>0.50600000000000001</v>
      </c>
      <c r="G22">
        <v>0.503</v>
      </c>
    </row>
    <row r="23" spans="1:7" x14ac:dyDescent="0.15">
      <c r="A23">
        <v>1.0269999999999999</v>
      </c>
      <c r="B23">
        <v>0.68700000000000006</v>
      </c>
      <c r="C23">
        <v>0.623</v>
      </c>
      <c r="D23">
        <v>0.51600000000000001</v>
      </c>
      <c r="E23">
        <v>0.50900000000000001</v>
      </c>
      <c r="F23">
        <v>0.48599999999999999</v>
      </c>
      <c r="G23">
        <v>0.50800000000000001</v>
      </c>
    </row>
    <row r="26" spans="1:7" x14ac:dyDescent="0.15">
      <c r="A26" s="1" t="s">
        <v>11</v>
      </c>
    </row>
    <row r="27" spans="1:7" x14ac:dyDescent="0.15">
      <c r="A27" t="s">
        <v>0</v>
      </c>
      <c r="B27">
        <v>2</v>
      </c>
      <c r="C27">
        <v>4</v>
      </c>
      <c r="D27">
        <v>8</v>
      </c>
      <c r="E27">
        <v>12</v>
      </c>
      <c r="F27">
        <v>16</v>
      </c>
      <c r="G27">
        <v>20</v>
      </c>
    </row>
    <row r="28" spans="1:7" x14ac:dyDescent="0.15">
      <c r="A28">
        <f>A21*275.47-117.56</f>
        <v>189.31358000000006</v>
      </c>
      <c r="B28">
        <f t="shared" ref="B28:G28" si="0">B21*275.47-117.56</f>
        <v>81.329340000000002</v>
      </c>
      <c r="C28">
        <f t="shared" si="0"/>
        <v>59.84268000000003</v>
      </c>
      <c r="D28">
        <f t="shared" si="0"/>
        <v>32.295680000000033</v>
      </c>
      <c r="E28">
        <f t="shared" si="0"/>
        <v>21.827820000000003</v>
      </c>
      <c r="F28">
        <f t="shared" si="0"/>
        <v>25.133460000000014</v>
      </c>
      <c r="G28">
        <f t="shared" si="0"/>
        <v>18.52218000000002</v>
      </c>
    </row>
    <row r="29" spans="1:7" x14ac:dyDescent="0.15">
      <c r="A29">
        <f t="shared" ref="A29:G30" si="1">A22*275.47-117.56</f>
        <v>172.50990999999999</v>
      </c>
      <c r="B29">
        <f t="shared" si="1"/>
        <v>67.555840000000018</v>
      </c>
      <c r="C29">
        <f t="shared" si="1"/>
        <v>58.18986000000001</v>
      </c>
      <c r="D29">
        <f t="shared" si="1"/>
        <v>30.642860000000013</v>
      </c>
      <c r="E29">
        <f t="shared" si="1"/>
        <v>19.348590000000002</v>
      </c>
      <c r="F29">
        <f t="shared" si="1"/>
        <v>21.827820000000003</v>
      </c>
      <c r="G29">
        <f t="shared" si="1"/>
        <v>21.001410000000021</v>
      </c>
    </row>
    <row r="30" spans="1:7" x14ac:dyDescent="0.15">
      <c r="A30">
        <f t="shared" si="1"/>
        <v>165.34769</v>
      </c>
      <c r="B30">
        <f t="shared" si="1"/>
        <v>71.687890000000039</v>
      </c>
      <c r="C30">
        <f t="shared" si="1"/>
        <v>54.057810000000018</v>
      </c>
      <c r="D30">
        <f t="shared" si="1"/>
        <v>24.582520000000017</v>
      </c>
      <c r="E30">
        <f t="shared" si="1"/>
        <v>22.654230000000013</v>
      </c>
      <c r="F30">
        <f t="shared" si="1"/>
        <v>16.318420000000003</v>
      </c>
      <c r="G30">
        <f t="shared" si="1"/>
        <v>22.37876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1515-D70A-454D-9E7C-6BA66D25EF70}">
  <dimension ref="A1:G31"/>
  <sheetViews>
    <sheetView workbookViewId="0">
      <selection activeCell="A28" sqref="A28:G31"/>
    </sheetView>
  </sheetViews>
  <sheetFormatPr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4.4999999999999998E-2</v>
      </c>
      <c r="B2">
        <v>0</v>
      </c>
    </row>
    <row r="3" spans="1:2" x14ac:dyDescent="0.15">
      <c r="A3">
        <v>9.0999999999999998E-2</v>
      </c>
      <c r="B3">
        <v>0.25</v>
      </c>
    </row>
    <row r="4" spans="1:2" x14ac:dyDescent="0.15">
      <c r="A4">
        <v>0.13500000000000001</v>
      </c>
      <c r="B4">
        <v>0.5</v>
      </c>
    </row>
    <row r="5" spans="1:2" x14ac:dyDescent="0.15">
      <c r="A5">
        <v>0.23400000000000001</v>
      </c>
      <c r="B5">
        <v>1</v>
      </c>
    </row>
    <row r="6" spans="1:2" x14ac:dyDescent="0.15">
      <c r="A6">
        <v>0.434</v>
      </c>
      <c r="B6">
        <v>2</v>
      </c>
    </row>
    <row r="7" spans="1:2" x14ac:dyDescent="0.15">
      <c r="A7">
        <v>0.85399999999999998</v>
      </c>
      <c r="B7">
        <v>4</v>
      </c>
    </row>
    <row r="8" spans="1:2" x14ac:dyDescent="0.15">
      <c r="A8">
        <v>1.748</v>
      </c>
      <c r="B8">
        <v>8</v>
      </c>
    </row>
    <row r="9" spans="1:2" x14ac:dyDescent="0.15">
      <c r="A9">
        <v>3.0009999999999999</v>
      </c>
      <c r="B9">
        <v>16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0.55700000000000005</v>
      </c>
      <c r="B21">
        <v>0.98599999999999999</v>
      </c>
      <c r="C21">
        <v>0.88600000000000001</v>
      </c>
      <c r="D21">
        <v>2.2130000000000001</v>
      </c>
      <c r="E21">
        <v>2.2170000000000001</v>
      </c>
      <c r="F21">
        <v>2.1680000000000001</v>
      </c>
      <c r="G21">
        <v>2.5830000000000002</v>
      </c>
    </row>
    <row r="22" spans="1:7" x14ac:dyDescent="0.15">
      <c r="A22">
        <v>0.63200000000000001</v>
      </c>
      <c r="B22">
        <v>0.85899999999999999</v>
      </c>
      <c r="C22">
        <v>0.79800000000000004</v>
      </c>
      <c r="D22">
        <v>2.6030000000000002</v>
      </c>
      <c r="E22">
        <v>2.5419999999999998</v>
      </c>
      <c r="F22">
        <v>2.266</v>
      </c>
      <c r="G22">
        <v>2.3650000000000002</v>
      </c>
    </row>
    <row r="23" spans="1:7" x14ac:dyDescent="0.15">
      <c r="A23">
        <v>0.44700000000000001</v>
      </c>
      <c r="B23">
        <v>0.64400000000000002</v>
      </c>
      <c r="C23">
        <v>0.94799999999999995</v>
      </c>
      <c r="D23">
        <v>2.3290000000000002</v>
      </c>
      <c r="E23">
        <v>2.4780000000000002</v>
      </c>
      <c r="F23">
        <v>2.3039999999999998</v>
      </c>
      <c r="G23">
        <v>2.024</v>
      </c>
    </row>
    <row r="27" spans="1:7" x14ac:dyDescent="0.15">
      <c r="A27" s="1" t="s">
        <v>12</v>
      </c>
    </row>
    <row r="28" spans="1:7" x14ac:dyDescent="0.15">
      <c r="A28" t="s">
        <v>0</v>
      </c>
      <c r="B28">
        <v>2</v>
      </c>
      <c r="C28">
        <v>4</v>
      </c>
      <c r="D28">
        <v>8</v>
      </c>
      <c r="E28">
        <v>12</v>
      </c>
      <c r="F28">
        <v>16</v>
      </c>
      <c r="G28">
        <v>20</v>
      </c>
    </row>
    <row r="29" spans="1:7" x14ac:dyDescent="0.15">
      <c r="A29">
        <f>5.2698*A21-0.3406</f>
        <v>2.5946785999999999</v>
      </c>
      <c r="B29">
        <f t="shared" ref="B29:G29" si="0">5.2698*B21-0.3406</f>
        <v>4.8554227999999995</v>
      </c>
      <c r="C29">
        <f t="shared" si="0"/>
        <v>4.3284427999999995</v>
      </c>
      <c r="D29">
        <f t="shared" si="0"/>
        <v>11.3214674</v>
      </c>
      <c r="E29">
        <f t="shared" si="0"/>
        <v>11.3425466</v>
      </c>
      <c r="F29">
        <f t="shared" si="0"/>
        <v>11.0843264</v>
      </c>
      <c r="G29">
        <f t="shared" si="0"/>
        <v>13.271293400000001</v>
      </c>
    </row>
    <row r="30" spans="1:7" x14ac:dyDescent="0.15">
      <c r="A30">
        <f t="shared" ref="A30:G31" si="1">5.2698*A22-0.3406</f>
        <v>2.9899136000000004</v>
      </c>
      <c r="B30">
        <f t="shared" si="1"/>
        <v>4.1861581999999995</v>
      </c>
      <c r="C30">
        <f t="shared" si="1"/>
        <v>3.8647004000000003</v>
      </c>
      <c r="D30">
        <f t="shared" si="1"/>
        <v>13.3766894</v>
      </c>
      <c r="E30">
        <f t="shared" si="1"/>
        <v>13.055231599999999</v>
      </c>
      <c r="F30">
        <f t="shared" si="1"/>
        <v>11.600766800000001</v>
      </c>
      <c r="G30">
        <f t="shared" si="1"/>
        <v>12.122477000000002</v>
      </c>
    </row>
    <row r="31" spans="1:7" x14ac:dyDescent="0.15">
      <c r="A31">
        <f t="shared" si="1"/>
        <v>2.0150006000000005</v>
      </c>
      <c r="B31">
        <f t="shared" si="1"/>
        <v>3.0531512000000003</v>
      </c>
      <c r="C31">
        <f t="shared" si="1"/>
        <v>4.6551703999999994</v>
      </c>
      <c r="D31">
        <f t="shared" si="1"/>
        <v>11.932764200000001</v>
      </c>
      <c r="E31">
        <f t="shared" si="1"/>
        <v>12.717964400000001</v>
      </c>
      <c r="F31">
        <f t="shared" si="1"/>
        <v>11.801019199999999</v>
      </c>
      <c r="G31">
        <f t="shared" si="1"/>
        <v>10.3254752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6CE6-7D79-4E1E-8D03-F0968F1B2E8A}">
  <dimension ref="A1:G31"/>
  <sheetViews>
    <sheetView workbookViewId="0">
      <selection activeCell="A28" sqref="A28:G31"/>
    </sheetView>
  </sheetViews>
  <sheetFormatPr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2.5000000000000001E-2</v>
      </c>
      <c r="B2">
        <v>0</v>
      </c>
    </row>
    <row r="3" spans="1:2" x14ac:dyDescent="0.15">
      <c r="A3">
        <v>4.4999999999999998E-2</v>
      </c>
      <c r="B3">
        <v>3.13</v>
      </c>
    </row>
    <row r="4" spans="1:2" x14ac:dyDescent="0.15">
      <c r="A4">
        <v>6.0999999999999999E-2</v>
      </c>
      <c r="B4">
        <v>6.25</v>
      </c>
    </row>
    <row r="5" spans="1:2" x14ac:dyDescent="0.15">
      <c r="A5">
        <v>9.8000000000000004E-2</v>
      </c>
      <c r="B5">
        <v>12.5</v>
      </c>
    </row>
    <row r="6" spans="1:2" x14ac:dyDescent="0.15">
      <c r="A6">
        <v>0.18</v>
      </c>
      <c r="B6">
        <v>25</v>
      </c>
    </row>
    <row r="7" spans="1:2" x14ac:dyDescent="0.15">
      <c r="A7">
        <v>0.35299999999999998</v>
      </c>
      <c r="B7">
        <v>50</v>
      </c>
    </row>
    <row r="8" spans="1:2" x14ac:dyDescent="0.15">
      <c r="A8">
        <v>0.70699999999999996</v>
      </c>
      <c r="B8">
        <v>100</v>
      </c>
    </row>
    <row r="9" spans="1:2" x14ac:dyDescent="0.15">
      <c r="A9">
        <v>1.679</v>
      </c>
      <c r="B9">
        <v>200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0.30199999999999999</v>
      </c>
      <c r="B21">
        <v>0.40100000000000002</v>
      </c>
      <c r="C21">
        <v>0.70399999999999996</v>
      </c>
      <c r="D21">
        <v>0.67400000000000004</v>
      </c>
      <c r="E21">
        <v>0.89600000000000002</v>
      </c>
      <c r="F21">
        <v>0.95699999999999996</v>
      </c>
      <c r="G21">
        <v>0.96099999999999997</v>
      </c>
    </row>
    <row r="22" spans="1:7" x14ac:dyDescent="0.15">
      <c r="A22">
        <v>0.27800000000000002</v>
      </c>
      <c r="B22">
        <v>0.372</v>
      </c>
      <c r="C22">
        <v>0.59399999999999997</v>
      </c>
      <c r="D22">
        <v>0.877</v>
      </c>
      <c r="E22">
        <v>0.85499999999999998</v>
      </c>
      <c r="F22">
        <v>0.85599999999999998</v>
      </c>
      <c r="G22">
        <v>0.90500000000000003</v>
      </c>
    </row>
    <row r="23" spans="1:7" x14ac:dyDescent="0.15">
      <c r="A23">
        <v>0.22900000000000001</v>
      </c>
      <c r="B23">
        <v>0.38400000000000001</v>
      </c>
      <c r="C23">
        <v>0.69399999999999995</v>
      </c>
      <c r="D23">
        <v>0.91300000000000003</v>
      </c>
      <c r="E23">
        <v>0.86699999999999999</v>
      </c>
      <c r="F23">
        <v>0.96599999999999997</v>
      </c>
      <c r="G23">
        <v>0.83499999999999996</v>
      </c>
    </row>
    <row r="27" spans="1:7" x14ac:dyDescent="0.15">
      <c r="A27" s="1" t="s">
        <v>13</v>
      </c>
    </row>
    <row r="28" spans="1:7" x14ac:dyDescent="0.15">
      <c r="A28" t="s">
        <v>0</v>
      </c>
      <c r="B28">
        <v>2</v>
      </c>
      <c r="C28">
        <v>4</v>
      </c>
      <c r="D28">
        <v>8</v>
      </c>
      <c r="E28">
        <v>12</v>
      </c>
      <c r="F28">
        <v>16</v>
      </c>
      <c r="G28">
        <v>20</v>
      </c>
    </row>
    <row r="29" spans="1:7" x14ac:dyDescent="0.15">
      <c r="A29">
        <f>A21*121.7+1.7179</f>
        <v>38.471299999999999</v>
      </c>
      <c r="B29">
        <f t="shared" ref="B29:G29" si="0">B21*121.7+1.7179</f>
        <v>50.519600000000004</v>
      </c>
      <c r="C29">
        <f t="shared" si="0"/>
        <v>87.3947</v>
      </c>
      <c r="D29">
        <f t="shared" si="0"/>
        <v>83.743700000000004</v>
      </c>
      <c r="E29">
        <f t="shared" si="0"/>
        <v>110.7611</v>
      </c>
      <c r="F29">
        <f t="shared" si="0"/>
        <v>118.1848</v>
      </c>
      <c r="G29">
        <f t="shared" si="0"/>
        <v>118.6716</v>
      </c>
    </row>
    <row r="30" spans="1:7" x14ac:dyDescent="0.15">
      <c r="A30">
        <f t="shared" ref="A30:G31" si="1">A22*121.7+1.7179</f>
        <v>35.550500000000007</v>
      </c>
      <c r="B30">
        <f t="shared" si="1"/>
        <v>46.990299999999998</v>
      </c>
      <c r="C30">
        <f t="shared" si="1"/>
        <v>74.0077</v>
      </c>
      <c r="D30">
        <f t="shared" si="1"/>
        <v>108.44880000000001</v>
      </c>
      <c r="E30">
        <f t="shared" si="1"/>
        <v>105.7714</v>
      </c>
      <c r="F30">
        <f t="shared" si="1"/>
        <v>105.8931</v>
      </c>
      <c r="G30">
        <f t="shared" si="1"/>
        <v>111.85640000000001</v>
      </c>
    </row>
    <row r="31" spans="1:7" x14ac:dyDescent="0.15">
      <c r="A31">
        <f t="shared" si="1"/>
        <v>29.587200000000003</v>
      </c>
      <c r="B31">
        <f t="shared" si="1"/>
        <v>48.450700000000005</v>
      </c>
      <c r="C31">
        <f t="shared" si="1"/>
        <v>86.177700000000002</v>
      </c>
      <c r="D31">
        <f t="shared" si="1"/>
        <v>112.83000000000001</v>
      </c>
      <c r="E31">
        <f t="shared" si="1"/>
        <v>107.23180000000001</v>
      </c>
      <c r="F31">
        <f t="shared" si="1"/>
        <v>119.2801</v>
      </c>
      <c r="G31">
        <f t="shared" si="1"/>
        <v>103.3374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7DD2-53A9-4489-8295-620B5875580F}">
  <dimension ref="A1:G31"/>
  <sheetViews>
    <sheetView workbookViewId="0">
      <selection activeCell="M31" sqref="M31"/>
    </sheetView>
  </sheetViews>
  <sheetFormatPr defaultRowHeight="13.5" x14ac:dyDescent="0.15"/>
  <sheetData>
    <row r="1" spans="1:2" x14ac:dyDescent="0.15">
      <c r="A1" s="1" t="s">
        <v>7</v>
      </c>
      <c r="B1" s="1" t="s">
        <v>8</v>
      </c>
    </row>
    <row r="2" spans="1:2" x14ac:dyDescent="0.15">
      <c r="A2">
        <v>4.9000000000000002E-2</v>
      </c>
      <c r="B2">
        <v>0</v>
      </c>
    </row>
    <row r="3" spans="1:2" x14ac:dyDescent="0.15">
      <c r="A3">
        <v>7.6999999999999999E-2</v>
      </c>
      <c r="B3">
        <v>7.81</v>
      </c>
    </row>
    <row r="4" spans="1:2" x14ac:dyDescent="0.15">
      <c r="A4">
        <v>0.108</v>
      </c>
      <c r="B4">
        <v>15.63</v>
      </c>
    </row>
    <row r="5" spans="1:2" x14ac:dyDescent="0.15">
      <c r="A5">
        <v>0.16900000000000001</v>
      </c>
      <c r="B5">
        <v>31.25</v>
      </c>
    </row>
    <row r="6" spans="1:2" x14ac:dyDescent="0.15">
      <c r="A6">
        <v>0.29899999999999999</v>
      </c>
      <c r="B6">
        <v>62.5</v>
      </c>
    </row>
    <row r="7" spans="1:2" x14ac:dyDescent="0.15">
      <c r="A7">
        <v>0.57399999999999995</v>
      </c>
      <c r="B7">
        <v>125</v>
      </c>
    </row>
    <row r="8" spans="1:2" x14ac:dyDescent="0.15">
      <c r="A8">
        <v>1.145</v>
      </c>
      <c r="B8">
        <v>250</v>
      </c>
    </row>
    <row r="9" spans="1:2" x14ac:dyDescent="0.15">
      <c r="A9">
        <v>2.3479999999999999</v>
      </c>
      <c r="B9">
        <v>500</v>
      </c>
    </row>
    <row r="20" spans="1:7" x14ac:dyDescent="0.15">
      <c r="A20" t="s">
        <v>0</v>
      </c>
      <c r="B20">
        <v>2</v>
      </c>
      <c r="C20">
        <v>4</v>
      </c>
      <c r="D20">
        <v>8</v>
      </c>
      <c r="E20">
        <v>12</v>
      </c>
      <c r="F20">
        <v>16</v>
      </c>
      <c r="G20">
        <v>20</v>
      </c>
    </row>
    <row r="21" spans="1:7" x14ac:dyDescent="0.15">
      <c r="A21">
        <v>0.10100000000000001</v>
      </c>
      <c r="B21">
        <v>0.121</v>
      </c>
      <c r="C21">
        <v>0.67100000000000004</v>
      </c>
      <c r="D21">
        <v>0.88300000000000001</v>
      </c>
      <c r="E21">
        <v>1.0629999999999999</v>
      </c>
      <c r="F21">
        <v>1.016</v>
      </c>
      <c r="G21">
        <v>0.92900000000000005</v>
      </c>
    </row>
    <row r="22" spans="1:7" x14ac:dyDescent="0.15">
      <c r="A22">
        <v>8.7999999999999995E-2</v>
      </c>
      <c r="B22">
        <v>0.13700000000000001</v>
      </c>
      <c r="C22">
        <v>0.76100000000000001</v>
      </c>
      <c r="D22">
        <v>0.74099999999999999</v>
      </c>
      <c r="E22">
        <v>1.0029999999999999</v>
      </c>
      <c r="F22">
        <v>0.98799999999999999</v>
      </c>
      <c r="G22">
        <v>1.177</v>
      </c>
    </row>
    <row r="23" spans="1:7" x14ac:dyDescent="0.15">
      <c r="A23">
        <v>0.10100000000000001</v>
      </c>
      <c r="B23">
        <v>0.17399999999999999</v>
      </c>
      <c r="C23">
        <v>0.80700000000000005</v>
      </c>
      <c r="D23">
        <v>0.84799999999999998</v>
      </c>
      <c r="E23">
        <v>0.93</v>
      </c>
      <c r="F23">
        <v>1.0109999999999999</v>
      </c>
      <c r="G23">
        <v>1.0049999999999999</v>
      </c>
    </row>
    <row r="27" spans="1:7" x14ac:dyDescent="0.15">
      <c r="A27" s="1" t="s">
        <v>23</v>
      </c>
    </row>
    <row r="28" spans="1:7" x14ac:dyDescent="0.15">
      <c r="A28" t="s">
        <v>0</v>
      </c>
      <c r="B28">
        <v>2</v>
      </c>
      <c r="C28">
        <v>4</v>
      </c>
      <c r="D28">
        <v>8</v>
      </c>
      <c r="E28">
        <v>12</v>
      </c>
      <c r="F28">
        <v>16</v>
      </c>
      <c r="G28">
        <v>20</v>
      </c>
    </row>
    <row r="29" spans="1:7" x14ac:dyDescent="0.15">
      <c r="A29">
        <f>A21*217.32-5.5275</f>
        <v>16.42182</v>
      </c>
      <c r="B29">
        <f t="shared" ref="B29:G29" si="0">B21*217.32-5.5275</f>
        <v>20.768219999999999</v>
      </c>
      <c r="C29">
        <f t="shared" si="0"/>
        <v>140.29422</v>
      </c>
      <c r="D29">
        <f t="shared" si="0"/>
        <v>186.36606</v>
      </c>
      <c r="E29">
        <f t="shared" si="0"/>
        <v>225.48365999999999</v>
      </c>
      <c r="F29">
        <f t="shared" si="0"/>
        <v>215.26962</v>
      </c>
      <c r="G29">
        <f t="shared" si="0"/>
        <v>196.36277999999999</v>
      </c>
    </row>
    <row r="30" spans="1:7" x14ac:dyDescent="0.15">
      <c r="A30">
        <f t="shared" ref="A30:G31" si="1">A22*217.32-5.5275</f>
        <v>13.59666</v>
      </c>
      <c r="B30">
        <f t="shared" si="1"/>
        <v>24.245340000000002</v>
      </c>
      <c r="C30">
        <f t="shared" si="1"/>
        <v>159.85301999999999</v>
      </c>
      <c r="D30">
        <f t="shared" si="1"/>
        <v>155.50662</v>
      </c>
      <c r="E30">
        <f t="shared" si="1"/>
        <v>212.44445999999996</v>
      </c>
      <c r="F30">
        <f t="shared" si="1"/>
        <v>209.18465999999998</v>
      </c>
      <c r="G30">
        <f t="shared" si="1"/>
        <v>250.25814</v>
      </c>
    </row>
    <row r="31" spans="1:7" x14ac:dyDescent="0.15">
      <c r="A31">
        <f t="shared" si="1"/>
        <v>16.42182</v>
      </c>
      <c r="B31">
        <f t="shared" si="1"/>
        <v>32.286180000000002</v>
      </c>
      <c r="C31">
        <f t="shared" si="1"/>
        <v>169.84974</v>
      </c>
      <c r="D31">
        <f t="shared" si="1"/>
        <v>178.75985999999997</v>
      </c>
      <c r="E31">
        <f t="shared" si="1"/>
        <v>196.58009999999999</v>
      </c>
      <c r="F31">
        <f t="shared" si="1"/>
        <v>214.18301999999997</v>
      </c>
      <c r="G31">
        <f t="shared" si="1"/>
        <v>212.87909999999997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FD1E-086F-40F4-98A0-3DD8AF316005}">
  <dimension ref="A1:L41"/>
  <sheetViews>
    <sheetView tabSelected="1" topLeftCell="A22" workbookViewId="0">
      <selection activeCell="P31" sqref="P31"/>
    </sheetView>
  </sheetViews>
  <sheetFormatPr defaultRowHeight="13.5" x14ac:dyDescent="0.15"/>
  <cols>
    <col min="4" max="4" width="9.25" bestFit="1" customWidth="1"/>
  </cols>
  <sheetData>
    <row r="1" spans="1:12" x14ac:dyDescent="0.15">
      <c r="A1" s="1" t="s">
        <v>16</v>
      </c>
      <c r="H1" s="1" t="s">
        <v>16</v>
      </c>
      <c r="K1" s="1" t="s">
        <v>16</v>
      </c>
    </row>
    <row r="2" spans="1:12" x14ac:dyDescent="0.15">
      <c r="A2" s="1" t="s">
        <v>14</v>
      </c>
      <c r="D2" s="1" t="s">
        <v>15</v>
      </c>
      <c r="H2" s="1" t="s">
        <v>14</v>
      </c>
      <c r="I2" s="1" t="s">
        <v>15</v>
      </c>
      <c r="K2" s="1" t="s">
        <v>14</v>
      </c>
      <c r="L2" s="1" t="s">
        <v>15</v>
      </c>
    </row>
    <row r="3" spans="1:12" x14ac:dyDescent="0.15">
      <c r="A3">
        <v>17.649999999999999</v>
      </c>
      <c r="B3">
        <v>32.07</v>
      </c>
      <c r="C3">
        <f>B3-A3</f>
        <v>14.420000000000002</v>
      </c>
      <c r="D3">
        <v>17.47</v>
      </c>
      <c r="E3">
        <v>34.65</v>
      </c>
      <c r="F3">
        <f>E3-D3</f>
        <v>17.18</v>
      </c>
      <c r="H3">
        <f>C3-14.42</f>
        <v>0</v>
      </c>
      <c r="I3">
        <f>F3-14.42</f>
        <v>2.76</v>
      </c>
      <c r="K3">
        <f>POWER(2,-H3)</f>
        <v>1</v>
      </c>
      <c r="L3">
        <f>POWER(2,-I3)</f>
        <v>0.14762408267869132</v>
      </c>
    </row>
    <row r="4" spans="1:12" x14ac:dyDescent="0.15">
      <c r="A4">
        <v>17.68</v>
      </c>
      <c r="B4">
        <v>32.380000000000003</v>
      </c>
      <c r="C4">
        <f t="shared" ref="C4:C5" si="0">B4-A4</f>
        <v>14.700000000000003</v>
      </c>
      <c r="D4">
        <v>17.39</v>
      </c>
      <c r="E4">
        <v>34.130000000000003</v>
      </c>
      <c r="F4">
        <f t="shared" ref="F4:F5" si="1">E4-D4</f>
        <v>16.740000000000002</v>
      </c>
      <c r="H4">
        <f t="shared" ref="H4:H5" si="2">C4-14.42</f>
        <v>0.28000000000000291</v>
      </c>
      <c r="I4">
        <f t="shared" ref="I4:I5" si="3">F4-14.42</f>
        <v>2.3200000000000021</v>
      </c>
      <c r="K4">
        <f t="shared" ref="K4:K5" si="4">POWER(2,-H4)</f>
        <v>0.82359101726757145</v>
      </c>
      <c r="L4">
        <f t="shared" ref="L4:L5" si="5">POWER(2,-I4)</f>
        <v>0.20026746939740525</v>
      </c>
    </row>
    <row r="5" spans="1:12" x14ac:dyDescent="0.15">
      <c r="A5">
        <v>17.559999999999999</v>
      </c>
      <c r="B5">
        <v>32.53</v>
      </c>
      <c r="C5">
        <f t="shared" si="0"/>
        <v>14.970000000000002</v>
      </c>
      <c r="D5">
        <v>17.510000000000002</v>
      </c>
      <c r="E5">
        <v>34.42</v>
      </c>
      <c r="F5">
        <f t="shared" si="1"/>
        <v>16.91</v>
      </c>
      <c r="H5">
        <f t="shared" si="2"/>
        <v>0.55000000000000249</v>
      </c>
      <c r="I5">
        <f t="shared" si="3"/>
        <v>2.4900000000000002</v>
      </c>
      <c r="K5">
        <f t="shared" si="4"/>
        <v>0.68302012837719661</v>
      </c>
      <c r="L5">
        <f t="shared" si="5"/>
        <v>0.17800627444963393</v>
      </c>
    </row>
    <row r="7" spans="1:12" x14ac:dyDescent="0.15">
      <c r="A7" s="1" t="s">
        <v>17</v>
      </c>
      <c r="H7" s="1" t="s">
        <v>17</v>
      </c>
      <c r="K7" s="1" t="s">
        <v>17</v>
      </c>
    </row>
    <row r="8" spans="1:12" x14ac:dyDescent="0.15">
      <c r="A8" s="1" t="s">
        <v>14</v>
      </c>
      <c r="D8" s="1" t="s">
        <v>15</v>
      </c>
      <c r="H8" s="1" t="s">
        <v>14</v>
      </c>
      <c r="I8" s="1" t="s">
        <v>15</v>
      </c>
      <c r="K8" s="1" t="s">
        <v>14</v>
      </c>
      <c r="L8" s="1" t="s">
        <v>15</v>
      </c>
    </row>
    <row r="9" spans="1:12" x14ac:dyDescent="0.15">
      <c r="A9">
        <v>17.649999999999999</v>
      </c>
      <c r="B9">
        <v>16.79</v>
      </c>
      <c r="C9">
        <f>B9-A9</f>
        <v>-0.85999999999999943</v>
      </c>
      <c r="D9">
        <v>17.47</v>
      </c>
      <c r="E9">
        <v>19.3</v>
      </c>
      <c r="F9">
        <f>E9-D9</f>
        <v>1.8300000000000018</v>
      </c>
      <c r="H9">
        <f>C9+0.86</f>
        <v>0</v>
      </c>
      <c r="I9">
        <f>F9+0.86</f>
        <v>2.6900000000000017</v>
      </c>
      <c r="K9">
        <f>POWER(2,-H9)</f>
        <v>1</v>
      </c>
      <c r="L9">
        <f>POWER(2,-I9)</f>
        <v>0.15496346249237314</v>
      </c>
    </row>
    <row r="10" spans="1:12" x14ac:dyDescent="0.15">
      <c r="A10">
        <v>17.68</v>
      </c>
      <c r="B10">
        <v>16.53</v>
      </c>
      <c r="C10">
        <f t="shared" ref="C10:C11" si="6">B10-A10</f>
        <v>-1.1499999999999986</v>
      </c>
      <c r="D10">
        <v>17.39</v>
      </c>
      <c r="E10">
        <v>19.940000000000001</v>
      </c>
      <c r="F10">
        <f t="shared" ref="F10:F11" si="7">E10-D10</f>
        <v>2.5500000000000007</v>
      </c>
      <c r="H10">
        <f t="shared" ref="H10:H11" si="8">C10+0.86</f>
        <v>-0.28999999999999859</v>
      </c>
      <c r="I10">
        <f t="shared" ref="I10:I11" si="9">F10+0.86</f>
        <v>3.4100000000000006</v>
      </c>
      <c r="K10">
        <f t="shared" ref="K10:K11" si="10">POWER(2,-H10)</f>
        <v>1.2226402776920673</v>
      </c>
      <c r="L10">
        <f t="shared" ref="L10:L11" si="11">POWER(2,-I10)</f>
        <v>9.4077921713191695E-2</v>
      </c>
    </row>
    <row r="11" spans="1:12" x14ac:dyDescent="0.15">
      <c r="A11">
        <v>17.559999999999999</v>
      </c>
      <c r="B11">
        <v>15.94</v>
      </c>
      <c r="C11">
        <f t="shared" si="6"/>
        <v>-1.6199999999999992</v>
      </c>
      <c r="D11">
        <v>17.510000000000002</v>
      </c>
      <c r="E11">
        <v>19.96</v>
      </c>
      <c r="F11">
        <f t="shared" si="7"/>
        <v>2.4499999999999993</v>
      </c>
      <c r="H11">
        <f t="shared" si="8"/>
        <v>-0.75999999999999923</v>
      </c>
      <c r="I11">
        <f t="shared" si="9"/>
        <v>3.3099999999999992</v>
      </c>
      <c r="K11">
        <f t="shared" si="10"/>
        <v>1.6934906247250534</v>
      </c>
      <c r="L11">
        <f t="shared" si="11"/>
        <v>0.10083021990276587</v>
      </c>
    </row>
    <row r="13" spans="1:12" x14ac:dyDescent="0.15">
      <c r="A13" s="1" t="s">
        <v>18</v>
      </c>
      <c r="H13" s="1" t="s">
        <v>18</v>
      </c>
      <c r="K13" s="1" t="s">
        <v>18</v>
      </c>
    </row>
    <row r="14" spans="1:12" x14ac:dyDescent="0.15">
      <c r="A14" s="1" t="s">
        <v>14</v>
      </c>
      <c r="D14" s="1" t="s">
        <v>15</v>
      </c>
      <c r="H14" s="1" t="s">
        <v>14</v>
      </c>
      <c r="I14" s="1" t="s">
        <v>15</v>
      </c>
      <c r="K14" s="1" t="s">
        <v>14</v>
      </c>
      <c r="L14" s="1" t="s">
        <v>15</v>
      </c>
    </row>
    <row r="15" spans="1:12" x14ac:dyDescent="0.15">
      <c r="A15">
        <v>17.649999999999999</v>
      </c>
      <c r="B15">
        <v>25.86</v>
      </c>
      <c r="C15">
        <f>B15-A15</f>
        <v>8.2100000000000009</v>
      </c>
      <c r="D15">
        <v>17.47</v>
      </c>
      <c r="E15">
        <v>26.21</v>
      </c>
      <c r="F15">
        <f>E15-D15</f>
        <v>8.740000000000002</v>
      </c>
      <c r="H15">
        <f>C15-8.21</f>
        <v>0</v>
      </c>
      <c r="I15">
        <f>F15-8.21</f>
        <v>0.53000000000000114</v>
      </c>
      <c r="K15">
        <f>POWER(2,-H15)</f>
        <v>1</v>
      </c>
      <c r="L15">
        <f>POWER(2,-I15)</f>
        <v>0.69255473405546175</v>
      </c>
    </row>
    <row r="16" spans="1:12" x14ac:dyDescent="0.15">
      <c r="A16">
        <v>17.68</v>
      </c>
      <c r="B16">
        <v>26.13</v>
      </c>
      <c r="C16">
        <f t="shared" ref="C16:C17" si="12">B16-A16</f>
        <v>8.4499999999999993</v>
      </c>
      <c r="D16">
        <v>17.39</v>
      </c>
      <c r="E16">
        <v>25.63</v>
      </c>
      <c r="F16">
        <f t="shared" ref="F16:F17" si="13">E16-D16</f>
        <v>8.2399999999999984</v>
      </c>
      <c r="H16">
        <f t="shared" ref="H16:H17" si="14">C16-8.21</f>
        <v>0.23999999999999844</v>
      </c>
      <c r="I16">
        <f t="shared" ref="I16:I17" si="15">F16-8.21</f>
        <v>2.9999999999997584E-2</v>
      </c>
      <c r="K16">
        <f t="shared" ref="K16:K17" si="16">POWER(2,-H16)</f>
        <v>0.84674531236252804</v>
      </c>
      <c r="L16">
        <f t="shared" ref="L16:L17" si="17">POWER(2,-I16)</f>
        <v>0.9794202975869285</v>
      </c>
    </row>
    <row r="17" spans="1:12" x14ac:dyDescent="0.15">
      <c r="A17">
        <v>17.559999999999999</v>
      </c>
      <c r="B17">
        <v>25.61</v>
      </c>
      <c r="C17">
        <f t="shared" si="12"/>
        <v>8.0500000000000007</v>
      </c>
      <c r="D17">
        <v>17.510000000000002</v>
      </c>
      <c r="E17">
        <v>25.99</v>
      </c>
      <c r="F17">
        <f t="shared" si="13"/>
        <v>8.4799999999999969</v>
      </c>
      <c r="H17">
        <f t="shared" si="14"/>
        <v>-0.16000000000000014</v>
      </c>
      <c r="I17">
        <f t="shared" si="15"/>
        <v>0.26999999999999602</v>
      </c>
      <c r="K17">
        <f t="shared" si="16"/>
        <v>1.11728713807222</v>
      </c>
      <c r="L17">
        <f t="shared" si="17"/>
        <v>0.829319545814444</v>
      </c>
    </row>
    <row r="19" spans="1:12" x14ac:dyDescent="0.15">
      <c r="A19" s="1" t="s">
        <v>19</v>
      </c>
      <c r="H19" s="1" t="s">
        <v>19</v>
      </c>
      <c r="K19" s="1" t="s">
        <v>19</v>
      </c>
    </row>
    <row r="20" spans="1:12" x14ac:dyDescent="0.15">
      <c r="A20" s="1" t="s">
        <v>14</v>
      </c>
      <c r="D20" s="1" t="s">
        <v>15</v>
      </c>
      <c r="H20" s="1" t="s">
        <v>14</v>
      </c>
      <c r="I20" s="1" t="s">
        <v>15</v>
      </c>
      <c r="K20" s="1" t="s">
        <v>14</v>
      </c>
      <c r="L20" s="1" t="s">
        <v>15</v>
      </c>
    </row>
    <row r="21" spans="1:12" x14ac:dyDescent="0.15">
      <c r="A21">
        <v>17.649999999999999</v>
      </c>
      <c r="B21">
        <v>24.07</v>
      </c>
      <c r="C21">
        <f>B21-A21</f>
        <v>6.4200000000000017</v>
      </c>
      <c r="D21">
        <v>17.47</v>
      </c>
      <c r="E21">
        <v>21.93</v>
      </c>
      <c r="F21">
        <f>E21-D21</f>
        <v>4.4600000000000009</v>
      </c>
      <c r="H21">
        <f>C21-6.42</f>
        <v>0</v>
      </c>
      <c r="I21">
        <f>F21-6.42</f>
        <v>-1.9599999999999991</v>
      </c>
      <c r="K21">
        <f>POWER(2,-H21)</f>
        <v>1</v>
      </c>
      <c r="L21">
        <f>POWER(2,-I21)</f>
        <v>3.8906197896491395</v>
      </c>
    </row>
    <row r="22" spans="1:12" x14ac:dyDescent="0.15">
      <c r="A22">
        <v>17.68</v>
      </c>
      <c r="B22">
        <v>23.82</v>
      </c>
      <c r="C22">
        <f t="shared" ref="C22:C23" si="18">B22-A22</f>
        <v>6.1400000000000006</v>
      </c>
      <c r="D22">
        <v>17.39</v>
      </c>
      <c r="E22">
        <v>21.48</v>
      </c>
      <c r="F22">
        <f t="shared" ref="F22:F23" si="19">E22-D22</f>
        <v>4.09</v>
      </c>
      <c r="H22">
        <f t="shared" ref="H22:H23" si="20">C22-6.42</f>
        <v>-0.27999999999999936</v>
      </c>
      <c r="I22">
        <f t="shared" ref="I22:I23" si="21">F22-6.42</f>
        <v>-2.33</v>
      </c>
      <c r="K22">
        <f t="shared" ref="K22:K23" si="22">POWER(2,-H22)</f>
        <v>1.2141948843950463</v>
      </c>
      <c r="L22">
        <f t="shared" ref="L22:L23" si="23">POWER(2,-I22)</f>
        <v>5.0280534980873126</v>
      </c>
    </row>
    <row r="23" spans="1:12" x14ac:dyDescent="0.15">
      <c r="A23">
        <v>17.559999999999999</v>
      </c>
      <c r="B23">
        <v>23.46</v>
      </c>
      <c r="C23">
        <f t="shared" si="18"/>
        <v>5.9000000000000021</v>
      </c>
      <c r="D23">
        <v>17.510000000000002</v>
      </c>
      <c r="E23">
        <v>21.18</v>
      </c>
      <c r="F23">
        <f t="shared" si="19"/>
        <v>3.6699999999999982</v>
      </c>
      <c r="H23">
        <f t="shared" si="20"/>
        <v>-0.5199999999999978</v>
      </c>
      <c r="I23">
        <f t="shared" si="21"/>
        <v>-2.7500000000000018</v>
      </c>
      <c r="K23">
        <f t="shared" si="22"/>
        <v>1.4339552480158251</v>
      </c>
      <c r="L23">
        <f t="shared" si="23"/>
        <v>6.727171322029724</v>
      </c>
    </row>
    <row r="25" spans="1:12" x14ac:dyDescent="0.15">
      <c r="A25" s="1" t="s">
        <v>20</v>
      </c>
      <c r="H25" s="1" t="s">
        <v>20</v>
      </c>
      <c r="K25" s="1" t="s">
        <v>20</v>
      </c>
    </row>
    <row r="26" spans="1:12" x14ac:dyDescent="0.15">
      <c r="A26" s="1" t="s">
        <v>14</v>
      </c>
      <c r="D26" s="1" t="s">
        <v>15</v>
      </c>
      <c r="H26" s="1" t="s">
        <v>14</v>
      </c>
      <c r="I26" s="1" t="s">
        <v>15</v>
      </c>
      <c r="K26" s="1" t="s">
        <v>14</v>
      </c>
      <c r="L26" s="1" t="s">
        <v>15</v>
      </c>
    </row>
    <row r="27" spans="1:12" x14ac:dyDescent="0.15">
      <c r="A27">
        <v>17.649999999999999</v>
      </c>
      <c r="B27">
        <v>24.17</v>
      </c>
      <c r="C27">
        <f>B27-A27</f>
        <v>6.5200000000000031</v>
      </c>
      <c r="D27">
        <v>17.47</v>
      </c>
      <c r="E27">
        <v>22.14</v>
      </c>
      <c r="F27">
        <f>E27-D27</f>
        <v>4.6700000000000017</v>
      </c>
      <c r="H27">
        <f>C27-6.52</f>
        <v>0</v>
      </c>
      <c r="I27">
        <f>F27-6.52</f>
        <v>-1.8499999999999979</v>
      </c>
      <c r="K27">
        <f>POWER(2,-H27)</f>
        <v>1</v>
      </c>
      <c r="L27">
        <f>POWER(2,-I27)</f>
        <v>3.605001850443315</v>
      </c>
    </row>
    <row r="28" spans="1:12" x14ac:dyDescent="0.15">
      <c r="A28">
        <v>17.68</v>
      </c>
      <c r="B28">
        <v>24.91</v>
      </c>
      <c r="C28">
        <f t="shared" ref="C28:C29" si="24">B28-A28</f>
        <v>7.23</v>
      </c>
      <c r="D28">
        <v>17.39</v>
      </c>
      <c r="E28">
        <v>22.46</v>
      </c>
      <c r="F28">
        <f t="shared" ref="F28:F29" si="25">E28-D28</f>
        <v>5.07</v>
      </c>
      <c r="H28">
        <f t="shared" ref="H28:H29" si="26">C28-6.52</f>
        <v>0.71000000000000085</v>
      </c>
      <c r="I28">
        <f t="shared" ref="I28:I29" si="27">F28-6.52</f>
        <v>-1.4499999999999993</v>
      </c>
      <c r="K28">
        <f t="shared" ref="K28:K29" si="28">POWER(2,-H28)</f>
        <v>0.61132013884603398</v>
      </c>
      <c r="L28">
        <f t="shared" ref="L28:L29" si="29">POWER(2,-I28)</f>
        <v>2.7320805135087896</v>
      </c>
    </row>
    <row r="29" spans="1:12" x14ac:dyDescent="0.15">
      <c r="A29">
        <v>17.559999999999999</v>
      </c>
      <c r="B29">
        <v>24.76</v>
      </c>
      <c r="C29">
        <f t="shared" si="24"/>
        <v>7.2000000000000028</v>
      </c>
      <c r="D29">
        <v>17.510000000000002</v>
      </c>
      <c r="E29">
        <v>21.86</v>
      </c>
      <c r="F29">
        <f t="shared" si="25"/>
        <v>4.3499999999999979</v>
      </c>
      <c r="H29">
        <f t="shared" si="26"/>
        <v>0.68000000000000327</v>
      </c>
      <c r="I29">
        <f t="shared" si="27"/>
        <v>-2.1700000000000017</v>
      </c>
      <c r="K29">
        <f t="shared" si="28"/>
        <v>0.6241652744508045</v>
      </c>
      <c r="L29">
        <f t="shared" si="29"/>
        <v>4.500233938755243</v>
      </c>
    </row>
    <row r="31" spans="1:12" x14ac:dyDescent="0.15">
      <c r="A31" s="1" t="s">
        <v>21</v>
      </c>
      <c r="H31" s="1" t="s">
        <v>21</v>
      </c>
      <c r="K31" s="1" t="s">
        <v>21</v>
      </c>
    </row>
    <row r="32" spans="1:12" x14ac:dyDescent="0.15">
      <c r="A32" s="1" t="s">
        <v>14</v>
      </c>
      <c r="D32" s="1" t="s">
        <v>15</v>
      </c>
      <c r="H32" s="1" t="s">
        <v>14</v>
      </c>
      <c r="I32" s="1" t="s">
        <v>15</v>
      </c>
      <c r="K32" s="1" t="s">
        <v>14</v>
      </c>
      <c r="L32" s="1" t="s">
        <v>15</v>
      </c>
    </row>
    <row r="33" spans="1:12" x14ac:dyDescent="0.15">
      <c r="A33">
        <v>17.649999999999999</v>
      </c>
      <c r="B33">
        <v>24.09</v>
      </c>
      <c r="C33">
        <f>B33-A33</f>
        <v>6.4400000000000013</v>
      </c>
      <c r="D33">
        <v>17.47</v>
      </c>
      <c r="E33">
        <v>24.06</v>
      </c>
      <c r="F33">
        <f>E33-D33</f>
        <v>6.59</v>
      </c>
      <c r="H33">
        <f>C33-6.44</f>
        <v>0</v>
      </c>
      <c r="I33">
        <f>F33-6.44</f>
        <v>0.14999999999999947</v>
      </c>
      <c r="K33">
        <f>POWER(2,-H33)</f>
        <v>1</v>
      </c>
      <c r="L33">
        <f>POWER(2,-I33)</f>
        <v>0.90125046261083053</v>
      </c>
    </row>
    <row r="34" spans="1:12" x14ac:dyDescent="0.15">
      <c r="A34">
        <v>17.68</v>
      </c>
      <c r="B34">
        <v>24.53</v>
      </c>
      <c r="C34">
        <f t="shared" ref="C34:C35" si="30">B34-A34</f>
        <v>6.8500000000000014</v>
      </c>
      <c r="D34">
        <v>17.39</v>
      </c>
      <c r="E34">
        <v>23.12</v>
      </c>
      <c r="F34">
        <f t="shared" ref="F34:F35" si="31">E34-D34</f>
        <v>5.73</v>
      </c>
      <c r="H34">
        <f t="shared" ref="H34:H35" si="32">C34-6.44</f>
        <v>0.41000000000000103</v>
      </c>
      <c r="I34">
        <f t="shared" ref="I34:I35" si="33">F34-6.44</f>
        <v>-0.71</v>
      </c>
      <c r="K34">
        <f t="shared" ref="K34:K35" si="34">POWER(2,-H34)</f>
        <v>0.75262337370553312</v>
      </c>
      <c r="L34">
        <f t="shared" ref="L34:L35" si="35">POWER(2,-I34)</f>
        <v>1.6358041171155622</v>
      </c>
    </row>
    <row r="35" spans="1:12" x14ac:dyDescent="0.15">
      <c r="A35">
        <v>17.559999999999999</v>
      </c>
      <c r="B35">
        <v>24.38</v>
      </c>
      <c r="C35">
        <f t="shared" si="30"/>
        <v>6.82</v>
      </c>
      <c r="D35">
        <v>17.510000000000002</v>
      </c>
      <c r="E35">
        <v>24.08</v>
      </c>
      <c r="F35">
        <f t="shared" si="31"/>
        <v>6.5699999999999967</v>
      </c>
      <c r="H35">
        <f t="shared" si="32"/>
        <v>0.37999999999999989</v>
      </c>
      <c r="I35">
        <f t="shared" si="33"/>
        <v>0.12999999999999634</v>
      </c>
      <c r="K35">
        <f t="shared" si="34"/>
        <v>0.76843759064400619</v>
      </c>
      <c r="L35">
        <f t="shared" si="35"/>
        <v>0.91383145022940282</v>
      </c>
    </row>
    <row r="37" spans="1:12" x14ac:dyDescent="0.15">
      <c r="A37" s="1" t="s">
        <v>22</v>
      </c>
      <c r="H37" s="1" t="s">
        <v>22</v>
      </c>
      <c r="K37" s="1" t="s">
        <v>22</v>
      </c>
    </row>
    <row r="38" spans="1:12" x14ac:dyDescent="0.15">
      <c r="A38" s="1" t="s">
        <v>14</v>
      </c>
      <c r="D38" s="1" t="s">
        <v>15</v>
      </c>
      <c r="H38" s="1" t="s">
        <v>14</v>
      </c>
      <c r="I38" s="1" t="s">
        <v>15</v>
      </c>
      <c r="K38" s="1" t="s">
        <v>14</v>
      </c>
      <c r="L38" s="1" t="s">
        <v>15</v>
      </c>
    </row>
    <row r="39" spans="1:12" x14ac:dyDescent="0.15">
      <c r="A39">
        <v>17.649999999999999</v>
      </c>
      <c r="B39">
        <v>27.28</v>
      </c>
      <c r="C39">
        <f>B39-A39</f>
        <v>9.6300000000000026</v>
      </c>
      <c r="D39">
        <v>17.47</v>
      </c>
      <c r="E39">
        <v>24.57</v>
      </c>
      <c r="F39">
        <f>E39-D39</f>
        <v>7.1000000000000014</v>
      </c>
      <c r="H39">
        <f>C39-9.63</f>
        <v>0</v>
      </c>
      <c r="I39">
        <f>F39-9.63</f>
        <v>-2.5299999999999994</v>
      </c>
      <c r="K39">
        <f>POWER(2,-H39)</f>
        <v>1</v>
      </c>
      <c r="L39">
        <f>POWER(2,-I39)</f>
        <v>5.7757167820899813</v>
      </c>
    </row>
    <row r="40" spans="1:12" x14ac:dyDescent="0.15">
      <c r="A40">
        <v>17.68</v>
      </c>
      <c r="B40">
        <v>27.4</v>
      </c>
      <c r="C40">
        <f t="shared" ref="C40:C41" si="36">B40-A40</f>
        <v>9.7199999999999989</v>
      </c>
      <c r="D40">
        <v>17.39</v>
      </c>
      <c r="E40">
        <v>24.38</v>
      </c>
      <c r="F40">
        <f t="shared" ref="F40:F41" si="37">E40-D40</f>
        <v>6.9899999999999984</v>
      </c>
      <c r="H40">
        <f t="shared" ref="H40:H41" si="38">C40-9.63</f>
        <v>8.9999999999998082E-2</v>
      </c>
      <c r="I40">
        <f t="shared" ref="I40:I41" si="39">F40-9.63</f>
        <v>-2.6400000000000023</v>
      </c>
      <c r="K40">
        <f t="shared" ref="K40:K41" si="40">POWER(2,-H40)</f>
        <v>0.93952274921401302</v>
      </c>
      <c r="L40">
        <f t="shared" ref="L40:L41" si="41">POWER(2,-I40)</f>
        <v>6.2333166372840081</v>
      </c>
    </row>
    <row r="41" spans="1:12" x14ac:dyDescent="0.15">
      <c r="A41">
        <v>17.559999999999999</v>
      </c>
      <c r="B41">
        <v>27.58</v>
      </c>
      <c r="C41">
        <f t="shared" si="36"/>
        <v>10.02</v>
      </c>
      <c r="D41">
        <v>17.510000000000002</v>
      </c>
      <c r="E41">
        <v>24.6</v>
      </c>
      <c r="F41">
        <f t="shared" si="37"/>
        <v>7.09</v>
      </c>
      <c r="H41">
        <f t="shared" si="38"/>
        <v>0.38999999999999879</v>
      </c>
      <c r="I41">
        <f t="shared" si="39"/>
        <v>-2.5400000000000009</v>
      </c>
      <c r="K41">
        <f t="shared" si="40"/>
        <v>0.76312960448028022</v>
      </c>
      <c r="L41">
        <f t="shared" si="41"/>
        <v>5.8158900692812461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CCK8</vt:lpstr>
      <vt:lpstr>TNF ELISA</vt:lpstr>
      <vt:lpstr>IL-1β ELISA</vt:lpstr>
      <vt:lpstr>IL-6 ELISA</vt:lpstr>
      <vt:lpstr>IL4-ELISA</vt:lpstr>
      <vt:lpstr>IL-10 ELISA</vt:lpstr>
      <vt:lpstr>IL-13 ELISA</vt:lpstr>
      <vt:lpstr>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2023-05-12T11:15:00Z</dcterms:created>
  <dcterms:modified xsi:type="dcterms:W3CDTF">2025-07-24T07:47:06Z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