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GIL\Desktop\"/>
    </mc:Choice>
  </mc:AlternateContent>
  <xr:revisionPtr revIDLastSave="0" documentId="13_ncr:1_{2FC0081B-684C-4E74-9C73-7AC3308CB5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242_S26" sheetId="2" r:id="rId1"/>
    <sheet name="207_S26" sheetId="3" r:id="rId2"/>
    <sheet name="530_S26" sheetId="7" r:id="rId3"/>
    <sheet name="202_S26" sheetId="4" r:id="rId4"/>
    <sheet name="512_S26" sheetId="5" r:id="rId5"/>
    <sheet name="522_S26" sheetId="6" r:id="rId6"/>
  </sheets>
  <definedNames>
    <definedName name="_xlnm._FilterDatabase" localSheetId="1" hidden="1">'207_S26'!$B$4:$L$4</definedName>
    <definedName name="_xlnm._FilterDatabase" localSheetId="0" hidden="1">'242_S26'!$B$4:$L$43</definedName>
    <definedName name="_xlnm._FilterDatabase" localSheetId="2" hidden="1">'530_S26'!$B$4:$L$12</definedName>
  </definedNames>
  <calcPr calcId="191029"/>
  <pivotCaches>
    <pivotCache cacheId="30" r:id="rId7"/>
    <pivotCache cacheId="31" r:id="rId8"/>
    <pivotCache cacheId="32" r:id="rId9"/>
    <pivotCache cacheId="33" r:id="rId10"/>
    <pivotCache cacheId="34" r:id="rId11"/>
    <pivotCache cacheId="3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2" l="1"/>
  <c r="N34" i="2"/>
  <c r="K33" i="2"/>
  <c r="N25" i="2"/>
  <c r="N26" i="2"/>
  <c r="K25" i="2"/>
  <c r="N20" i="2"/>
  <c r="N21" i="2"/>
  <c r="K21" i="2"/>
  <c r="K20" i="2"/>
  <c r="E21" i="6"/>
  <c r="E20" i="6"/>
  <c r="E21" i="5"/>
  <c r="E20" i="5"/>
  <c r="E21" i="4"/>
  <c r="E20" i="4"/>
  <c r="E24" i="7"/>
  <c r="E23" i="7"/>
  <c r="E25" i="3"/>
  <c r="E24" i="3"/>
  <c r="K41" i="2"/>
  <c r="K11" i="3"/>
  <c r="K12" i="3"/>
  <c r="K39" i="2"/>
  <c r="K40" i="2"/>
  <c r="K42" i="2"/>
  <c r="K9" i="3"/>
  <c r="K10" i="3"/>
  <c r="K9" i="7"/>
  <c r="K10" i="7"/>
  <c r="K11" i="7"/>
  <c r="W5" i="6"/>
  <c r="W5" i="5"/>
  <c r="W5" i="4"/>
  <c r="W5" i="7"/>
  <c r="W5" i="3"/>
  <c r="W9" i="2"/>
  <c r="E15" i="6"/>
  <c r="E15" i="5"/>
  <c r="E15" i="4"/>
  <c r="E18" i="7"/>
  <c r="E19" i="3"/>
  <c r="K8" i="3"/>
  <c r="L6" i="2"/>
  <c r="K31" i="2"/>
  <c r="K32" i="2"/>
  <c r="K36" i="2"/>
  <c r="K37" i="2"/>
  <c r="K38" i="2"/>
  <c r="K30" i="2"/>
  <c r="K34" i="2"/>
  <c r="K35" i="2"/>
  <c r="L44" i="2"/>
  <c r="E51" i="2" s="1"/>
  <c r="K28" i="2"/>
  <c r="K29" i="2"/>
  <c r="K26" i="2"/>
  <c r="K27" i="2"/>
  <c r="K19" i="2"/>
  <c r="K22" i="2"/>
  <c r="K23" i="2"/>
  <c r="K24" i="2"/>
  <c r="K18" i="2"/>
  <c r="K17" i="2"/>
  <c r="K14" i="2"/>
  <c r="K15" i="2"/>
  <c r="K16" i="2"/>
  <c r="K43" i="2"/>
  <c r="R13" i="7"/>
  <c r="Q13" i="7"/>
  <c r="P13" i="7"/>
  <c r="O13" i="7"/>
  <c r="N13" i="7"/>
  <c r="E22" i="7" s="1"/>
  <c r="M13" i="7"/>
  <c r="L13" i="7"/>
  <c r="E21" i="7" s="1"/>
  <c r="K12" i="7"/>
  <c r="K8" i="7"/>
  <c r="K7" i="7"/>
  <c r="K6" i="7"/>
  <c r="K5" i="7"/>
  <c r="R10" i="6"/>
  <c r="Q10" i="6"/>
  <c r="P10" i="6"/>
  <c r="O10" i="6"/>
  <c r="N10" i="6"/>
  <c r="E19" i="6" s="1"/>
  <c r="M10" i="6"/>
  <c r="L10" i="6"/>
  <c r="E18" i="6" s="1"/>
  <c r="K9" i="6"/>
  <c r="K8" i="6"/>
  <c r="K7" i="6"/>
  <c r="K6" i="6"/>
  <c r="K5" i="6"/>
  <c r="R10" i="5"/>
  <c r="Q10" i="5"/>
  <c r="P10" i="5"/>
  <c r="O10" i="5"/>
  <c r="N10" i="5"/>
  <c r="E19" i="5" s="1"/>
  <c r="M10" i="5"/>
  <c r="L10" i="5"/>
  <c r="E18" i="5" s="1"/>
  <c r="K9" i="5"/>
  <c r="K8" i="5"/>
  <c r="K7" i="5"/>
  <c r="K6" i="5"/>
  <c r="K5" i="5"/>
  <c r="R10" i="4"/>
  <c r="Q10" i="4"/>
  <c r="P10" i="4"/>
  <c r="O10" i="4"/>
  <c r="N10" i="4"/>
  <c r="E19" i="4" s="1"/>
  <c r="M10" i="4"/>
  <c r="L10" i="4"/>
  <c r="E18" i="4" s="1"/>
  <c r="K9" i="4"/>
  <c r="K8" i="4"/>
  <c r="K7" i="4"/>
  <c r="K6" i="4"/>
  <c r="K5" i="4"/>
  <c r="K6" i="3"/>
  <c r="K7" i="3"/>
  <c r="K13" i="3"/>
  <c r="R14" i="3"/>
  <c r="Q14" i="3"/>
  <c r="P14" i="3"/>
  <c r="O14" i="3"/>
  <c r="N14" i="3"/>
  <c r="E23" i="3" s="1"/>
  <c r="L14" i="3"/>
  <c r="E22" i="3" s="1"/>
  <c r="K5" i="3"/>
  <c r="M14" i="3"/>
  <c r="K5" i="2"/>
  <c r="K6" i="2"/>
  <c r="K7" i="2"/>
  <c r="K8" i="2"/>
  <c r="K9" i="2"/>
  <c r="K10" i="2"/>
  <c r="K11" i="2"/>
  <c r="K12" i="2"/>
  <c r="K13" i="2"/>
  <c r="M5" i="2"/>
  <c r="N44" i="2"/>
  <c r="E52" i="2" s="1"/>
  <c r="O44" i="2"/>
  <c r="P44" i="2"/>
  <c r="Q44" i="2"/>
  <c r="E53" i="2" s="1"/>
  <c r="R44" i="2"/>
  <c r="E54" i="2" s="1"/>
  <c r="M44" i="2" l="1"/>
</calcChain>
</file>

<file path=xl/sharedStrings.xml><?xml version="1.0" encoding="utf-8"?>
<sst xmlns="http://schemas.openxmlformats.org/spreadsheetml/2006/main" count="412" uniqueCount="53">
  <si>
    <t>MAYORAL STYLE STATUS</t>
  </si>
  <si>
    <t>BUYER</t>
  </si>
  <si>
    <t>OUR REF</t>
  </si>
  <si>
    <t>STYLE</t>
  </si>
  <si>
    <t>PO</t>
  </si>
  <si>
    <t>COLOR</t>
  </si>
  <si>
    <t>COLOR QTY</t>
  </si>
  <si>
    <t>WASH SEND</t>
  </si>
  <si>
    <t>WASH RCV</t>
  </si>
  <si>
    <t>CUT PLAN</t>
  </si>
  <si>
    <t>MAYORAL</t>
  </si>
  <si>
    <t>242_S26</t>
  </si>
  <si>
    <t>SS25MYL040</t>
  </si>
  <si>
    <t>ANACARDO</t>
  </si>
  <si>
    <t>DATE</t>
  </si>
  <si>
    <t>DAY CUTTING</t>
  </si>
  <si>
    <t>DAY  INPUT</t>
  </si>
  <si>
    <t>DAY SEWING</t>
  </si>
  <si>
    <t>NIPPON GARMENT INDUSTRIES LIMITED</t>
  </si>
  <si>
    <t>TOTAL</t>
  </si>
  <si>
    <t>DAY SHIP</t>
  </si>
  <si>
    <t>DAY FIN</t>
  </si>
  <si>
    <t>LIQUEN</t>
  </si>
  <si>
    <t>MARINO</t>
  </si>
  <si>
    <t>ATLANTICO</t>
  </si>
  <si>
    <t>207_S26</t>
  </si>
  <si>
    <t>SS25MYL028</t>
  </si>
  <si>
    <t>530_S26</t>
  </si>
  <si>
    <t>SS25MYL047</t>
  </si>
  <si>
    <t>ORDER QTY</t>
  </si>
  <si>
    <t>CUT %</t>
  </si>
  <si>
    <t>Row Labels</t>
  </si>
  <si>
    <t>Grand Total</t>
  </si>
  <si>
    <t>Sum of DAY CUTTING</t>
  </si>
  <si>
    <t>Sum of DAY SEWING</t>
  </si>
  <si>
    <t>Balance</t>
  </si>
  <si>
    <t>Cutting Start Date</t>
  </si>
  <si>
    <t>Sewing Start Date</t>
  </si>
  <si>
    <t>Sewing End Date</t>
  </si>
  <si>
    <t xml:space="preserve">Total Cutting </t>
  </si>
  <si>
    <t>Total Sewing</t>
  </si>
  <si>
    <t>Total Fin</t>
  </si>
  <si>
    <t>Total Ship</t>
  </si>
  <si>
    <t>SUMMARY OF (242_S26)</t>
  </si>
  <si>
    <t>OLIVA</t>
  </si>
  <si>
    <t>SUMMARY OF (207_S26)</t>
  </si>
  <si>
    <t>SS25MYL027</t>
  </si>
  <si>
    <t>202_S26</t>
  </si>
  <si>
    <t>SUMMARY OF (530_S26)</t>
  </si>
  <si>
    <t>SUMMARY OF (202_S26)</t>
  </si>
  <si>
    <t>SUMMARY OF (512_S26)</t>
  </si>
  <si>
    <t>NEGRO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</si>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</sst>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Algerian"/>
      <family val="5"/>
    </font>
    <font>
      <b/>
      <sz val="20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1" fillId="5" borderId="1" xfId="0" applyFont="1" applyFill="1" applyBorder="1"/>
    <xf numFmtId="14" fontId="0" fillId="0" borderId="1" xfId="0" applyNumberForma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5B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5.44462141204" createdVersion="8" refreshedVersion="8" minRefreshableVersion="3" recordCount="5" xr:uid="{6C4B886D-07BE-412B-8ACA-3E593B77BC32}">
  <cacheSource type="worksheet">
    <worksheetSource ref="B4:R9" sheet="512_S26"/>
  </cacheSource>
  <cacheFields count="17">
    <cacheField name="DATE" numFmtId="14">
      <sharedItems containsSemiMixedTypes="0" containsNonDate="0" containsDate="1" containsString="0" minDate="2025-09-18T00:00:00" maxDate="2025-09-23T00:00:00" count="5">
        <d v="2025-09-18T00:00:00"/>
        <d v="2025-09-19T00:00:00"/>
        <d v="2025-09-20T00:00:00"/>
        <d v="2025-09-21T00:00:00"/>
        <d v="2025-09-22T00:00:00"/>
      </sharedItems>
    </cacheField>
    <cacheField name="BUYER" numFmtId="0">
      <sharedItems containsBlank="1"/>
    </cacheField>
    <cacheField name="STYLE" numFmtId="0">
      <sharedItems containsNonDate="0" containsString="0" containsBlank="1"/>
    </cacheField>
    <cacheField name="OUR REF" numFmtId="0">
      <sharedItems containsNonDate="0" containsString="0" containsBlank="1"/>
    </cacheField>
    <cacheField name="PO" numFmtId="0">
      <sharedItems containsNonDate="0" containsString="0" containsBlank="1"/>
    </cacheField>
    <cacheField name="COLOR" numFmtId="0">
      <sharedItems containsNonDate="0" containsString="0" containsBlank="1"/>
    </cacheField>
    <cacheField name="ORDER QTY" numFmtId="0">
      <sharedItems containsNonDate="0" containsString="0" containsBlank="1"/>
    </cacheField>
    <cacheField name="COLOR QTY" numFmtId="0">
      <sharedItems containsNonDate="0" containsString="0" containsBlank="1"/>
    </cacheField>
    <cacheField name="CUT %" numFmtId="0">
      <sharedItems containsNonDate="0" containsString="0" containsBlank="1"/>
    </cacheField>
    <cacheField name="CUT PLAN" numFmtId="1">
      <sharedItems containsSemiMixedTypes="0" containsString="0" containsNumber="1" containsInteger="1" minValue="0" maxValue="0"/>
    </cacheField>
    <cacheField name="DAY CUTTING" numFmtId="0">
      <sharedItems containsNonDate="0" containsString="0" containsBlank="1"/>
    </cacheField>
    <cacheField name="DAY  INPUT" numFmtId="0">
      <sharedItems containsNonDate="0" containsString="0" containsBlank="1"/>
    </cacheField>
    <cacheField name="DAY SEWING" numFmtId="0">
      <sharedItems containsNonDate="0" containsString="0" containsBlank="1"/>
    </cacheField>
    <cacheField name="WASH SEND" numFmtId="0">
      <sharedItems containsNonDate="0" containsString="0" containsBlank="1"/>
    </cacheField>
    <cacheField name="WASH RCV" numFmtId="0">
      <sharedItems containsNonDate="0" containsString="0" containsBlank="1"/>
    </cacheField>
    <cacheField name="DAY FIN" numFmtId="0">
      <sharedItems containsNonDate="0" containsString="0" containsBlank="1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5.444698842592" createdVersion="8" refreshedVersion="8" minRefreshableVersion="3" recordCount="5" xr:uid="{3A83B540-C27A-421A-AE04-A5844D90B3F0}">
  <cacheSource type="worksheet">
    <worksheetSource ref="B4:R9" sheet="522_S26"/>
  </cacheSource>
  <cacheFields count="17">
    <cacheField name="DATE" numFmtId="14">
      <sharedItems containsSemiMixedTypes="0" containsNonDate="0" containsDate="1" containsString="0" minDate="2025-09-18T00:00:00" maxDate="2025-09-23T00:00:00" count="5">
        <d v="2025-09-18T00:00:00"/>
        <d v="2025-09-19T00:00:00"/>
        <d v="2025-09-20T00:00:00"/>
        <d v="2025-09-21T00:00:00"/>
        <d v="2025-09-22T00:00:00"/>
      </sharedItems>
    </cacheField>
    <cacheField name="BUYER" numFmtId="0">
      <sharedItems containsBlank="1"/>
    </cacheField>
    <cacheField name="STYLE" numFmtId="0">
      <sharedItems containsNonDate="0" containsString="0" containsBlank="1"/>
    </cacheField>
    <cacheField name="OUR REF" numFmtId="0">
      <sharedItems containsNonDate="0" containsString="0" containsBlank="1"/>
    </cacheField>
    <cacheField name="PO" numFmtId="0">
      <sharedItems containsNonDate="0" containsString="0" containsBlank="1"/>
    </cacheField>
    <cacheField name="COLOR" numFmtId="0">
      <sharedItems containsNonDate="0" containsString="0" containsBlank="1"/>
    </cacheField>
    <cacheField name="ORDER QTY" numFmtId="0">
      <sharedItems containsNonDate="0" containsString="0" containsBlank="1"/>
    </cacheField>
    <cacheField name="COLOR QTY" numFmtId="0">
      <sharedItems containsNonDate="0" containsString="0" containsBlank="1"/>
    </cacheField>
    <cacheField name="CUT %" numFmtId="0">
      <sharedItems containsNonDate="0" containsString="0" containsBlank="1"/>
    </cacheField>
    <cacheField name="CUT PLAN" numFmtId="1">
      <sharedItems containsSemiMixedTypes="0" containsString="0" containsNumber="1" containsInteger="1" minValue="0" maxValue="0"/>
    </cacheField>
    <cacheField name="DAY CUTTING" numFmtId="0">
      <sharedItems containsNonDate="0" containsString="0" containsBlank="1"/>
    </cacheField>
    <cacheField name="DAY  INPUT" numFmtId="0">
      <sharedItems containsNonDate="0" containsString="0" containsBlank="1"/>
    </cacheField>
    <cacheField name="DAY SEWING" numFmtId="0">
      <sharedItems containsNonDate="0" containsString="0" containsBlank="1"/>
    </cacheField>
    <cacheField name="WASH SEND" numFmtId="0">
      <sharedItems containsNonDate="0" containsString="0" containsBlank="1"/>
    </cacheField>
    <cacheField name="WASH RCV" numFmtId="0">
      <sharedItems containsNonDate="0" containsString="0" containsBlank="1"/>
    </cacheField>
    <cacheField name="DAY FIN" numFmtId="0">
      <sharedItems containsNonDate="0" containsString="0" containsBlank="1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8.400055902777" createdVersion="8" refreshedVersion="8" minRefreshableVersion="3" recordCount="5" xr:uid="{05A5FCA9-2F8B-48CB-8C3E-82AE6352A07D}">
  <cacheSource type="worksheet">
    <worksheetSource ref="B4:R9" sheet="202_S26"/>
  </cacheSource>
  <cacheFields count="17">
    <cacheField name="DATE" numFmtId="14">
      <sharedItems containsSemiMixedTypes="0" containsNonDate="0" containsDate="1" containsString="0" minDate="2025-09-25T00:00:00" maxDate="2025-10-01T00:00:00" count="6">
        <d v="2025-09-27T00:00:00"/>
        <d v="2025-09-28T00:00:00"/>
        <d v="2025-09-29T00:00:00"/>
        <d v="2025-09-30T00:00:00"/>
        <d v="2025-09-25T00:00:00" u="1"/>
        <d v="2025-09-26T00:00:00" u="1"/>
      </sharedItems>
    </cacheField>
    <cacheField name="BUYER" numFmtId="0">
      <sharedItems containsBlank="1"/>
    </cacheField>
    <cacheField name="STYLE" numFmtId="0">
      <sharedItems containsBlank="1"/>
    </cacheField>
    <cacheField name="OUR REF" numFmtId="0">
      <sharedItems containsBlank="1"/>
    </cacheField>
    <cacheField name="PO" numFmtId="0">
      <sharedItems containsString="0" containsBlank="1" containsNumber="1" containsInteger="1" minValue="76" maxValue="227"/>
    </cacheField>
    <cacheField name="COLOR" numFmtId="0">
      <sharedItems containsBlank="1"/>
    </cacheField>
    <cacheField name="ORDER QTY" numFmtId="0">
      <sharedItems containsSemiMixedTypes="0" containsString="0" containsNumber="1" containsInteger="1" minValue="33805" maxValue="33805"/>
    </cacheField>
    <cacheField name="COLOR QTY" numFmtId="0">
      <sharedItems containsString="0" containsBlank="1" containsNumber="1" containsInteger="1" minValue="1215" maxValue="5480"/>
    </cacheField>
    <cacheField name="CUT %" numFmtId="0">
      <sharedItems containsString="0" containsBlank="1" containsNumber="1" minValue="0.04" maxValue="0.04"/>
    </cacheField>
    <cacheField name="CUT PLAN" numFmtId="1">
      <sharedItems containsSemiMixedTypes="0" containsString="0" containsNumber="1" minValue="0" maxValue="5699.2"/>
    </cacheField>
    <cacheField name="DAY CUTTING" numFmtId="0">
      <sharedItems containsString="0" containsBlank="1" containsNumber="1" containsInteger="1" minValue="1260" maxValue="3551"/>
    </cacheField>
    <cacheField name="DAY  INPUT" numFmtId="0">
      <sharedItems containsNonDate="0" containsString="0" containsBlank="1"/>
    </cacheField>
    <cacheField name="DAY SEWING" numFmtId="0">
      <sharedItems containsNonDate="0" containsString="0" containsBlank="1"/>
    </cacheField>
    <cacheField name="WASH SEND" numFmtId="0">
      <sharedItems containsNonDate="0" containsString="0" containsBlank="1"/>
    </cacheField>
    <cacheField name="WASH RCV" numFmtId="0">
      <sharedItems containsNonDate="0" containsString="0" containsBlank="1"/>
    </cacheField>
    <cacheField name="DAY FIN" numFmtId="0">
      <sharedItems containsNonDate="0" containsString="0" containsBlank="1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8.400592245373" createdVersion="8" refreshedVersion="8" minRefreshableVersion="3" recordCount="8" xr:uid="{C1BB1E22-441E-4B9D-84F0-83FF47EB7E76}">
  <cacheSource type="worksheet">
    <worksheetSource ref="B4:R12" sheet="530_S26"/>
  </cacheSource>
  <cacheFields count="17">
    <cacheField name="DATE" numFmtId="14">
      <sharedItems containsSemiMixedTypes="0" containsNonDate="0" containsDate="1" containsString="0" minDate="2025-09-21T00:00:00" maxDate="2025-09-26T00:00:00" count="4">
        <d v="2025-09-21T00:00:00"/>
        <d v="2025-09-22T00:00:00"/>
        <d v="2025-09-24T00:00:00"/>
        <d v="2025-09-25T00:00:00"/>
      </sharedItems>
    </cacheField>
    <cacheField name="BUYER" numFmtId="0">
      <sharedItems containsBlank="1"/>
    </cacheField>
    <cacheField name="STYLE" numFmtId="0">
      <sharedItems containsBlank="1"/>
    </cacheField>
    <cacheField name="OUR REF" numFmtId="0">
      <sharedItems containsBlank="1"/>
    </cacheField>
    <cacheField name="PO" numFmtId="0">
      <sharedItems containsString="0" containsBlank="1" containsNumber="1" containsInteger="1" minValue="227" maxValue="227"/>
    </cacheField>
    <cacheField name="COLOR" numFmtId="0">
      <sharedItems containsBlank="1"/>
    </cacheField>
    <cacheField name="ORDER QTY" numFmtId="0">
      <sharedItems containsSemiMixedTypes="0" containsString="0" containsNumber="1" containsInteger="1" minValue="15485" maxValue="15485"/>
    </cacheField>
    <cacheField name="COLOR QTY" numFmtId="0">
      <sharedItems containsString="0" containsBlank="1" containsNumber="1" containsInteger="1" minValue="1000" maxValue="2500"/>
    </cacheField>
    <cacheField name="CUT %" numFmtId="0">
      <sharedItems containsString="0" containsBlank="1" containsNumber="1" minValue="0.04" maxValue="0.04"/>
    </cacheField>
    <cacheField name="CUT PLAN" numFmtId="1">
      <sharedItems containsSemiMixedTypes="0" containsString="0" containsNumber="1" minValue="0" maxValue="2600"/>
    </cacheField>
    <cacheField name="DAY CUTTING" numFmtId="0">
      <sharedItems containsString="0" containsBlank="1" containsNumber="1" containsInteger="1" minValue="140" maxValue="1584"/>
    </cacheField>
    <cacheField name="DAY  INPUT" numFmtId="0">
      <sharedItems containsNonDate="0" containsString="0" containsBlank="1"/>
    </cacheField>
    <cacheField name="DAY SEWING" numFmtId="0">
      <sharedItems containsNonDate="0" containsString="0" containsBlank="1"/>
    </cacheField>
    <cacheField name="WASH SEND" numFmtId="0">
      <sharedItems containsNonDate="0" containsString="0" containsBlank="1"/>
    </cacheField>
    <cacheField name="WASH RCV" numFmtId="0">
      <sharedItems containsNonDate="0" containsString="0" containsBlank="1"/>
    </cacheField>
    <cacheField name="DAY FIN" numFmtId="0">
      <sharedItems containsNonDate="0" containsString="0" containsBlank="1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8.423972916666" createdVersion="8" refreshedVersion="8" minRefreshableVersion="3" recordCount="35" xr:uid="{37E898E4-D2B0-4E06-845C-FB0F1DE5F4DD}">
  <cacheSource type="worksheet">
    <worksheetSource ref="B4:R43" sheet="242_S26"/>
  </cacheSource>
  <cacheFields count="17">
    <cacheField name="DATE" numFmtId="14">
      <sharedItems containsSemiMixedTypes="0" containsNonDate="0" containsDate="1" containsString="0" minDate="2025-09-14T00:00:00" maxDate="2025-09-28T00:00:00" count="12">
        <d v="2025-09-14T00:00:00"/>
        <d v="2025-09-15T00:00:00"/>
        <d v="2025-09-16T00:00:00"/>
        <d v="2025-09-17T00:00:00"/>
        <d v="2025-09-18T00:00:00"/>
        <d v="2025-09-20T00:00:00"/>
        <d v="2025-09-21T00:00:00"/>
        <d v="2025-09-22T00:00:00"/>
        <d v="2025-09-23T00:00:00"/>
        <d v="2025-09-24T00:00:00"/>
        <d v="2025-09-25T00:00:00"/>
        <d v="2025-09-27T00:00:00"/>
      </sharedItems>
    </cacheField>
    <cacheField name="BUYER" numFmtId="0">
      <sharedItems containsBlank="1"/>
    </cacheField>
    <cacheField name="STYLE" numFmtId="0">
      <sharedItems containsBlank="1"/>
    </cacheField>
    <cacheField name="OUR REF" numFmtId="0">
      <sharedItems containsBlank="1"/>
    </cacheField>
    <cacheField name="PO" numFmtId="0">
      <sharedItems containsString="0" containsBlank="1" containsNumber="1" containsInteger="1" minValue="76" maxValue="227"/>
    </cacheField>
    <cacheField name="COLOR" numFmtId="0">
      <sharedItems containsBlank="1"/>
    </cacheField>
    <cacheField name="ORDER QTY" numFmtId="0">
      <sharedItems containsSemiMixedTypes="0" containsString="0" containsNumber="1" containsInteger="1" minValue="13740" maxValue="13740"/>
    </cacheField>
    <cacheField name="COLOR QTY" numFmtId="0">
      <sharedItems containsString="0" containsBlank="1" containsNumber="1" containsInteger="1" minValue="155" maxValue="2305"/>
    </cacheField>
    <cacheField name="CUT %" numFmtId="0">
      <sharedItems containsString="0" containsBlank="1" containsNumber="1" minValue="0.04" maxValue="0.05"/>
    </cacheField>
    <cacheField name="CUT PLAN" numFmtId="1">
      <sharedItems containsSemiMixedTypes="0" containsString="0" containsNumber="1" minValue="0" maxValue="2397.1999999999998"/>
    </cacheField>
    <cacheField name="DAY CUTTING" numFmtId="0">
      <sharedItems containsString="0" containsBlank="1" containsNumber="1" containsInteger="1" minValue="76" maxValue="1748"/>
    </cacheField>
    <cacheField name="DAY  INPUT" numFmtId="0">
      <sharedItems containsString="0" containsBlank="1" containsNumber="1" containsInteger="1" minValue="76" maxValue="1748"/>
    </cacheField>
    <cacheField name="DAY SEWING" numFmtId="0">
      <sharedItems containsString="0" containsBlank="1" containsNumber="1" containsInteger="1" minValue="10" maxValue="1003"/>
    </cacheField>
    <cacheField name="WASH SEND" numFmtId="0">
      <sharedItems containsString="0" containsBlank="1" containsNumber="1" containsInteger="1" minValue="7" maxValue="1436"/>
    </cacheField>
    <cacheField name="WASH RCV" numFmtId="0">
      <sharedItems containsString="0" containsBlank="1" containsNumber="1" containsInteger="1" minValue="1" maxValue="1350"/>
    </cacheField>
    <cacheField name="DAY FIN" numFmtId="0">
      <sharedItems containsString="0" containsBlank="1" containsNumber="1" containsInteger="1" minValue="1600" maxValue="1600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IL" refreshedDate="45928.426912962961" createdVersion="8" refreshedVersion="8" minRefreshableVersion="3" recordCount="9" xr:uid="{26A85183-B323-4D76-B605-78ACF0365178}">
  <cacheSource type="worksheet">
    <worksheetSource ref="B4:R13" sheet="207_S26"/>
  </cacheSource>
  <cacheFields count="17">
    <cacheField name="DATE" numFmtId="14">
      <sharedItems containsSemiMixedTypes="0" containsNonDate="0" containsDate="1" containsString="0" minDate="2025-09-18T00:00:00" maxDate="2025-09-28T00:00:00" count="5">
        <d v="2025-09-18T00:00:00"/>
        <d v="2025-09-20T00:00:00"/>
        <d v="2025-09-24T00:00:00"/>
        <d v="2025-09-27T00:00:00"/>
        <d v="2025-09-25T00:00:00" u="1"/>
      </sharedItems>
    </cacheField>
    <cacheField name="BUYER" numFmtId="0">
      <sharedItems containsBlank="1"/>
    </cacheField>
    <cacheField name="STYLE" numFmtId="0">
      <sharedItems containsBlank="1"/>
    </cacheField>
    <cacheField name="OUR REF" numFmtId="0">
      <sharedItems containsBlank="1"/>
    </cacheField>
    <cacheField name="PO" numFmtId="0">
      <sharedItems containsString="0" containsBlank="1" containsNumber="1" containsInteger="1" minValue="76" maxValue="227"/>
    </cacheField>
    <cacheField name="COLOR" numFmtId="0">
      <sharedItems containsBlank="1"/>
    </cacheField>
    <cacheField name="ORDER QTY" numFmtId="0">
      <sharedItems containsSemiMixedTypes="0" containsString="0" containsNumber="1" containsInteger="1" minValue="13720" maxValue="13720"/>
    </cacheField>
    <cacheField name="COLOR QTY" numFmtId="0">
      <sharedItems containsString="0" containsBlank="1" containsNumber="1" containsInteger="1" minValue="815" maxValue="2505"/>
    </cacheField>
    <cacheField name="CUT %" numFmtId="0">
      <sharedItems containsString="0" containsBlank="1" containsNumber="1" minValue="0.04" maxValue="0.05"/>
    </cacheField>
    <cacheField name="CUT PLAN" numFmtId="1">
      <sharedItems containsSemiMixedTypes="0" containsString="0" containsNumber="1" minValue="0" maxValue="2605.1999999999998"/>
    </cacheField>
    <cacheField name="DAY CUTTING" numFmtId="0">
      <sharedItems containsString="0" containsBlank="1" containsNumber="1" containsInteger="1" minValue="868" maxValue="2633"/>
    </cacheField>
    <cacheField name="DAY  INPUT" numFmtId="0">
      <sharedItems containsString="0" containsBlank="1" containsNumber="1" containsInteger="1" minValue="509" maxValue="2124"/>
    </cacheField>
    <cacheField name="DAY SEWING" numFmtId="0">
      <sharedItems containsString="0" containsBlank="1" containsNumber="1" containsInteger="1" minValue="70" maxValue="70"/>
    </cacheField>
    <cacheField name="WASH SEND" numFmtId="0">
      <sharedItems containsNonDate="0" containsString="0" containsBlank="1"/>
    </cacheField>
    <cacheField name="WASH RCV" numFmtId="0">
      <sharedItems containsNonDate="0" containsString="0" containsBlank="1"/>
    </cacheField>
    <cacheField name="DAY FIN" numFmtId="0">
      <sharedItems containsNonDate="0" containsString="0" containsBlank="1"/>
    </cacheField>
    <cacheField name="DAY SHI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MAYORAL"/>
    <m/>
    <m/>
    <m/>
    <m/>
    <m/>
    <m/>
    <m/>
    <n v="0"/>
    <m/>
    <m/>
    <m/>
    <m/>
    <m/>
    <m/>
    <m/>
  </r>
  <r>
    <x v="1"/>
    <m/>
    <m/>
    <m/>
    <m/>
    <m/>
    <m/>
    <m/>
    <m/>
    <n v="0"/>
    <m/>
    <m/>
    <m/>
    <m/>
    <m/>
    <m/>
    <m/>
  </r>
  <r>
    <x v="2"/>
    <m/>
    <m/>
    <m/>
    <m/>
    <m/>
    <m/>
    <m/>
    <m/>
    <n v="0"/>
    <m/>
    <m/>
    <m/>
    <m/>
    <m/>
    <m/>
    <m/>
  </r>
  <r>
    <x v="3"/>
    <m/>
    <m/>
    <m/>
    <m/>
    <m/>
    <m/>
    <m/>
    <m/>
    <n v="0"/>
    <m/>
    <m/>
    <m/>
    <m/>
    <m/>
    <m/>
    <m/>
  </r>
  <r>
    <x v="4"/>
    <m/>
    <m/>
    <m/>
    <m/>
    <m/>
    <m/>
    <m/>
    <m/>
    <n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MAYORAL"/>
    <m/>
    <m/>
    <m/>
    <m/>
    <m/>
    <m/>
    <m/>
    <n v="0"/>
    <m/>
    <m/>
    <m/>
    <m/>
    <m/>
    <m/>
    <m/>
  </r>
  <r>
    <x v="1"/>
    <m/>
    <m/>
    <m/>
    <m/>
    <m/>
    <m/>
    <m/>
    <m/>
    <n v="0"/>
    <m/>
    <m/>
    <m/>
    <m/>
    <m/>
    <m/>
    <m/>
  </r>
  <r>
    <x v="2"/>
    <m/>
    <m/>
    <m/>
    <m/>
    <m/>
    <m/>
    <m/>
    <m/>
    <n v="0"/>
    <m/>
    <m/>
    <m/>
    <m/>
    <m/>
    <m/>
    <m/>
  </r>
  <r>
    <x v="3"/>
    <m/>
    <m/>
    <m/>
    <m/>
    <m/>
    <m/>
    <m/>
    <m/>
    <n v="0"/>
    <m/>
    <m/>
    <m/>
    <m/>
    <m/>
    <m/>
    <m/>
  </r>
  <r>
    <x v="4"/>
    <m/>
    <m/>
    <m/>
    <m/>
    <m/>
    <m/>
    <m/>
    <m/>
    <n v="0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MAYORAL"/>
    <s v="202_S26"/>
    <s v="SS25MYL027"/>
    <n v="76"/>
    <s v="ANACARDO"/>
    <n v="33805"/>
    <n v="1215"/>
    <n v="0.04"/>
    <n v="1263.5999999999999"/>
    <n v="1260"/>
    <m/>
    <m/>
    <m/>
    <m/>
    <m/>
    <m/>
  </r>
  <r>
    <x v="0"/>
    <s v="MAYORAL"/>
    <s v="202_S26"/>
    <s v="SS25MYL027"/>
    <n v="227"/>
    <s v="ANACARDO"/>
    <n v="33805"/>
    <n v="5480"/>
    <n v="0.04"/>
    <n v="5699.2"/>
    <n v="3551"/>
    <m/>
    <m/>
    <m/>
    <m/>
    <m/>
    <m/>
  </r>
  <r>
    <x v="1"/>
    <m/>
    <m/>
    <m/>
    <m/>
    <m/>
    <n v="33805"/>
    <m/>
    <m/>
    <n v="0"/>
    <m/>
    <m/>
    <m/>
    <m/>
    <m/>
    <m/>
    <m/>
  </r>
  <r>
    <x v="2"/>
    <m/>
    <m/>
    <m/>
    <m/>
    <m/>
    <n v="33805"/>
    <m/>
    <m/>
    <n v="0"/>
    <m/>
    <m/>
    <m/>
    <m/>
    <m/>
    <m/>
    <m/>
  </r>
  <r>
    <x v="3"/>
    <m/>
    <m/>
    <m/>
    <m/>
    <m/>
    <n v="33805"/>
    <m/>
    <m/>
    <n v="0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MAYORAL"/>
    <s v="530_S26"/>
    <s v="SS25MYL047"/>
    <n v="227"/>
    <s v="ANACARDO"/>
    <n v="15485"/>
    <n v="2500"/>
    <n v="0.04"/>
    <n v="2600"/>
    <n v="1518"/>
    <m/>
    <m/>
    <m/>
    <m/>
    <m/>
    <m/>
  </r>
  <r>
    <x v="1"/>
    <s v="MAYORAL"/>
    <s v="530_S26"/>
    <s v="SS25MYL047"/>
    <n v="227"/>
    <s v="ANACARDO"/>
    <n v="15485"/>
    <n v="2500"/>
    <n v="0.04"/>
    <n v="2600"/>
    <n v="972"/>
    <m/>
    <m/>
    <m/>
    <m/>
    <m/>
    <m/>
  </r>
  <r>
    <x v="2"/>
    <s v="MAYORAL"/>
    <s v="530_S26"/>
    <s v="SS25MYL047"/>
    <n v="227"/>
    <s v="ANACARDO"/>
    <n v="15485"/>
    <n v="2500"/>
    <n v="0.04"/>
    <n v="2600"/>
    <n v="140"/>
    <m/>
    <m/>
    <m/>
    <m/>
    <m/>
    <m/>
  </r>
  <r>
    <x v="2"/>
    <s v="MAYORAL"/>
    <s v="530_S26"/>
    <s v="SS25MYL047"/>
    <n v="227"/>
    <s v="MARINO"/>
    <n v="15485"/>
    <n v="2385"/>
    <n v="0.04"/>
    <n v="2480.4"/>
    <n v="1584"/>
    <m/>
    <m/>
    <m/>
    <m/>
    <m/>
    <m/>
  </r>
  <r>
    <x v="3"/>
    <s v="MAYORAL"/>
    <s v="530_S26"/>
    <s v="SS25MYL047"/>
    <n v="227"/>
    <s v="MARINO"/>
    <n v="15485"/>
    <n v="2385"/>
    <n v="0.04"/>
    <n v="2480.4"/>
    <n v="923"/>
    <m/>
    <m/>
    <m/>
    <m/>
    <m/>
    <m/>
  </r>
  <r>
    <x v="3"/>
    <s v="MAYORAL"/>
    <s v="530_S26"/>
    <s v="SS25MYL047"/>
    <n v="227"/>
    <s v="NEGRO"/>
    <n v="15485"/>
    <n v="1000"/>
    <n v="0.04"/>
    <n v="1040"/>
    <n v="1054"/>
    <m/>
    <m/>
    <m/>
    <m/>
    <m/>
    <m/>
  </r>
  <r>
    <x v="3"/>
    <m/>
    <m/>
    <m/>
    <m/>
    <m/>
    <n v="15485"/>
    <m/>
    <m/>
    <n v="0"/>
    <m/>
    <m/>
    <m/>
    <m/>
    <m/>
    <m/>
    <m/>
  </r>
  <r>
    <x v="3"/>
    <m/>
    <m/>
    <m/>
    <m/>
    <m/>
    <n v="15485"/>
    <m/>
    <m/>
    <n v="0"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MAYORAL"/>
    <s v="242_S26"/>
    <s v="SS25MYL040"/>
    <n v="227"/>
    <s v="ANACARDO"/>
    <n v="13740"/>
    <n v="2305"/>
    <n v="0.04"/>
    <n v="2397.1999999999998"/>
    <n v="1748"/>
    <n v="1748"/>
    <m/>
    <m/>
    <m/>
    <m/>
    <m/>
  </r>
  <r>
    <x v="1"/>
    <s v="MAYORAL"/>
    <s v="242_S26"/>
    <s v="SS25MYL040"/>
    <n v="227"/>
    <s v="ANACARDO"/>
    <n v="13740"/>
    <n v="2305"/>
    <n v="0.04"/>
    <n v="2397.1999999999998"/>
    <n v="670"/>
    <m/>
    <m/>
    <m/>
    <m/>
    <m/>
    <m/>
  </r>
  <r>
    <x v="2"/>
    <s v="MAYORAL"/>
    <s v="242_S26"/>
    <s v="SS25MYL040"/>
    <n v="76"/>
    <s v="LIQUEN"/>
    <n v="13740"/>
    <n v="830"/>
    <n v="0.05"/>
    <n v="871.5"/>
    <n v="875"/>
    <m/>
    <m/>
    <m/>
    <m/>
    <m/>
    <m/>
  </r>
  <r>
    <x v="2"/>
    <s v="MAYORAL"/>
    <s v="242_S26"/>
    <s v="SS25MYL040"/>
    <n v="227"/>
    <s v="MARINO"/>
    <n v="13740"/>
    <n v="1685"/>
    <n v="0.04"/>
    <n v="1752.4"/>
    <n v="1545"/>
    <m/>
    <m/>
    <m/>
    <m/>
    <m/>
    <m/>
  </r>
  <r>
    <x v="3"/>
    <s v="MAYORAL"/>
    <s v="242_S26"/>
    <s v="SS25MYL040"/>
    <n v="227"/>
    <s v="MARINO"/>
    <n v="13740"/>
    <n v="1685"/>
    <n v="0.04"/>
    <n v="1752.4"/>
    <n v="222"/>
    <m/>
    <m/>
    <m/>
    <m/>
    <m/>
    <m/>
  </r>
  <r>
    <x v="3"/>
    <s v="MAYORAL"/>
    <s v="242_S26"/>
    <s v="SS25MYL040"/>
    <n v="76"/>
    <s v="ATLANTICO"/>
    <n v="13740"/>
    <n v="1385"/>
    <n v="0.05"/>
    <n v="1454.25"/>
    <n v="1378"/>
    <m/>
    <m/>
    <m/>
    <m/>
    <m/>
    <m/>
  </r>
  <r>
    <x v="4"/>
    <s v="MAYORAL"/>
    <s v="242_S26"/>
    <s v="SS25MYL040"/>
    <n v="227"/>
    <s v="ANACARDO"/>
    <n v="13740"/>
    <n v="2305"/>
    <n v="0.04"/>
    <n v="2397.1999999999998"/>
    <m/>
    <n v="670"/>
    <n v="272"/>
    <n v="11"/>
    <m/>
    <m/>
    <m/>
  </r>
  <r>
    <x v="4"/>
    <s v="MAYORAL"/>
    <s v="242_S26"/>
    <s v="SS25MYL040"/>
    <n v="76"/>
    <s v="ATLANTICO"/>
    <n v="13740"/>
    <n v="1385"/>
    <n v="0.05"/>
    <n v="1454.25"/>
    <n v="76"/>
    <m/>
    <m/>
    <m/>
    <m/>
    <m/>
    <m/>
  </r>
  <r>
    <x v="4"/>
    <s v="MAYORAL"/>
    <s v="242_S26"/>
    <s v="SS25MYL040"/>
    <n v="227"/>
    <s v="ATLANTICO"/>
    <n v="13740"/>
    <n v="155"/>
    <n v="0.04"/>
    <n v="161.19999999999999"/>
    <n v="161"/>
    <m/>
    <m/>
    <m/>
    <m/>
    <m/>
    <m/>
  </r>
  <r>
    <x v="5"/>
    <s v="MAYORAL"/>
    <s v="242_S26"/>
    <s v="SS25MYL040"/>
    <n v="227"/>
    <s v="ANACARDO"/>
    <n v="13740"/>
    <n v="2305"/>
    <n v="0.04"/>
    <n v="2397.1999999999998"/>
    <m/>
    <m/>
    <n v="1003"/>
    <n v="983"/>
    <n v="11"/>
    <m/>
    <m/>
  </r>
  <r>
    <x v="5"/>
    <s v="MAYORAL"/>
    <s v="242_S26"/>
    <s v="SS25MYL040"/>
    <n v="76"/>
    <s v="LIQUEN"/>
    <n v="13740"/>
    <n v="830"/>
    <n v="0.05"/>
    <n v="871.5"/>
    <m/>
    <n v="875"/>
    <m/>
    <m/>
    <m/>
    <m/>
    <m/>
  </r>
  <r>
    <x v="6"/>
    <s v="MAYORAL"/>
    <s v="242_S26"/>
    <s v="SS25MYL040"/>
    <n v="227"/>
    <s v="MARINO"/>
    <n v="13740"/>
    <n v="1685"/>
    <n v="0.04"/>
    <n v="1752.4"/>
    <m/>
    <n v="1545"/>
    <m/>
    <m/>
    <m/>
    <m/>
    <m/>
  </r>
  <r>
    <x v="6"/>
    <s v="MAYORAL"/>
    <s v="242_S26"/>
    <s v="SS25MYL040"/>
    <n v="227"/>
    <s v="ANACARDO"/>
    <n v="13740"/>
    <n v="2305"/>
    <n v="0.04"/>
    <n v="2397.1999999999998"/>
    <m/>
    <m/>
    <n v="1003"/>
    <n v="196"/>
    <m/>
    <m/>
    <m/>
  </r>
  <r>
    <x v="7"/>
    <s v="MAYORAL"/>
    <s v="242_S26"/>
    <s v="SS25MYL040"/>
    <n v="227"/>
    <s v="MARINO"/>
    <n v="13740"/>
    <n v="1685"/>
    <n v="0.04"/>
    <n v="1752.4"/>
    <m/>
    <n v="222"/>
    <m/>
    <m/>
    <m/>
    <m/>
    <m/>
  </r>
  <r>
    <x v="7"/>
    <s v="MAYORAL"/>
    <s v="242_S26"/>
    <s v="SS25MYL040"/>
    <n v="76"/>
    <s v="ATLANTICO"/>
    <n v="13740"/>
    <n v="1385"/>
    <n v="0.05"/>
    <n v="1454.25"/>
    <m/>
    <n v="1378"/>
    <m/>
    <m/>
    <m/>
    <m/>
    <m/>
  </r>
  <r>
    <x v="7"/>
    <s v="MAYORAL"/>
    <s v="242_S26"/>
    <s v="SS25MYL040"/>
    <n v="227"/>
    <s v="ANACARDO"/>
    <n v="13740"/>
    <n v="2305"/>
    <n v="0.04"/>
    <n v="2397.1999999999998"/>
    <m/>
    <m/>
    <n v="138"/>
    <n v="961"/>
    <n v="18"/>
    <m/>
    <m/>
  </r>
  <r>
    <x v="7"/>
    <s v="MAYORAL"/>
    <s v="242_S26"/>
    <s v="SS25MYL040"/>
    <n v="76"/>
    <s v="LIQUEN"/>
    <n v="13740"/>
    <n v="830"/>
    <n v="0.05"/>
    <n v="871.5"/>
    <m/>
    <m/>
    <n v="865"/>
    <n v="293"/>
    <n v="8"/>
    <m/>
    <m/>
  </r>
  <r>
    <x v="8"/>
    <s v="MAYORAL"/>
    <s v="242_S26"/>
    <s v="SS25MYL040"/>
    <n v="76"/>
    <s v="ATLANTICO"/>
    <n v="13740"/>
    <n v="1385"/>
    <n v="0.05"/>
    <n v="1454.25"/>
    <m/>
    <n v="76"/>
    <m/>
    <m/>
    <m/>
    <m/>
    <m/>
  </r>
  <r>
    <x v="8"/>
    <s v="MAYORAL"/>
    <s v="242_S26"/>
    <s v="SS25MYL040"/>
    <n v="227"/>
    <s v="ATLANTICO"/>
    <n v="13740"/>
    <n v="155"/>
    <n v="0.04"/>
    <n v="161.19999999999999"/>
    <m/>
    <n v="161"/>
    <m/>
    <m/>
    <m/>
    <m/>
    <m/>
  </r>
  <r>
    <x v="8"/>
    <s v="MAYORAL"/>
    <s v="242_S26"/>
    <s v="SS25MYL040"/>
    <n v="76"/>
    <s v="LIQUEN"/>
    <n v="13740"/>
    <n v="830"/>
    <n v="0.05"/>
    <n v="871.5"/>
    <m/>
    <m/>
    <n v="10"/>
    <m/>
    <m/>
    <m/>
    <m/>
  </r>
  <r>
    <x v="8"/>
    <s v="MAYORAL"/>
    <s v="242_S26"/>
    <s v="SS25MYL040"/>
    <n v="227"/>
    <s v="MARINO"/>
    <n v="13740"/>
    <n v="1685"/>
    <n v="0.04"/>
    <n v="1752.4"/>
    <m/>
    <m/>
    <n v="993"/>
    <m/>
    <m/>
    <m/>
    <m/>
  </r>
  <r>
    <x v="8"/>
    <s v="MAYORAL"/>
    <s v="242_S26"/>
    <s v="SS25MYL040"/>
    <n v="227"/>
    <s v="ANACARDO"/>
    <n v="13740"/>
    <n v="2305"/>
    <n v="0.04"/>
    <n v="2397.1999999999998"/>
    <m/>
    <m/>
    <m/>
    <n v="260"/>
    <m/>
    <m/>
    <m/>
  </r>
  <r>
    <x v="8"/>
    <s v="MAYORAL"/>
    <s v="242_S26"/>
    <s v="SS25MYL040"/>
    <n v="76"/>
    <s v="LIQUEN"/>
    <n v="13740"/>
    <n v="830"/>
    <n v="0.05"/>
    <n v="871.5"/>
    <m/>
    <m/>
    <m/>
    <n v="575"/>
    <n v="18"/>
    <m/>
    <m/>
  </r>
  <r>
    <x v="8"/>
    <s v="MAYORAL"/>
    <s v="242_S26"/>
    <s v="SS25MYL040"/>
    <n v="227"/>
    <s v="MARINO"/>
    <n v="13740"/>
    <n v="1685"/>
    <n v="0.04"/>
    <n v="1752.4"/>
    <m/>
    <m/>
    <m/>
    <n v="978"/>
    <n v="8"/>
    <m/>
    <m/>
  </r>
  <r>
    <x v="9"/>
    <s v="MAYORAL"/>
    <s v="242_S26"/>
    <s v="SS25MYL040"/>
    <n v="76"/>
    <s v="LIQUEN"/>
    <n v="13740"/>
    <n v="830"/>
    <n v="0.05"/>
    <n v="871.5"/>
    <m/>
    <m/>
    <m/>
    <m/>
    <n v="566"/>
    <m/>
    <m/>
  </r>
  <r>
    <x v="9"/>
    <s v="MAYORAL"/>
    <s v="242_S26"/>
    <s v="SS25MYL040"/>
    <n v="227"/>
    <s v="ANACARDO"/>
    <n v="13740"/>
    <n v="2305"/>
    <n v="0.04"/>
    <n v="2397.1999999999998"/>
    <m/>
    <m/>
    <m/>
    <m/>
    <n v="1"/>
    <m/>
    <m/>
  </r>
  <r>
    <x v="9"/>
    <s v="MAYORAL"/>
    <s v="242_S26"/>
    <s v="SS25MYL040"/>
    <n v="227"/>
    <s v="MARINO"/>
    <n v="13740"/>
    <n v="1685"/>
    <n v="0.04"/>
    <n v="1752.4"/>
    <m/>
    <m/>
    <n v="773"/>
    <n v="773"/>
    <n v="508"/>
    <m/>
    <m/>
  </r>
  <r>
    <x v="9"/>
    <s v="MAYORAL"/>
    <s v="242_S26"/>
    <s v="SS25MYL040"/>
    <n v="76"/>
    <s v="ATLANTICO"/>
    <n v="13740"/>
    <n v="1385"/>
    <n v="0.05"/>
    <n v="1454.25"/>
    <m/>
    <m/>
    <n v="230"/>
    <n v="7"/>
    <n v="7"/>
    <m/>
    <m/>
  </r>
  <r>
    <x v="10"/>
    <s v="MAYORAL"/>
    <s v="242_S26"/>
    <s v="SS25MYL040"/>
    <n v="227"/>
    <s v="MARINO"/>
    <n v="13740"/>
    <n v="1685"/>
    <n v="0.04"/>
    <n v="1752.4"/>
    <m/>
    <m/>
    <m/>
    <n v="11"/>
    <n v="1150"/>
    <m/>
    <m/>
  </r>
  <r>
    <x v="10"/>
    <s v="MAYORAL"/>
    <s v="242_S26"/>
    <s v="SS25MYL040"/>
    <n v="227"/>
    <s v="ANACARDO"/>
    <n v="13740"/>
    <n v="2305"/>
    <n v="0.04"/>
    <n v="2397.1999999999998"/>
    <m/>
    <m/>
    <m/>
    <m/>
    <n v="1350"/>
    <m/>
    <m/>
  </r>
  <r>
    <x v="10"/>
    <s v="MAYORAL"/>
    <s v="242_S26"/>
    <s v="SS25MYL040"/>
    <n v="76"/>
    <s v="ATLANTICO"/>
    <n v="13740"/>
    <n v="1385"/>
    <n v="0.05"/>
    <n v="1454.25"/>
    <m/>
    <m/>
    <n v="1003"/>
    <m/>
    <m/>
    <m/>
    <m/>
  </r>
  <r>
    <x v="11"/>
    <s v="MAYORAL"/>
    <s v="242_S26"/>
    <s v="SS25MYL040"/>
    <n v="76"/>
    <s v="ATLANTICO"/>
    <n v="13740"/>
    <n v="1385"/>
    <n v="0.05"/>
    <n v="1454.25"/>
    <m/>
    <m/>
    <n v="209"/>
    <n v="1436"/>
    <m/>
    <m/>
    <m/>
  </r>
  <r>
    <x v="11"/>
    <s v="MAYORAL"/>
    <s v="242_S26"/>
    <s v="SS25MYL040"/>
    <n v="227"/>
    <s v="ATLANTICO"/>
    <n v="13740"/>
    <n v="155"/>
    <n v="0.04"/>
    <n v="161.19999999999999"/>
    <m/>
    <m/>
    <n v="161"/>
    <n v="151"/>
    <m/>
    <m/>
    <m/>
  </r>
  <r>
    <x v="11"/>
    <s v="MAYORAL"/>
    <s v="242_S26"/>
    <s v="SS25MYL040"/>
    <n v="227"/>
    <s v="MARINO"/>
    <n v="13740"/>
    <n v="1685"/>
    <n v="0.04"/>
    <n v="1752.4"/>
    <m/>
    <m/>
    <m/>
    <m/>
    <m/>
    <n v="1600"/>
    <m/>
  </r>
  <r>
    <x v="11"/>
    <m/>
    <m/>
    <m/>
    <m/>
    <m/>
    <n v="13740"/>
    <m/>
    <m/>
    <n v="0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MAYORAL"/>
    <s v="207_S26"/>
    <s v="SS25MYL028"/>
    <n v="227"/>
    <s v="ANACARDO"/>
    <n v="13720"/>
    <n v="2505"/>
    <n v="0.04"/>
    <n v="2605.1999999999998"/>
    <n v="2633"/>
    <m/>
    <m/>
    <m/>
    <m/>
    <m/>
    <m/>
  </r>
  <r>
    <x v="1"/>
    <s v="MAYORAL"/>
    <s v="207_S26"/>
    <s v="SS25MYL028"/>
    <n v="227"/>
    <s v="MARINO"/>
    <n v="13720"/>
    <n v="1720"/>
    <n v="0.04"/>
    <n v="1788.8"/>
    <n v="1812"/>
    <m/>
    <m/>
    <m/>
    <m/>
    <m/>
    <m/>
  </r>
  <r>
    <x v="2"/>
    <s v="MAYORAL"/>
    <s v="207_S26"/>
    <s v="SS25MYL028"/>
    <n v="227"/>
    <s v="ANACARDO"/>
    <n v="13720"/>
    <n v="2505"/>
    <n v="0.04"/>
    <n v="2605.1999999999998"/>
    <m/>
    <n v="2124"/>
    <m/>
    <m/>
    <m/>
    <m/>
    <m/>
  </r>
  <r>
    <x v="2"/>
    <s v="MAYORAL"/>
    <s v="207_S26"/>
    <s v="SS25MYL028"/>
    <n v="76"/>
    <s v="OLIVA"/>
    <n v="13720"/>
    <n v="815"/>
    <n v="0.05"/>
    <n v="855.75"/>
    <n v="868"/>
    <m/>
    <m/>
    <m/>
    <m/>
    <m/>
    <m/>
  </r>
  <r>
    <x v="3"/>
    <s v="MAYORAL"/>
    <s v="207_S26"/>
    <s v="SS25MYL028"/>
    <n v="227"/>
    <s v="ANACARDO"/>
    <n v="13720"/>
    <n v="2505"/>
    <n v="0.04"/>
    <n v="2605.1999999999998"/>
    <m/>
    <n v="509"/>
    <m/>
    <m/>
    <m/>
    <m/>
    <m/>
  </r>
  <r>
    <x v="3"/>
    <s v="MAYORAL"/>
    <s v="207_S26"/>
    <s v="SS25MYL028"/>
    <n v="227"/>
    <s v="MARINO"/>
    <n v="13720"/>
    <n v="1720"/>
    <n v="0.04"/>
    <n v="1788.8"/>
    <m/>
    <n v="1512"/>
    <m/>
    <m/>
    <m/>
    <m/>
    <m/>
  </r>
  <r>
    <x v="3"/>
    <s v="MAYORAL"/>
    <s v="207_S26"/>
    <s v="SS25MYL028"/>
    <n v="227"/>
    <s v="ANACARDO"/>
    <n v="13720"/>
    <n v="2505"/>
    <n v="0.04"/>
    <n v="2605.1999999999998"/>
    <m/>
    <m/>
    <n v="70"/>
    <m/>
    <m/>
    <m/>
    <m/>
  </r>
  <r>
    <x v="3"/>
    <m/>
    <m/>
    <m/>
    <m/>
    <m/>
    <n v="13720"/>
    <m/>
    <m/>
    <n v="0"/>
    <m/>
    <m/>
    <m/>
    <m/>
    <m/>
    <m/>
    <m/>
  </r>
  <r>
    <x v="3"/>
    <m/>
    <m/>
    <m/>
    <m/>
    <m/>
    <n v="13720"/>
    <m/>
    <m/>
    <n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10ECE-9EED-4BEA-B744-1959A03A73CE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8:V21" firstHeaderRow="0" firstDataRow="1" firstDataCol="1"/>
  <pivotFields count="17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1BCAF-F80B-411D-818A-E1C55BBA05E2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V9" firstHeaderRow="0" firstDataRow="1" firstDataCol="1"/>
  <pivotFields count="17">
    <pivotField axis="axisRow" numFmtId="14" showAll="0">
      <items count="6">
        <item x="0"/>
        <item x="1"/>
        <item x="2"/>
        <item m="1"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3B307-C6C0-49D8-9140-7317E4102F1D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V9" firstHeaderRow="0" firstDataRow="1" firstDataCol="1"/>
  <pivotFields count="17"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09586-AE53-4C95-81C2-AD9149F018BE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V9" firstHeaderRow="0" firstDataRow="1" firstDataCol="1"/>
  <pivotFields count="17">
    <pivotField axis="axisRow" numFmtId="14" showAll="0">
      <items count="7">
        <item m="1" x="4"/>
        <item m="1"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5C46F-E7FC-4B6E-ABFE-86D32B109179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V10" firstHeaderRow="0" firstDataRow="1" firstDataCol="1"/>
  <pivotFields count="17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CD6B9-21DD-4CAF-A225-8D23648D2043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V10" firstHeaderRow="0" firstDataRow="1" firstDataCol="1"/>
  <pivotFields count="17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CUTTING" fld="10" baseField="0" baseItem="0"/>
    <dataField name="Sum of DAY SEWING" fld="1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4CEB-C687-48CA-B75D-3609E731CD48}">
  <sheetPr>
    <tabColor theme="4" tint="-0.249977111117893"/>
  </sheetPr>
  <dimension ref="B1:W54"/>
  <sheetViews>
    <sheetView tabSelected="1" topLeftCell="A26" zoomScale="90" zoomScaleNormal="90" workbookViewId="0">
      <selection activeCell="N44" sqref="N44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28515625" bestFit="1" customWidth="1"/>
    <col min="21" max="21" width="20" bestFit="1" customWidth="1"/>
    <col min="22" max="22" width="19.42578125" bestFit="1" customWidth="1"/>
    <col min="23" max="23" width="16.28515625" bestFit="1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</row>
    <row r="5" spans="2:23" x14ac:dyDescent="0.25">
      <c r="B5" s="5">
        <v>45914</v>
      </c>
      <c r="C5" s="6" t="s">
        <v>10</v>
      </c>
      <c r="D5" s="6" t="s">
        <v>11</v>
      </c>
      <c r="E5" s="6" t="s">
        <v>12</v>
      </c>
      <c r="F5" s="6">
        <v>227</v>
      </c>
      <c r="G5" s="6" t="s">
        <v>13</v>
      </c>
      <c r="H5" s="6">
        <v>13740</v>
      </c>
      <c r="I5" s="6">
        <v>2305</v>
      </c>
      <c r="J5" s="7">
        <v>0.04</v>
      </c>
      <c r="K5" s="14">
        <f t="shared" ref="K5:K12" si="0">(I5*J5)+I5</f>
        <v>2397.1999999999998</v>
      </c>
      <c r="L5" s="6">
        <v>1748</v>
      </c>
      <c r="M5" s="6">
        <f>1748</f>
        <v>1748</v>
      </c>
      <c r="N5" s="6"/>
      <c r="O5" s="6"/>
      <c r="P5" s="6"/>
      <c r="Q5" s="6"/>
      <c r="R5" s="8"/>
    </row>
    <row r="6" spans="2:23" x14ac:dyDescent="0.25">
      <c r="B6" s="3">
        <v>45915</v>
      </c>
      <c r="C6" s="1" t="s">
        <v>10</v>
      </c>
      <c r="D6" s="1" t="s">
        <v>11</v>
      </c>
      <c r="E6" s="1" t="s">
        <v>12</v>
      </c>
      <c r="F6" s="1">
        <v>227</v>
      </c>
      <c r="G6" s="1" t="s">
        <v>13</v>
      </c>
      <c r="H6" s="6">
        <v>13740</v>
      </c>
      <c r="I6" s="1">
        <v>2305</v>
      </c>
      <c r="J6" s="2">
        <v>0.04</v>
      </c>
      <c r="K6" s="14">
        <f t="shared" si="0"/>
        <v>2397.1999999999998</v>
      </c>
      <c r="L6" s="1">
        <f>673-3</f>
        <v>670</v>
      </c>
      <c r="M6" s="1"/>
      <c r="N6" s="1"/>
      <c r="O6" s="1"/>
      <c r="P6" s="1"/>
      <c r="Q6" s="1"/>
      <c r="R6" s="4"/>
    </row>
    <row r="7" spans="2:23" x14ac:dyDescent="0.25">
      <c r="B7" s="3">
        <v>45916</v>
      </c>
      <c r="C7" s="1" t="s">
        <v>10</v>
      </c>
      <c r="D7" s="1" t="s">
        <v>11</v>
      </c>
      <c r="E7" s="1" t="s">
        <v>12</v>
      </c>
      <c r="F7" s="1">
        <v>76</v>
      </c>
      <c r="G7" s="1" t="s">
        <v>22</v>
      </c>
      <c r="H7" s="6">
        <v>13740</v>
      </c>
      <c r="I7" s="1">
        <v>830</v>
      </c>
      <c r="J7" s="2">
        <v>0.05</v>
      </c>
      <c r="K7" s="14">
        <f t="shared" si="0"/>
        <v>871.5</v>
      </c>
      <c r="L7" s="1">
        <v>875</v>
      </c>
      <c r="M7" s="1"/>
      <c r="N7" s="1"/>
      <c r="O7" s="1"/>
      <c r="P7" s="1"/>
      <c r="Q7" s="1"/>
      <c r="R7" s="4"/>
    </row>
    <row r="8" spans="2:23" x14ac:dyDescent="0.25">
      <c r="B8" s="3">
        <v>45916</v>
      </c>
      <c r="C8" s="1" t="s">
        <v>10</v>
      </c>
      <c r="D8" s="1" t="s">
        <v>11</v>
      </c>
      <c r="E8" s="1" t="s">
        <v>12</v>
      </c>
      <c r="F8" s="1">
        <v>227</v>
      </c>
      <c r="G8" s="1" t="s">
        <v>23</v>
      </c>
      <c r="H8" s="6">
        <v>13740</v>
      </c>
      <c r="I8" s="1">
        <v>1685</v>
      </c>
      <c r="J8" s="2">
        <v>0.04</v>
      </c>
      <c r="K8" s="14">
        <f t="shared" si="0"/>
        <v>1752.4</v>
      </c>
      <c r="L8" s="1">
        <v>1545</v>
      </c>
      <c r="M8" s="1"/>
      <c r="N8" s="1"/>
      <c r="O8" s="1"/>
      <c r="P8" s="1"/>
      <c r="Q8" s="1"/>
      <c r="R8" s="4"/>
      <c r="T8" s="22" t="s">
        <v>31</v>
      </c>
      <c r="U8" s="23" t="s">
        <v>33</v>
      </c>
      <c r="V8" s="23" t="s">
        <v>34</v>
      </c>
      <c r="W8" s="26" t="s">
        <v>52</v>
      </c>
    </row>
    <row r="9" spans="2:23" x14ac:dyDescent="0.25">
      <c r="B9" s="3">
        <v>45917</v>
      </c>
      <c r="C9" s="1" t="s">
        <v>10</v>
      </c>
      <c r="D9" s="1" t="s">
        <v>11</v>
      </c>
      <c r="E9" s="1" t="s">
        <v>12</v>
      </c>
      <c r="F9" s="1">
        <v>227</v>
      </c>
      <c r="G9" s="1" t="s">
        <v>23</v>
      </c>
      <c r="H9" s="6">
        <v>13740</v>
      </c>
      <c r="I9" s="1">
        <v>1685</v>
      </c>
      <c r="J9" s="2">
        <v>0.04</v>
      </c>
      <c r="K9" s="14">
        <f t="shared" si="0"/>
        <v>1752.4</v>
      </c>
      <c r="L9" s="1">
        <v>222</v>
      </c>
      <c r="M9" s="1"/>
      <c r="N9" s="1"/>
      <c r="O9" s="1"/>
      <c r="P9" s="1"/>
      <c r="Q9" s="1"/>
      <c r="R9" s="4"/>
      <c r="T9" s="25">
        <v>45914</v>
      </c>
      <c r="U9" s="23">
        <v>1748</v>
      </c>
      <c r="V9" s="23"/>
      <c r="W9" s="45">
        <f>GETPIVOTDATA("Sum of DAY CUTTING",$T$8)-GETPIVOTDATA("Sum of DAY SEWING",$T$8)</f>
        <v>15</v>
      </c>
    </row>
    <row r="10" spans="2:23" x14ac:dyDescent="0.25">
      <c r="B10" s="3">
        <v>45917</v>
      </c>
      <c r="C10" s="1" t="s">
        <v>10</v>
      </c>
      <c r="D10" s="1" t="s">
        <v>11</v>
      </c>
      <c r="E10" s="1" t="s">
        <v>12</v>
      </c>
      <c r="F10" s="1">
        <v>76</v>
      </c>
      <c r="G10" s="1" t="s">
        <v>24</v>
      </c>
      <c r="H10" s="6">
        <v>13740</v>
      </c>
      <c r="I10" s="1">
        <v>1385</v>
      </c>
      <c r="J10" s="2">
        <v>0.05</v>
      </c>
      <c r="K10" s="14">
        <f t="shared" si="0"/>
        <v>1454.25</v>
      </c>
      <c r="L10" s="1">
        <v>1378</v>
      </c>
      <c r="M10" s="1"/>
      <c r="N10" s="1"/>
      <c r="O10" s="1"/>
      <c r="P10" s="1"/>
      <c r="Q10" s="1"/>
      <c r="R10" s="4"/>
      <c r="T10" s="25">
        <v>45915</v>
      </c>
      <c r="U10" s="23">
        <v>670</v>
      </c>
      <c r="V10" s="23"/>
      <c r="W10" s="46"/>
    </row>
    <row r="11" spans="2:23" x14ac:dyDescent="0.25">
      <c r="B11" s="3">
        <v>45918</v>
      </c>
      <c r="C11" s="1" t="s">
        <v>10</v>
      </c>
      <c r="D11" s="1" t="s">
        <v>11</v>
      </c>
      <c r="E11" s="1" t="s">
        <v>12</v>
      </c>
      <c r="F11" s="1">
        <v>227</v>
      </c>
      <c r="G11" s="1" t="s">
        <v>13</v>
      </c>
      <c r="H11" s="6">
        <v>13740</v>
      </c>
      <c r="I11" s="1">
        <v>2305</v>
      </c>
      <c r="J11" s="2">
        <v>0.04</v>
      </c>
      <c r="K11" s="14">
        <f t="shared" si="0"/>
        <v>2397.1999999999998</v>
      </c>
      <c r="L11" s="1"/>
      <c r="M11" s="1">
        <v>670</v>
      </c>
      <c r="N11" s="1">
        <v>272</v>
      </c>
      <c r="O11" s="1">
        <v>11</v>
      </c>
      <c r="P11" s="1"/>
      <c r="Q11" s="1"/>
      <c r="R11" s="4"/>
      <c r="T11" s="25">
        <v>45916</v>
      </c>
      <c r="U11" s="23">
        <v>2420</v>
      </c>
      <c r="V11" s="23"/>
      <c r="W11" s="46"/>
    </row>
    <row r="12" spans="2:23" x14ac:dyDescent="0.25">
      <c r="B12" s="12">
        <v>45918</v>
      </c>
      <c r="C12" s="1" t="s">
        <v>10</v>
      </c>
      <c r="D12" s="1" t="s">
        <v>11</v>
      </c>
      <c r="E12" s="1" t="s">
        <v>12</v>
      </c>
      <c r="F12" s="1">
        <v>76</v>
      </c>
      <c r="G12" s="1" t="s">
        <v>24</v>
      </c>
      <c r="H12" s="6">
        <v>13740</v>
      </c>
      <c r="I12" s="1">
        <v>1385</v>
      </c>
      <c r="J12" s="2">
        <v>0.05</v>
      </c>
      <c r="K12" s="14">
        <f t="shared" si="0"/>
        <v>1454.25</v>
      </c>
      <c r="L12" s="13">
        <v>76</v>
      </c>
      <c r="M12" s="13"/>
      <c r="N12" s="13"/>
      <c r="O12" s="13"/>
      <c r="P12" s="13"/>
      <c r="Q12" s="13"/>
      <c r="R12" s="15"/>
      <c r="T12" s="25">
        <v>45917</v>
      </c>
      <c r="U12" s="23">
        <v>1600</v>
      </c>
      <c r="V12" s="23"/>
      <c r="W12" s="46"/>
    </row>
    <row r="13" spans="2:23" x14ac:dyDescent="0.25">
      <c r="B13" s="12">
        <v>45918</v>
      </c>
      <c r="C13" s="1" t="s">
        <v>10</v>
      </c>
      <c r="D13" s="1" t="s">
        <v>11</v>
      </c>
      <c r="E13" s="1" t="s">
        <v>12</v>
      </c>
      <c r="F13" s="1">
        <v>227</v>
      </c>
      <c r="G13" s="1" t="s">
        <v>24</v>
      </c>
      <c r="H13" s="6">
        <v>13740</v>
      </c>
      <c r="I13" s="13">
        <v>155</v>
      </c>
      <c r="J13" s="2">
        <v>0.04</v>
      </c>
      <c r="K13" s="14">
        <f t="shared" ref="K13:K43" si="1">(I13*J13)+I13</f>
        <v>161.19999999999999</v>
      </c>
      <c r="L13" s="13">
        <v>161</v>
      </c>
      <c r="M13" s="13"/>
      <c r="N13" s="13"/>
      <c r="O13" s="13"/>
      <c r="P13" s="13"/>
      <c r="Q13" s="13"/>
      <c r="R13" s="15"/>
      <c r="T13" s="25">
        <v>45918</v>
      </c>
      <c r="U13" s="23">
        <v>237</v>
      </c>
      <c r="V13" s="23">
        <v>272</v>
      </c>
      <c r="W13" s="46"/>
    </row>
    <row r="14" spans="2:23" x14ac:dyDescent="0.25">
      <c r="B14" s="12">
        <v>45920</v>
      </c>
      <c r="C14" s="1" t="s">
        <v>10</v>
      </c>
      <c r="D14" s="1" t="s">
        <v>11</v>
      </c>
      <c r="E14" s="1" t="s">
        <v>12</v>
      </c>
      <c r="F14" s="1">
        <v>227</v>
      </c>
      <c r="G14" s="1" t="s">
        <v>13</v>
      </c>
      <c r="H14" s="6">
        <v>13740</v>
      </c>
      <c r="I14" s="1">
        <v>2305</v>
      </c>
      <c r="J14" s="2">
        <v>0.04</v>
      </c>
      <c r="K14" s="14">
        <f t="shared" si="1"/>
        <v>2397.1999999999998</v>
      </c>
      <c r="L14" s="13"/>
      <c r="M14" s="13"/>
      <c r="N14" s="13">
        <v>1003</v>
      </c>
      <c r="O14" s="13">
        <v>983</v>
      </c>
      <c r="P14" s="13">
        <v>11</v>
      </c>
      <c r="Q14" s="13"/>
      <c r="R14" s="15"/>
      <c r="T14" s="25">
        <v>45920</v>
      </c>
      <c r="U14" s="23"/>
      <c r="V14" s="23">
        <v>1003</v>
      </c>
      <c r="W14" s="46"/>
    </row>
    <row r="15" spans="2:23" x14ac:dyDescent="0.25">
      <c r="B15" s="12">
        <v>45920</v>
      </c>
      <c r="C15" s="1" t="s">
        <v>10</v>
      </c>
      <c r="D15" s="1" t="s">
        <v>11</v>
      </c>
      <c r="E15" s="1" t="s">
        <v>12</v>
      </c>
      <c r="F15" s="1">
        <v>76</v>
      </c>
      <c r="G15" s="1" t="s">
        <v>22</v>
      </c>
      <c r="H15" s="6">
        <v>13740</v>
      </c>
      <c r="I15" s="1">
        <v>830</v>
      </c>
      <c r="J15" s="2">
        <v>0.05</v>
      </c>
      <c r="K15" s="14">
        <f t="shared" si="1"/>
        <v>871.5</v>
      </c>
      <c r="L15" s="13"/>
      <c r="M15" s="13">
        <v>875</v>
      </c>
      <c r="N15" s="13"/>
      <c r="O15" s="13"/>
      <c r="P15" s="13"/>
      <c r="Q15" s="13"/>
      <c r="R15" s="15"/>
      <c r="T15" s="25">
        <v>45921</v>
      </c>
      <c r="U15" s="23"/>
      <c r="V15" s="23">
        <v>1003</v>
      </c>
      <c r="W15" s="46"/>
    </row>
    <row r="16" spans="2:23" x14ac:dyDescent="0.25">
      <c r="B16" s="12">
        <v>45921</v>
      </c>
      <c r="C16" s="1" t="s">
        <v>10</v>
      </c>
      <c r="D16" s="1" t="s">
        <v>11</v>
      </c>
      <c r="E16" s="1" t="s">
        <v>12</v>
      </c>
      <c r="F16" s="1">
        <v>227</v>
      </c>
      <c r="G16" s="1" t="s">
        <v>23</v>
      </c>
      <c r="H16" s="6">
        <v>13740</v>
      </c>
      <c r="I16" s="1">
        <v>1685</v>
      </c>
      <c r="J16" s="2">
        <v>0.04</v>
      </c>
      <c r="K16" s="14">
        <f t="shared" si="1"/>
        <v>1752.4</v>
      </c>
      <c r="L16" s="13"/>
      <c r="M16" s="13">
        <v>1545</v>
      </c>
      <c r="N16" s="13"/>
      <c r="O16" s="13"/>
      <c r="P16" s="13"/>
      <c r="Q16" s="13"/>
      <c r="R16" s="15"/>
      <c r="T16" s="25">
        <v>45922</v>
      </c>
      <c r="U16" s="23"/>
      <c r="V16" s="23">
        <v>1003</v>
      </c>
      <c r="W16" s="46"/>
    </row>
    <row r="17" spans="2:23" x14ac:dyDescent="0.25">
      <c r="B17" s="12">
        <v>45921</v>
      </c>
      <c r="C17" s="6" t="s">
        <v>10</v>
      </c>
      <c r="D17" s="6" t="s">
        <v>11</v>
      </c>
      <c r="E17" s="6" t="s">
        <v>12</v>
      </c>
      <c r="F17" s="6">
        <v>227</v>
      </c>
      <c r="G17" s="6" t="s">
        <v>13</v>
      </c>
      <c r="H17" s="6">
        <v>13740</v>
      </c>
      <c r="I17" s="6">
        <v>2305</v>
      </c>
      <c r="J17" s="7">
        <v>0.04</v>
      </c>
      <c r="K17" s="14">
        <f t="shared" si="1"/>
        <v>2397.1999999999998</v>
      </c>
      <c r="L17" s="13"/>
      <c r="M17" s="13"/>
      <c r="N17" s="13">
        <v>1003</v>
      </c>
      <c r="O17" s="13">
        <v>196</v>
      </c>
      <c r="P17" s="13"/>
      <c r="Q17" s="13"/>
      <c r="R17" s="15"/>
      <c r="T17" s="25">
        <v>45923</v>
      </c>
      <c r="U17" s="23"/>
      <c r="V17" s="23">
        <v>1003</v>
      </c>
      <c r="W17" s="46"/>
    </row>
    <row r="18" spans="2:23" x14ac:dyDescent="0.25">
      <c r="B18" s="3">
        <v>45922</v>
      </c>
      <c r="C18" s="1" t="s">
        <v>10</v>
      </c>
      <c r="D18" s="1" t="s">
        <v>11</v>
      </c>
      <c r="E18" s="1" t="s">
        <v>12</v>
      </c>
      <c r="F18" s="1">
        <v>227</v>
      </c>
      <c r="G18" s="1" t="s">
        <v>23</v>
      </c>
      <c r="H18" s="6">
        <v>13740</v>
      </c>
      <c r="I18" s="1">
        <v>1685</v>
      </c>
      <c r="J18" s="2">
        <v>0.04</v>
      </c>
      <c r="K18" s="18">
        <f t="shared" ref="K18:K42" si="2">(I18*J18)+I18</f>
        <v>1752.4</v>
      </c>
      <c r="L18" s="1"/>
      <c r="M18" s="1">
        <v>222</v>
      </c>
      <c r="N18" s="1"/>
      <c r="O18" s="1"/>
      <c r="P18" s="1"/>
      <c r="Q18" s="1"/>
      <c r="R18" s="4"/>
      <c r="T18" s="25">
        <v>45924</v>
      </c>
      <c r="U18" s="23"/>
      <c r="V18" s="23">
        <v>1003</v>
      </c>
      <c r="W18" s="46"/>
    </row>
    <row r="19" spans="2:23" x14ac:dyDescent="0.25">
      <c r="B19" s="12">
        <v>45922</v>
      </c>
      <c r="C19" s="6" t="s">
        <v>10</v>
      </c>
      <c r="D19" s="6" t="s">
        <v>11</v>
      </c>
      <c r="E19" s="6" t="s">
        <v>12</v>
      </c>
      <c r="F19" s="1">
        <v>76</v>
      </c>
      <c r="G19" s="1" t="s">
        <v>24</v>
      </c>
      <c r="H19" s="6">
        <v>13740</v>
      </c>
      <c r="I19" s="1">
        <v>1385</v>
      </c>
      <c r="J19" s="2">
        <v>0.05</v>
      </c>
      <c r="K19" s="14">
        <f t="shared" si="2"/>
        <v>1454.25</v>
      </c>
      <c r="L19" s="13"/>
      <c r="M19" s="13">
        <v>1378</v>
      </c>
      <c r="N19" s="13"/>
      <c r="O19" s="13"/>
      <c r="P19" s="13"/>
      <c r="Q19" s="13"/>
      <c r="R19" s="15"/>
      <c r="T19" s="25">
        <v>45925</v>
      </c>
      <c r="U19" s="23"/>
      <c r="V19" s="23">
        <v>1003</v>
      </c>
      <c r="W19" s="46"/>
    </row>
    <row r="20" spans="2:23" x14ac:dyDescent="0.25">
      <c r="B20" s="3">
        <v>45922</v>
      </c>
      <c r="C20" s="6" t="s">
        <v>10</v>
      </c>
      <c r="D20" s="6" t="s">
        <v>11</v>
      </c>
      <c r="E20" s="6" t="s">
        <v>12</v>
      </c>
      <c r="F20" s="6">
        <v>227</v>
      </c>
      <c r="G20" s="6" t="s">
        <v>13</v>
      </c>
      <c r="H20" s="6">
        <v>13740</v>
      </c>
      <c r="I20" s="6">
        <v>2305</v>
      </c>
      <c r="J20" s="7">
        <v>0.04</v>
      </c>
      <c r="K20" s="18">
        <f>(I20*J20)+I20</f>
        <v>2397.1999999999998</v>
      </c>
      <c r="L20" s="1"/>
      <c r="M20" s="1"/>
      <c r="N20" s="1">
        <f>138-3</f>
        <v>135</v>
      </c>
      <c r="O20" s="1">
        <v>961</v>
      </c>
      <c r="P20" s="1">
        <v>18</v>
      </c>
      <c r="Q20" s="1"/>
      <c r="R20" s="4"/>
      <c r="T20" s="25">
        <v>45927</v>
      </c>
      <c r="U20" s="23"/>
      <c r="V20" s="23">
        <v>370</v>
      </c>
      <c r="W20" s="47"/>
    </row>
    <row r="21" spans="2:23" x14ac:dyDescent="0.25">
      <c r="B21" s="3">
        <v>45922</v>
      </c>
      <c r="C21" s="6" t="s">
        <v>10</v>
      </c>
      <c r="D21" s="6" t="s">
        <v>11</v>
      </c>
      <c r="E21" s="6" t="s">
        <v>12</v>
      </c>
      <c r="F21" s="1">
        <v>76</v>
      </c>
      <c r="G21" s="1" t="s">
        <v>24</v>
      </c>
      <c r="H21" s="6">
        <v>13740</v>
      </c>
      <c r="I21" s="1">
        <v>1385</v>
      </c>
      <c r="J21" s="2">
        <v>0.05</v>
      </c>
      <c r="K21" s="18">
        <f>(I21*J21)+I21</f>
        <v>1454.25</v>
      </c>
      <c r="L21" s="1"/>
      <c r="M21" s="1"/>
      <c r="N21" s="1">
        <f>3</f>
        <v>3</v>
      </c>
      <c r="O21" s="1"/>
      <c r="P21" s="1"/>
      <c r="Q21" s="1"/>
      <c r="R21" s="4"/>
      <c r="T21" s="25" t="s">
        <v>32</v>
      </c>
      <c r="U21" s="23">
        <v>6675</v>
      </c>
      <c r="V21" s="23">
        <v>6660</v>
      </c>
      <c r="W21" s="24"/>
    </row>
    <row r="22" spans="2:23" x14ac:dyDescent="0.25">
      <c r="B22" s="3">
        <v>45922</v>
      </c>
      <c r="C22" s="1" t="s">
        <v>10</v>
      </c>
      <c r="D22" s="1" t="s">
        <v>11</v>
      </c>
      <c r="E22" s="1" t="s">
        <v>12</v>
      </c>
      <c r="F22" s="1">
        <v>76</v>
      </c>
      <c r="G22" s="1" t="s">
        <v>22</v>
      </c>
      <c r="H22" s="6">
        <v>13740</v>
      </c>
      <c r="I22" s="1">
        <v>830</v>
      </c>
      <c r="J22" s="2">
        <v>0.05</v>
      </c>
      <c r="K22" s="18">
        <f t="shared" ref="K22" si="3">(I22*J22)+I22</f>
        <v>871.5</v>
      </c>
      <c r="L22" s="1"/>
      <c r="M22" s="1"/>
      <c r="N22" s="1">
        <v>865</v>
      </c>
      <c r="O22" s="1">
        <v>293</v>
      </c>
      <c r="P22" s="1">
        <v>8</v>
      </c>
      <c r="Q22" s="1"/>
      <c r="R22" s="4"/>
    </row>
    <row r="23" spans="2:23" x14ac:dyDescent="0.25">
      <c r="B23" s="12">
        <v>45923</v>
      </c>
      <c r="C23" s="1" t="s">
        <v>10</v>
      </c>
      <c r="D23" s="1" t="s">
        <v>11</v>
      </c>
      <c r="E23" s="1" t="s">
        <v>12</v>
      </c>
      <c r="F23" s="1">
        <v>76</v>
      </c>
      <c r="G23" s="1" t="s">
        <v>24</v>
      </c>
      <c r="H23" s="6">
        <v>13740</v>
      </c>
      <c r="I23" s="1">
        <v>1385</v>
      </c>
      <c r="J23" s="2">
        <v>0.05</v>
      </c>
      <c r="K23" s="14">
        <f t="shared" ref="K23" si="4">(I23*J23)+I23</f>
        <v>1454.25</v>
      </c>
      <c r="L23" s="13"/>
      <c r="M23" s="13">
        <v>76</v>
      </c>
      <c r="N23" s="13"/>
      <c r="O23" s="13"/>
      <c r="P23" s="13"/>
      <c r="Q23" s="13"/>
      <c r="R23" s="15"/>
    </row>
    <row r="24" spans="2:23" x14ac:dyDescent="0.25">
      <c r="B24" s="3">
        <v>45923</v>
      </c>
      <c r="C24" s="1" t="s">
        <v>10</v>
      </c>
      <c r="D24" s="1" t="s">
        <v>11</v>
      </c>
      <c r="E24" s="1" t="s">
        <v>12</v>
      </c>
      <c r="F24" s="1">
        <v>227</v>
      </c>
      <c r="G24" s="1" t="s">
        <v>24</v>
      </c>
      <c r="H24" s="6">
        <v>13740</v>
      </c>
      <c r="I24" s="1">
        <v>155</v>
      </c>
      <c r="J24" s="2">
        <v>0.04</v>
      </c>
      <c r="K24" s="18">
        <f t="shared" si="2"/>
        <v>161.19999999999999</v>
      </c>
      <c r="L24" s="1"/>
      <c r="M24" s="1">
        <v>161</v>
      </c>
      <c r="N24" s="1"/>
      <c r="O24" s="1"/>
      <c r="P24" s="1"/>
      <c r="Q24" s="1"/>
      <c r="R24" s="4"/>
    </row>
    <row r="25" spans="2:23" x14ac:dyDescent="0.25">
      <c r="B25" s="12">
        <v>45923</v>
      </c>
      <c r="C25" s="1" t="s">
        <v>10</v>
      </c>
      <c r="D25" s="1" t="s">
        <v>11</v>
      </c>
      <c r="E25" s="1" t="s">
        <v>12</v>
      </c>
      <c r="F25" s="1">
        <v>76</v>
      </c>
      <c r="G25" s="1" t="s">
        <v>22</v>
      </c>
      <c r="H25" s="6">
        <v>13740</v>
      </c>
      <c r="I25" s="1">
        <v>830</v>
      </c>
      <c r="J25" s="2">
        <v>0.05</v>
      </c>
      <c r="K25" s="14">
        <f t="shared" si="2"/>
        <v>871.5</v>
      </c>
      <c r="L25" s="13"/>
      <c r="M25" s="13"/>
      <c r="N25" s="13">
        <f>10-4</f>
        <v>6</v>
      </c>
      <c r="O25" s="13"/>
      <c r="P25" s="13"/>
      <c r="Q25" s="13"/>
      <c r="R25" s="15"/>
    </row>
    <row r="26" spans="2:23" x14ac:dyDescent="0.25">
      <c r="B26" s="12">
        <v>45923</v>
      </c>
      <c r="C26" s="1" t="s">
        <v>10</v>
      </c>
      <c r="D26" s="1" t="s">
        <v>11</v>
      </c>
      <c r="E26" s="1" t="s">
        <v>12</v>
      </c>
      <c r="F26" s="1">
        <v>76</v>
      </c>
      <c r="G26" s="1" t="s">
        <v>24</v>
      </c>
      <c r="H26" s="6">
        <v>13740</v>
      </c>
      <c r="I26" s="1">
        <v>1385</v>
      </c>
      <c r="J26" s="2">
        <v>0.05</v>
      </c>
      <c r="K26" s="14">
        <f t="shared" ref="K26" si="5">(I26*J26)+I26</f>
        <v>1454.25</v>
      </c>
      <c r="L26" s="13"/>
      <c r="M26" s="13"/>
      <c r="N26" s="13">
        <f>4</f>
        <v>4</v>
      </c>
      <c r="O26" s="13"/>
      <c r="P26" s="13"/>
      <c r="Q26" s="13"/>
      <c r="R26" s="15"/>
    </row>
    <row r="27" spans="2:23" x14ac:dyDescent="0.25">
      <c r="B27" s="12">
        <v>45923</v>
      </c>
      <c r="C27" s="1" t="s">
        <v>10</v>
      </c>
      <c r="D27" s="1" t="s">
        <v>11</v>
      </c>
      <c r="E27" s="1" t="s">
        <v>12</v>
      </c>
      <c r="F27" s="1">
        <v>227</v>
      </c>
      <c r="G27" s="1" t="s">
        <v>23</v>
      </c>
      <c r="H27" s="6">
        <v>13740</v>
      </c>
      <c r="I27" s="1">
        <v>1685</v>
      </c>
      <c r="J27" s="2">
        <v>0.04</v>
      </c>
      <c r="K27" s="14">
        <f t="shared" si="2"/>
        <v>1752.4</v>
      </c>
      <c r="L27" s="13"/>
      <c r="M27" s="13"/>
      <c r="N27" s="13">
        <v>993</v>
      </c>
      <c r="O27" s="13"/>
      <c r="P27" s="13"/>
      <c r="Q27" s="13"/>
      <c r="R27" s="15"/>
    </row>
    <row r="28" spans="2:23" x14ac:dyDescent="0.25">
      <c r="B28" s="12">
        <v>45923</v>
      </c>
      <c r="C28" s="6" t="s">
        <v>10</v>
      </c>
      <c r="D28" s="6" t="s">
        <v>11</v>
      </c>
      <c r="E28" s="6" t="s">
        <v>12</v>
      </c>
      <c r="F28" s="6">
        <v>227</v>
      </c>
      <c r="G28" s="6" t="s">
        <v>13</v>
      </c>
      <c r="H28" s="6">
        <v>13740</v>
      </c>
      <c r="I28" s="6">
        <v>2305</v>
      </c>
      <c r="J28" s="7">
        <v>0.04</v>
      </c>
      <c r="K28" s="14">
        <f t="shared" ref="K28" si="6">(I28*J28)+I28</f>
        <v>2397.1999999999998</v>
      </c>
      <c r="L28" s="13"/>
      <c r="M28" s="13"/>
      <c r="N28" s="13"/>
      <c r="O28" s="13">
        <v>260</v>
      </c>
      <c r="P28" s="13"/>
      <c r="Q28" s="13"/>
      <c r="R28" s="15"/>
    </row>
    <row r="29" spans="2:23" x14ac:dyDescent="0.25">
      <c r="B29" s="12">
        <v>45923</v>
      </c>
      <c r="C29" s="1" t="s">
        <v>10</v>
      </c>
      <c r="D29" s="1" t="s">
        <v>11</v>
      </c>
      <c r="E29" s="1" t="s">
        <v>12</v>
      </c>
      <c r="F29" s="1">
        <v>76</v>
      </c>
      <c r="G29" s="1" t="s">
        <v>22</v>
      </c>
      <c r="H29" s="6">
        <v>13740</v>
      </c>
      <c r="I29" s="1">
        <v>830</v>
      </c>
      <c r="J29" s="2">
        <v>0.05</v>
      </c>
      <c r="K29" s="14">
        <f t="shared" si="2"/>
        <v>871.5</v>
      </c>
      <c r="L29" s="13"/>
      <c r="M29" s="13"/>
      <c r="N29" s="13"/>
      <c r="O29" s="13">
        <v>575</v>
      </c>
      <c r="P29" s="13">
        <v>18</v>
      </c>
      <c r="Q29" s="13"/>
      <c r="R29" s="15"/>
    </row>
    <row r="30" spans="2:23" x14ac:dyDescent="0.25">
      <c r="B30" s="12">
        <v>45923</v>
      </c>
      <c r="C30" s="1" t="s">
        <v>10</v>
      </c>
      <c r="D30" s="1" t="s">
        <v>11</v>
      </c>
      <c r="E30" s="1" t="s">
        <v>12</v>
      </c>
      <c r="F30" s="1">
        <v>227</v>
      </c>
      <c r="G30" s="1" t="s">
        <v>23</v>
      </c>
      <c r="H30" s="6">
        <v>13740</v>
      </c>
      <c r="I30" s="1">
        <v>1685</v>
      </c>
      <c r="J30" s="2">
        <v>0.04</v>
      </c>
      <c r="K30" s="14">
        <f t="shared" si="2"/>
        <v>1752.4</v>
      </c>
      <c r="L30" s="13"/>
      <c r="M30" s="13"/>
      <c r="N30" s="13"/>
      <c r="O30" s="13">
        <v>978</v>
      </c>
      <c r="P30" s="13">
        <v>8</v>
      </c>
      <c r="Q30" s="13"/>
      <c r="R30" s="15"/>
    </row>
    <row r="31" spans="2:23" x14ac:dyDescent="0.25">
      <c r="B31" s="12">
        <v>45924</v>
      </c>
      <c r="C31" s="1" t="s">
        <v>10</v>
      </c>
      <c r="D31" s="1" t="s">
        <v>11</v>
      </c>
      <c r="E31" s="1" t="s">
        <v>12</v>
      </c>
      <c r="F31" s="1">
        <v>76</v>
      </c>
      <c r="G31" s="1" t="s">
        <v>22</v>
      </c>
      <c r="H31" s="6">
        <v>13740</v>
      </c>
      <c r="I31" s="1">
        <v>830</v>
      </c>
      <c r="J31" s="2">
        <v>0.05</v>
      </c>
      <c r="K31" s="14">
        <f t="shared" ref="K31" si="7">(I31*J31)+I31</f>
        <v>871.5</v>
      </c>
      <c r="L31" s="13"/>
      <c r="M31" s="13"/>
      <c r="N31" s="13"/>
      <c r="O31" s="13"/>
      <c r="P31" s="13">
        <v>566</v>
      </c>
      <c r="Q31" s="13"/>
      <c r="R31" s="15"/>
    </row>
    <row r="32" spans="2:23" x14ac:dyDescent="0.25">
      <c r="B32" s="12">
        <v>45924</v>
      </c>
      <c r="C32" s="6" t="s">
        <v>10</v>
      </c>
      <c r="D32" s="6" t="s">
        <v>11</v>
      </c>
      <c r="E32" s="6" t="s">
        <v>12</v>
      </c>
      <c r="F32" s="6">
        <v>227</v>
      </c>
      <c r="G32" s="6" t="s">
        <v>13</v>
      </c>
      <c r="H32" s="6">
        <v>13740</v>
      </c>
      <c r="I32" s="6">
        <v>2305</v>
      </c>
      <c r="J32" s="7">
        <v>0.04</v>
      </c>
      <c r="K32" s="14">
        <f t="shared" si="2"/>
        <v>2397.1999999999998</v>
      </c>
      <c r="L32" s="13"/>
      <c r="M32" s="13"/>
      <c r="N32" s="13"/>
      <c r="O32" s="13"/>
      <c r="P32" s="13">
        <v>1</v>
      </c>
      <c r="Q32" s="13"/>
      <c r="R32" s="15"/>
    </row>
    <row r="33" spans="2:18" x14ac:dyDescent="0.25">
      <c r="B33" s="12">
        <v>45924</v>
      </c>
      <c r="C33" s="1" t="s">
        <v>10</v>
      </c>
      <c r="D33" s="1" t="s">
        <v>11</v>
      </c>
      <c r="E33" s="1" t="s">
        <v>12</v>
      </c>
      <c r="F33" s="1">
        <v>227</v>
      </c>
      <c r="G33" s="1" t="s">
        <v>23</v>
      </c>
      <c r="H33" s="6">
        <v>13740</v>
      </c>
      <c r="I33" s="1">
        <v>1685</v>
      </c>
      <c r="J33" s="2">
        <v>0.04</v>
      </c>
      <c r="K33" s="14">
        <f t="shared" si="2"/>
        <v>1752.4</v>
      </c>
      <c r="L33" s="13"/>
      <c r="M33" s="13"/>
      <c r="N33" s="13">
        <f>773-2</f>
        <v>771</v>
      </c>
      <c r="O33" s="13">
        <v>773</v>
      </c>
      <c r="P33" s="13">
        <v>508</v>
      </c>
      <c r="Q33" s="13"/>
      <c r="R33" s="15"/>
    </row>
    <row r="34" spans="2:18" x14ac:dyDescent="0.25">
      <c r="B34" s="12">
        <v>45924</v>
      </c>
      <c r="C34" s="1" t="s">
        <v>10</v>
      </c>
      <c r="D34" s="1" t="s">
        <v>11</v>
      </c>
      <c r="E34" s="1" t="s">
        <v>12</v>
      </c>
      <c r="F34" s="1">
        <v>76</v>
      </c>
      <c r="G34" s="1" t="s">
        <v>24</v>
      </c>
      <c r="H34" s="6">
        <v>13740</v>
      </c>
      <c r="I34" s="1">
        <v>1385</v>
      </c>
      <c r="J34" s="2">
        <v>0.05</v>
      </c>
      <c r="K34" s="14">
        <f t="shared" ref="K34" si="8">(I34*J34)+I34</f>
        <v>1454.25</v>
      </c>
      <c r="L34" s="13"/>
      <c r="M34" s="13"/>
      <c r="N34" s="13">
        <f>2</f>
        <v>2</v>
      </c>
      <c r="O34" s="13"/>
      <c r="P34" s="13"/>
      <c r="Q34" s="13"/>
      <c r="R34" s="15"/>
    </row>
    <row r="35" spans="2:18" x14ac:dyDescent="0.25">
      <c r="B35" s="12">
        <v>45924</v>
      </c>
      <c r="C35" s="1" t="s">
        <v>10</v>
      </c>
      <c r="D35" s="1" t="s">
        <v>11</v>
      </c>
      <c r="E35" s="1" t="s">
        <v>12</v>
      </c>
      <c r="F35" s="1">
        <v>76</v>
      </c>
      <c r="G35" s="1" t="s">
        <v>24</v>
      </c>
      <c r="H35" s="6">
        <v>13740</v>
      </c>
      <c r="I35" s="1">
        <v>1385</v>
      </c>
      <c r="J35" s="2">
        <v>0.05</v>
      </c>
      <c r="K35" s="14">
        <f t="shared" si="2"/>
        <v>1454.25</v>
      </c>
      <c r="L35" s="13"/>
      <c r="M35" s="13"/>
      <c r="N35" s="13">
        <v>230</v>
      </c>
      <c r="O35" s="13">
        <v>7</v>
      </c>
      <c r="P35" s="13">
        <v>7</v>
      </c>
      <c r="Q35" s="13"/>
      <c r="R35" s="15"/>
    </row>
    <row r="36" spans="2:18" x14ac:dyDescent="0.25">
      <c r="B36" s="12">
        <v>45925</v>
      </c>
      <c r="C36" s="1" t="s">
        <v>10</v>
      </c>
      <c r="D36" s="1" t="s">
        <v>11</v>
      </c>
      <c r="E36" s="1" t="s">
        <v>12</v>
      </c>
      <c r="F36" s="1">
        <v>227</v>
      </c>
      <c r="G36" s="1" t="s">
        <v>23</v>
      </c>
      <c r="H36" s="6">
        <v>13740</v>
      </c>
      <c r="I36" s="1">
        <v>1685</v>
      </c>
      <c r="J36" s="2">
        <v>0.04</v>
      </c>
      <c r="K36" s="14">
        <f t="shared" si="2"/>
        <v>1752.4</v>
      </c>
      <c r="L36" s="13"/>
      <c r="M36" s="13"/>
      <c r="N36" s="13"/>
      <c r="O36" s="13">
        <v>11</v>
      </c>
      <c r="P36" s="13">
        <v>1150</v>
      </c>
      <c r="Q36" s="13"/>
      <c r="R36" s="15"/>
    </row>
    <row r="37" spans="2:18" x14ac:dyDescent="0.25">
      <c r="B37" s="12">
        <v>45925</v>
      </c>
      <c r="C37" s="6" t="s">
        <v>10</v>
      </c>
      <c r="D37" s="6" t="s">
        <v>11</v>
      </c>
      <c r="E37" s="6" t="s">
        <v>12</v>
      </c>
      <c r="F37" s="6">
        <v>227</v>
      </c>
      <c r="G37" s="6" t="s">
        <v>13</v>
      </c>
      <c r="H37" s="6">
        <v>13740</v>
      </c>
      <c r="I37" s="6">
        <v>2305</v>
      </c>
      <c r="J37" s="7">
        <v>0.04</v>
      </c>
      <c r="K37" s="14">
        <f t="shared" ref="K37" si="9">(I37*J37)+I37</f>
        <v>2397.1999999999998</v>
      </c>
      <c r="L37" s="13"/>
      <c r="M37" s="13"/>
      <c r="N37" s="13"/>
      <c r="O37" s="13"/>
      <c r="P37" s="13">
        <v>1350</v>
      </c>
      <c r="Q37" s="13"/>
      <c r="R37" s="15"/>
    </row>
    <row r="38" spans="2:18" x14ac:dyDescent="0.25">
      <c r="B38" s="12">
        <v>45925</v>
      </c>
      <c r="C38" s="1" t="s">
        <v>10</v>
      </c>
      <c r="D38" s="1" t="s">
        <v>11</v>
      </c>
      <c r="E38" s="1" t="s">
        <v>12</v>
      </c>
      <c r="F38" s="1">
        <v>76</v>
      </c>
      <c r="G38" s="1" t="s">
        <v>24</v>
      </c>
      <c r="H38" s="6">
        <v>13740</v>
      </c>
      <c r="I38" s="1">
        <v>1385</v>
      </c>
      <c r="J38" s="2">
        <v>0.05</v>
      </c>
      <c r="K38" s="14">
        <f t="shared" si="2"/>
        <v>1454.25</v>
      </c>
      <c r="L38" s="13"/>
      <c r="M38" s="13"/>
      <c r="N38" s="13">
        <v>1003</v>
      </c>
      <c r="O38" s="13"/>
      <c r="P38" s="13"/>
      <c r="Q38" s="13"/>
      <c r="R38" s="15"/>
    </row>
    <row r="39" spans="2:18" x14ac:dyDescent="0.25">
      <c r="B39" s="12">
        <v>45927</v>
      </c>
      <c r="C39" s="1" t="s">
        <v>10</v>
      </c>
      <c r="D39" s="1" t="s">
        <v>11</v>
      </c>
      <c r="E39" s="1" t="s">
        <v>12</v>
      </c>
      <c r="F39" s="1">
        <v>76</v>
      </c>
      <c r="G39" s="1" t="s">
        <v>24</v>
      </c>
      <c r="H39" s="6">
        <v>13740</v>
      </c>
      <c r="I39" s="1">
        <v>1385</v>
      </c>
      <c r="J39" s="2">
        <v>0.05</v>
      </c>
      <c r="K39" s="14">
        <f t="shared" si="2"/>
        <v>1454.25</v>
      </c>
      <c r="L39" s="13"/>
      <c r="M39" s="13"/>
      <c r="N39" s="13">
        <v>209</v>
      </c>
      <c r="O39" s="13">
        <v>1436</v>
      </c>
      <c r="P39" s="13"/>
      <c r="Q39" s="13"/>
      <c r="R39" s="15"/>
    </row>
    <row r="40" spans="2:18" x14ac:dyDescent="0.25">
      <c r="B40" s="12">
        <v>45927</v>
      </c>
      <c r="C40" s="1" t="s">
        <v>10</v>
      </c>
      <c r="D40" s="1" t="s">
        <v>11</v>
      </c>
      <c r="E40" s="1" t="s">
        <v>12</v>
      </c>
      <c r="F40" s="1">
        <v>227</v>
      </c>
      <c r="G40" s="1" t="s">
        <v>24</v>
      </c>
      <c r="H40" s="6">
        <v>13740</v>
      </c>
      <c r="I40" s="1">
        <v>155</v>
      </c>
      <c r="J40" s="2">
        <v>0.04</v>
      </c>
      <c r="K40" s="14">
        <f t="shared" ref="K40:K41" si="10">(I40*J40)+I40</f>
        <v>161.19999999999999</v>
      </c>
      <c r="L40" s="13"/>
      <c r="M40" s="13"/>
      <c r="N40" s="13">
        <v>161</v>
      </c>
      <c r="O40" s="13">
        <v>151</v>
      </c>
      <c r="P40" s="13"/>
      <c r="Q40" s="13"/>
      <c r="R40" s="15"/>
    </row>
    <row r="41" spans="2:18" x14ac:dyDescent="0.25">
      <c r="B41" s="12">
        <v>45927</v>
      </c>
      <c r="C41" s="6" t="s">
        <v>10</v>
      </c>
      <c r="D41" s="6" t="s">
        <v>11</v>
      </c>
      <c r="E41" s="6" t="s">
        <v>12</v>
      </c>
      <c r="F41" s="6">
        <v>227</v>
      </c>
      <c r="G41" s="6" t="s">
        <v>13</v>
      </c>
      <c r="H41" s="6">
        <v>13740</v>
      </c>
      <c r="I41" s="6">
        <v>2305</v>
      </c>
      <c r="J41" s="7">
        <v>0.04</v>
      </c>
      <c r="K41" s="14">
        <f t="shared" si="10"/>
        <v>2397.1999999999998</v>
      </c>
      <c r="L41" s="13"/>
      <c r="M41" s="13"/>
      <c r="N41" s="13"/>
      <c r="O41" s="13"/>
      <c r="P41" s="13"/>
      <c r="Q41" s="13">
        <v>510</v>
      </c>
      <c r="R41" s="15"/>
    </row>
    <row r="42" spans="2:18" x14ac:dyDescent="0.25">
      <c r="B42" s="12">
        <v>45927</v>
      </c>
      <c r="C42" s="1" t="s">
        <v>10</v>
      </c>
      <c r="D42" s="1" t="s">
        <v>11</v>
      </c>
      <c r="E42" s="1" t="s">
        <v>12</v>
      </c>
      <c r="F42" s="1">
        <v>227</v>
      </c>
      <c r="G42" s="1" t="s">
        <v>23</v>
      </c>
      <c r="H42" s="6">
        <v>13740</v>
      </c>
      <c r="I42" s="1">
        <v>1685</v>
      </c>
      <c r="J42" s="2">
        <v>0.04</v>
      </c>
      <c r="K42" s="14">
        <f t="shared" si="2"/>
        <v>1752.4</v>
      </c>
      <c r="L42" s="13"/>
      <c r="M42" s="13"/>
      <c r="N42" s="13"/>
      <c r="O42" s="13"/>
      <c r="P42" s="13"/>
      <c r="Q42" s="13">
        <v>1600</v>
      </c>
      <c r="R42" s="15"/>
    </row>
    <row r="43" spans="2:18" ht="15.75" thickBot="1" x14ac:dyDescent="0.3">
      <c r="B43" s="12">
        <v>45927</v>
      </c>
      <c r="C43" s="13"/>
      <c r="D43" s="13"/>
      <c r="E43" s="13"/>
      <c r="F43" s="13"/>
      <c r="G43" s="13"/>
      <c r="H43" s="6">
        <v>13740</v>
      </c>
      <c r="I43" s="13"/>
      <c r="J43" s="13"/>
      <c r="K43" s="14">
        <f t="shared" si="1"/>
        <v>0</v>
      </c>
      <c r="L43" s="13"/>
      <c r="M43" s="13"/>
      <c r="N43" s="13"/>
      <c r="O43" s="13"/>
      <c r="P43" s="13"/>
      <c r="Q43" s="13"/>
      <c r="R43" s="15"/>
    </row>
    <row r="44" spans="2:18" ht="16.5" thickBot="1" x14ac:dyDescent="0.3">
      <c r="B44" s="42" t="s">
        <v>19</v>
      </c>
      <c r="C44" s="43"/>
      <c r="D44" s="43"/>
      <c r="E44" s="43"/>
      <c r="F44" s="43"/>
      <c r="G44" s="43"/>
      <c r="H44" s="43"/>
      <c r="I44" s="43"/>
      <c r="J44" s="43"/>
      <c r="K44" s="44"/>
      <c r="L44" s="16">
        <f>SUBTOTAL(9,L5:L43)</f>
        <v>6675</v>
      </c>
      <c r="M44" s="16">
        <f>SUBTOTAL(9,M5:M43)</f>
        <v>6675</v>
      </c>
      <c r="N44" s="16">
        <f>SUBTOTAL(9,N5:N43)</f>
        <v>6660</v>
      </c>
      <c r="O44" s="16">
        <f>SUBTOTAL(9,O5:O43)</f>
        <v>6635</v>
      </c>
      <c r="P44" s="16">
        <f>SUBTOTAL(9,P5:P43)</f>
        <v>3645</v>
      </c>
      <c r="Q44" s="16">
        <f>SUBTOTAL(9,Q5:Q43)</f>
        <v>2110</v>
      </c>
      <c r="R44" s="17">
        <f>SUBTOTAL(9,R5:R43)</f>
        <v>0</v>
      </c>
    </row>
    <row r="46" spans="2:18" ht="15.75" thickBot="1" x14ac:dyDescent="0.3"/>
    <row r="47" spans="2:18" ht="16.5" thickBot="1" x14ac:dyDescent="0.3">
      <c r="C47" s="27" t="s">
        <v>43</v>
      </c>
      <c r="D47" s="28"/>
      <c r="E47" s="29"/>
    </row>
    <row r="48" spans="2:18" x14ac:dyDescent="0.25">
      <c r="C48" s="38" t="s">
        <v>36</v>
      </c>
      <c r="D48" s="39"/>
      <c r="E48" s="20">
        <v>45914</v>
      </c>
    </row>
    <row r="49" spans="3:5" x14ac:dyDescent="0.25">
      <c r="C49" s="36" t="s">
        <v>37</v>
      </c>
      <c r="D49" s="37"/>
      <c r="E49" s="21">
        <v>45918</v>
      </c>
    </row>
    <row r="50" spans="3:5" x14ac:dyDescent="0.25">
      <c r="C50" s="36" t="s">
        <v>38</v>
      </c>
      <c r="D50" s="37"/>
      <c r="E50" s="21">
        <v>45927</v>
      </c>
    </row>
    <row r="51" spans="3:5" x14ac:dyDescent="0.25">
      <c r="C51" s="36" t="s">
        <v>39</v>
      </c>
      <c r="D51" s="37"/>
      <c r="E51" s="4">
        <f>L44</f>
        <v>6675</v>
      </c>
    </row>
    <row r="52" spans="3:5" x14ac:dyDescent="0.25">
      <c r="C52" s="36" t="s">
        <v>40</v>
      </c>
      <c r="D52" s="37"/>
      <c r="E52" s="4">
        <f>N44</f>
        <v>6660</v>
      </c>
    </row>
    <row r="53" spans="3:5" x14ac:dyDescent="0.25">
      <c r="C53" s="36" t="s">
        <v>41</v>
      </c>
      <c r="D53" s="37"/>
      <c r="E53" s="4">
        <f>Q44</f>
        <v>2110</v>
      </c>
    </row>
    <row r="54" spans="3:5" ht="15.75" thickBot="1" x14ac:dyDescent="0.3">
      <c r="C54" s="40" t="s">
        <v>42</v>
      </c>
      <c r="D54" s="41"/>
      <c r="E54" s="19">
        <f>R44</f>
        <v>0</v>
      </c>
    </row>
  </sheetData>
  <autoFilter ref="B4:L43" xr:uid="{8B524CEB-C687-48CA-B75D-3609E731CD48}"/>
  <mergeCells count="11">
    <mergeCell ref="W9:W20"/>
    <mergeCell ref="B3:R3"/>
    <mergeCell ref="B2:R2"/>
    <mergeCell ref="C49:D49"/>
    <mergeCell ref="C48:D48"/>
    <mergeCell ref="C54:D54"/>
    <mergeCell ref="C53:D53"/>
    <mergeCell ref="C52:D52"/>
    <mergeCell ref="C51:D51"/>
    <mergeCell ref="C50:D50"/>
    <mergeCell ref="B44:K4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2EF5-9201-401C-8C0C-26F4FE064057}">
  <sheetPr>
    <tabColor theme="4" tint="-0.249977111117893"/>
  </sheetPr>
  <dimension ref="B1:W25"/>
  <sheetViews>
    <sheetView zoomScale="90" zoomScaleNormal="90" workbookViewId="0">
      <selection activeCell="D12" sqref="D12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28515625" bestFit="1" customWidth="1"/>
    <col min="21" max="21" width="20" bestFit="1" customWidth="1"/>
    <col min="22" max="24" width="19.42578125" bestFit="1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  <c r="T4" s="22" t="s">
        <v>31</v>
      </c>
      <c r="U4" s="23" t="s">
        <v>33</v>
      </c>
      <c r="V4" s="23" t="s">
        <v>34</v>
      </c>
      <c r="W4" s="26" t="s">
        <v>35</v>
      </c>
    </row>
    <row r="5" spans="2:23" x14ac:dyDescent="0.25">
      <c r="B5" s="12">
        <v>45918</v>
      </c>
      <c r="C5" s="1" t="s">
        <v>10</v>
      </c>
      <c r="D5" s="1" t="s">
        <v>25</v>
      </c>
      <c r="E5" s="1" t="s">
        <v>26</v>
      </c>
      <c r="F5" s="1">
        <v>227</v>
      </c>
      <c r="G5" s="1" t="s">
        <v>13</v>
      </c>
      <c r="H5" s="13">
        <v>13720</v>
      </c>
      <c r="I5" s="13">
        <v>2505</v>
      </c>
      <c r="J5" s="7">
        <v>0.04</v>
      </c>
      <c r="K5" s="14">
        <f t="shared" ref="K5:K13" si="0">(I5*J5)+I5</f>
        <v>2605.1999999999998</v>
      </c>
      <c r="L5" s="13">
        <v>2633</v>
      </c>
      <c r="M5" s="13"/>
      <c r="N5" s="13"/>
      <c r="O5" s="13"/>
      <c r="P5" s="13"/>
      <c r="Q5" s="13"/>
      <c r="R5" s="15"/>
      <c r="T5" s="25">
        <v>45918</v>
      </c>
      <c r="U5" s="23">
        <v>2633</v>
      </c>
      <c r="V5" s="23"/>
      <c r="W5" s="45">
        <f>GETPIVOTDATA("Sum of DAY CUTTING",$T$4)-GETPIVOTDATA("Sum of DAY SEWING",$T$4)</f>
        <v>5243</v>
      </c>
    </row>
    <row r="6" spans="2:23" x14ac:dyDescent="0.25">
      <c r="B6" s="12">
        <v>45920</v>
      </c>
      <c r="C6" s="1" t="s">
        <v>10</v>
      </c>
      <c r="D6" s="1" t="s">
        <v>25</v>
      </c>
      <c r="E6" s="1" t="s">
        <v>26</v>
      </c>
      <c r="F6" s="1">
        <v>227</v>
      </c>
      <c r="G6" s="13" t="s">
        <v>23</v>
      </c>
      <c r="H6" s="13">
        <v>13720</v>
      </c>
      <c r="I6" s="13">
        <v>1720</v>
      </c>
      <c r="J6" s="7">
        <v>0.04</v>
      </c>
      <c r="K6" s="14">
        <f t="shared" si="0"/>
        <v>1788.8</v>
      </c>
      <c r="L6" s="13">
        <v>1812</v>
      </c>
      <c r="M6" s="13"/>
      <c r="N6" s="13"/>
      <c r="O6" s="13"/>
      <c r="P6" s="13"/>
      <c r="Q6" s="13"/>
      <c r="R6" s="15"/>
      <c r="T6" s="25">
        <v>45920</v>
      </c>
      <c r="U6" s="23">
        <v>1812</v>
      </c>
      <c r="V6" s="23"/>
      <c r="W6" s="46"/>
    </row>
    <row r="7" spans="2:23" x14ac:dyDescent="0.25">
      <c r="B7" s="12">
        <v>45924</v>
      </c>
      <c r="C7" s="1" t="s">
        <v>10</v>
      </c>
      <c r="D7" s="1" t="s">
        <v>25</v>
      </c>
      <c r="E7" s="1" t="s">
        <v>26</v>
      </c>
      <c r="F7" s="1">
        <v>227</v>
      </c>
      <c r="G7" s="1" t="s">
        <v>13</v>
      </c>
      <c r="H7" s="13">
        <v>13720</v>
      </c>
      <c r="I7" s="13">
        <v>2505</v>
      </c>
      <c r="J7" s="7">
        <v>0.04</v>
      </c>
      <c r="K7" s="14">
        <f t="shared" si="0"/>
        <v>2605.1999999999998</v>
      </c>
      <c r="L7" s="13"/>
      <c r="M7" s="13">
        <v>2124</v>
      </c>
      <c r="N7" s="13"/>
      <c r="O7" s="13"/>
      <c r="P7" s="13"/>
      <c r="Q7" s="13"/>
      <c r="R7" s="15"/>
      <c r="T7" s="25">
        <v>45924</v>
      </c>
      <c r="U7" s="23">
        <v>868</v>
      </c>
      <c r="V7" s="23"/>
      <c r="W7" s="46"/>
    </row>
    <row r="8" spans="2:23" x14ac:dyDescent="0.25">
      <c r="B8" s="12">
        <v>45924</v>
      </c>
      <c r="C8" s="1" t="s">
        <v>10</v>
      </c>
      <c r="D8" s="1" t="s">
        <v>25</v>
      </c>
      <c r="E8" s="1" t="s">
        <v>26</v>
      </c>
      <c r="F8" s="13">
        <v>76</v>
      </c>
      <c r="G8" s="13" t="s">
        <v>44</v>
      </c>
      <c r="H8" s="13">
        <v>13720</v>
      </c>
      <c r="I8" s="13">
        <v>815</v>
      </c>
      <c r="J8" s="2">
        <v>0.05</v>
      </c>
      <c r="K8" s="14">
        <f t="shared" si="0"/>
        <v>855.75</v>
      </c>
      <c r="L8" s="13">
        <v>868</v>
      </c>
      <c r="M8" s="13"/>
      <c r="N8" s="13"/>
      <c r="O8" s="13"/>
      <c r="P8" s="13"/>
      <c r="Q8" s="13"/>
      <c r="R8" s="15"/>
      <c r="T8" s="25">
        <v>45927</v>
      </c>
      <c r="U8" s="23"/>
      <c r="V8" s="23">
        <v>70</v>
      </c>
      <c r="W8" s="47"/>
    </row>
    <row r="9" spans="2:23" x14ac:dyDescent="0.25">
      <c r="B9" s="12">
        <v>45927</v>
      </c>
      <c r="C9" s="1" t="s">
        <v>10</v>
      </c>
      <c r="D9" s="1" t="s">
        <v>25</v>
      </c>
      <c r="E9" s="1" t="s">
        <v>26</v>
      </c>
      <c r="F9" s="1">
        <v>227</v>
      </c>
      <c r="G9" s="1" t="s">
        <v>13</v>
      </c>
      <c r="H9" s="13">
        <v>13720</v>
      </c>
      <c r="I9" s="13">
        <v>2505</v>
      </c>
      <c r="J9" s="7">
        <v>0.04</v>
      </c>
      <c r="K9" s="14">
        <f t="shared" si="0"/>
        <v>2605.1999999999998</v>
      </c>
      <c r="L9" s="13"/>
      <c r="M9" s="13">
        <v>509</v>
      </c>
      <c r="N9" s="13"/>
      <c r="O9" s="13"/>
      <c r="P9" s="13"/>
      <c r="Q9" s="13"/>
      <c r="R9" s="15"/>
      <c r="T9" s="25" t="s">
        <v>32</v>
      </c>
      <c r="U9" s="23">
        <v>5313</v>
      </c>
      <c r="V9" s="23">
        <v>70</v>
      </c>
      <c r="W9" s="24"/>
    </row>
    <row r="10" spans="2:23" x14ac:dyDescent="0.25">
      <c r="B10" s="12">
        <v>45927</v>
      </c>
      <c r="C10" s="1" t="s">
        <v>10</v>
      </c>
      <c r="D10" s="1" t="s">
        <v>25</v>
      </c>
      <c r="E10" s="1" t="s">
        <v>26</v>
      </c>
      <c r="F10" s="1">
        <v>227</v>
      </c>
      <c r="G10" s="13" t="s">
        <v>23</v>
      </c>
      <c r="H10" s="13">
        <v>13720</v>
      </c>
      <c r="I10" s="13">
        <v>1720</v>
      </c>
      <c r="J10" s="7">
        <v>0.04</v>
      </c>
      <c r="K10" s="14">
        <f t="shared" si="0"/>
        <v>1788.8</v>
      </c>
      <c r="L10" s="13"/>
      <c r="M10" s="13">
        <v>1512</v>
      </c>
      <c r="N10" s="13"/>
      <c r="O10" s="13"/>
      <c r="P10" s="13"/>
      <c r="Q10" s="13"/>
      <c r="R10" s="15"/>
    </row>
    <row r="11" spans="2:23" x14ac:dyDescent="0.25">
      <c r="B11" s="12">
        <v>45927</v>
      </c>
      <c r="C11" s="1" t="s">
        <v>10</v>
      </c>
      <c r="D11" s="1" t="s">
        <v>25</v>
      </c>
      <c r="E11" s="1" t="s">
        <v>26</v>
      </c>
      <c r="F11" s="1">
        <v>227</v>
      </c>
      <c r="G11" s="1" t="s">
        <v>13</v>
      </c>
      <c r="H11" s="13">
        <v>13720</v>
      </c>
      <c r="I11" s="13">
        <v>2505</v>
      </c>
      <c r="J11" s="7">
        <v>0.04</v>
      </c>
      <c r="K11" s="14">
        <f t="shared" si="0"/>
        <v>2605.1999999999998</v>
      </c>
      <c r="L11" s="13"/>
      <c r="M11" s="13"/>
      <c r="N11" s="13">
        <v>70</v>
      </c>
      <c r="O11" s="13"/>
      <c r="P11" s="13"/>
      <c r="Q11" s="13"/>
      <c r="R11" s="15"/>
    </row>
    <row r="12" spans="2:23" x14ac:dyDescent="0.25">
      <c r="B12" s="12">
        <v>45927</v>
      </c>
      <c r="C12" s="13"/>
      <c r="D12" s="13"/>
      <c r="E12" s="13"/>
      <c r="F12" s="13"/>
      <c r="G12" s="13"/>
      <c r="H12" s="13">
        <v>13720</v>
      </c>
      <c r="I12" s="13"/>
      <c r="J12" s="13"/>
      <c r="K12" s="14">
        <f t="shared" ref="K12" si="1">(I12*J12)+I12</f>
        <v>0</v>
      </c>
      <c r="L12" s="13"/>
      <c r="M12" s="13"/>
      <c r="N12" s="13"/>
      <c r="O12" s="13"/>
      <c r="P12" s="13"/>
      <c r="Q12" s="13"/>
      <c r="R12" s="15"/>
    </row>
    <row r="13" spans="2:23" ht="15.75" thickBot="1" x14ac:dyDescent="0.3">
      <c r="B13" s="12">
        <v>45927</v>
      </c>
      <c r="C13" s="13"/>
      <c r="D13" s="13"/>
      <c r="E13" s="13"/>
      <c r="F13" s="13"/>
      <c r="G13" s="13"/>
      <c r="H13" s="13">
        <v>13720</v>
      </c>
      <c r="I13" s="13"/>
      <c r="J13" s="13"/>
      <c r="K13" s="14">
        <f t="shared" si="0"/>
        <v>0</v>
      </c>
      <c r="L13" s="13"/>
      <c r="M13" s="13"/>
      <c r="N13" s="13"/>
      <c r="O13" s="13"/>
      <c r="P13" s="13"/>
      <c r="Q13" s="13"/>
      <c r="R13" s="15"/>
    </row>
    <row r="14" spans="2:23" ht="16.5" thickBot="1" x14ac:dyDescent="0.3">
      <c r="B14" s="42" t="s">
        <v>19</v>
      </c>
      <c r="C14" s="43"/>
      <c r="D14" s="43"/>
      <c r="E14" s="43"/>
      <c r="F14" s="43"/>
      <c r="G14" s="43"/>
      <c r="H14" s="43"/>
      <c r="I14" s="43"/>
      <c r="J14" s="43"/>
      <c r="K14" s="44"/>
      <c r="L14" s="16">
        <f t="shared" ref="L14:R14" si="2">SUBTOTAL(9,L5:L13)</f>
        <v>5313</v>
      </c>
      <c r="M14" s="16">
        <f t="shared" si="2"/>
        <v>4145</v>
      </c>
      <c r="N14" s="16">
        <f t="shared" si="2"/>
        <v>70</v>
      </c>
      <c r="O14" s="16">
        <f t="shared" si="2"/>
        <v>0</v>
      </c>
      <c r="P14" s="16">
        <f t="shared" si="2"/>
        <v>0</v>
      </c>
      <c r="Q14" s="16">
        <f t="shared" si="2"/>
        <v>0</v>
      </c>
      <c r="R14" s="17">
        <f t="shared" si="2"/>
        <v>0</v>
      </c>
    </row>
    <row r="17" spans="3:5" ht="15.75" thickBot="1" x14ac:dyDescent="0.3"/>
    <row r="18" spans="3:5" ht="16.5" thickBot="1" x14ac:dyDescent="0.3">
      <c r="C18" s="48" t="s">
        <v>45</v>
      </c>
      <c r="D18" s="49"/>
      <c r="E18" s="50"/>
    </row>
    <row r="19" spans="3:5" x14ac:dyDescent="0.25">
      <c r="C19" s="38" t="s">
        <v>36</v>
      </c>
      <c r="D19" s="39"/>
      <c r="E19" s="20">
        <f>B5</f>
        <v>45918</v>
      </c>
    </row>
    <row r="20" spans="3:5" x14ac:dyDescent="0.25">
      <c r="C20" s="36" t="s">
        <v>37</v>
      </c>
      <c r="D20" s="37"/>
      <c r="E20" s="21"/>
    </row>
    <row r="21" spans="3:5" x14ac:dyDescent="0.25">
      <c r="C21" s="36" t="s">
        <v>38</v>
      </c>
      <c r="D21" s="37"/>
      <c r="E21" s="4"/>
    </row>
    <row r="22" spans="3:5" x14ac:dyDescent="0.25">
      <c r="C22" s="36" t="s">
        <v>39</v>
      </c>
      <c r="D22" s="37"/>
      <c r="E22" s="4">
        <f>L14</f>
        <v>5313</v>
      </c>
    </row>
    <row r="23" spans="3:5" x14ac:dyDescent="0.25">
      <c r="C23" s="36" t="s">
        <v>40</v>
      </c>
      <c r="D23" s="37"/>
      <c r="E23" s="4">
        <f>N14</f>
        <v>70</v>
      </c>
    </row>
    <row r="24" spans="3:5" x14ac:dyDescent="0.25">
      <c r="C24" s="36" t="s">
        <v>41</v>
      </c>
      <c r="D24" s="37"/>
      <c r="E24" s="4">
        <f>Q14</f>
        <v>0</v>
      </c>
    </row>
    <row r="25" spans="3:5" ht="15.75" thickBot="1" x14ac:dyDescent="0.3">
      <c r="C25" s="40" t="s">
        <v>42</v>
      </c>
      <c r="D25" s="41"/>
      <c r="E25" s="19">
        <f>R14</f>
        <v>0</v>
      </c>
    </row>
  </sheetData>
  <autoFilter ref="B4:L4" xr:uid="{51A82EF5-9201-401C-8C0C-26F4FE064057}"/>
  <mergeCells count="12">
    <mergeCell ref="B2:R2"/>
    <mergeCell ref="B3:R3"/>
    <mergeCell ref="B14:K14"/>
    <mergeCell ref="C18:E18"/>
    <mergeCell ref="C19:D19"/>
    <mergeCell ref="W5:W8"/>
    <mergeCell ref="C25:D25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BB49-3550-4AE3-AC8F-B25FDFD6816B}">
  <sheetPr>
    <tabColor theme="4" tint="-0.249977111117893"/>
  </sheetPr>
  <dimension ref="B1:W24"/>
  <sheetViews>
    <sheetView zoomScale="90" zoomScaleNormal="90" workbookViewId="0">
      <selection activeCell="D12" sqref="D12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28515625" bestFit="1" customWidth="1"/>
    <col min="21" max="21" width="20" bestFit="1" customWidth="1"/>
    <col min="22" max="23" width="19.42578125" bestFit="1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  <c r="T4" s="22" t="s">
        <v>31</v>
      </c>
      <c r="U4" s="23" t="s">
        <v>33</v>
      </c>
      <c r="V4" s="23" t="s">
        <v>34</v>
      </c>
      <c r="W4" s="26" t="s">
        <v>35</v>
      </c>
    </row>
    <row r="5" spans="2:23" x14ac:dyDescent="0.25">
      <c r="B5" s="12">
        <v>45921</v>
      </c>
      <c r="C5" s="1" t="s">
        <v>10</v>
      </c>
      <c r="D5" s="1" t="s">
        <v>27</v>
      </c>
      <c r="E5" s="1" t="s">
        <v>28</v>
      </c>
      <c r="F5" s="1">
        <v>227</v>
      </c>
      <c r="G5" s="1" t="s">
        <v>13</v>
      </c>
      <c r="H5" s="13">
        <v>15485</v>
      </c>
      <c r="I5" s="13">
        <v>2500</v>
      </c>
      <c r="J5" s="7">
        <v>0.04</v>
      </c>
      <c r="K5" s="14">
        <f t="shared" ref="K5:K12" si="0">(I5*J5)+I5</f>
        <v>2600</v>
      </c>
      <c r="L5" s="13">
        <v>1518</v>
      </c>
      <c r="M5" s="13"/>
      <c r="N5" s="13"/>
      <c r="O5" s="13"/>
      <c r="P5" s="13"/>
      <c r="Q5" s="13"/>
      <c r="R5" s="15"/>
      <c r="T5" s="25">
        <v>45921</v>
      </c>
      <c r="U5" s="23">
        <v>1518</v>
      </c>
      <c r="V5" s="23"/>
      <c r="W5" s="45">
        <f>GETPIVOTDATA("Sum of DAY CUTTING",$T$4)-GETPIVOTDATA("Sum of DAY SEWING",$T$4)</f>
        <v>6191</v>
      </c>
    </row>
    <row r="6" spans="2:23" x14ac:dyDescent="0.25">
      <c r="B6" s="12">
        <v>45922</v>
      </c>
      <c r="C6" s="1" t="s">
        <v>10</v>
      </c>
      <c r="D6" s="1" t="s">
        <v>27</v>
      </c>
      <c r="E6" s="1" t="s">
        <v>28</v>
      </c>
      <c r="F6" s="1">
        <v>227</v>
      </c>
      <c r="G6" s="1" t="s">
        <v>13</v>
      </c>
      <c r="H6" s="13">
        <v>15485</v>
      </c>
      <c r="I6" s="13">
        <v>2500</v>
      </c>
      <c r="J6" s="7">
        <v>0.04</v>
      </c>
      <c r="K6" s="14">
        <f t="shared" si="0"/>
        <v>2600</v>
      </c>
      <c r="L6" s="13">
        <v>972</v>
      </c>
      <c r="M6" s="13"/>
      <c r="N6" s="13"/>
      <c r="O6" s="13"/>
      <c r="P6" s="13"/>
      <c r="Q6" s="13"/>
      <c r="R6" s="15"/>
      <c r="T6" s="25">
        <v>45922</v>
      </c>
      <c r="U6" s="23">
        <v>972</v>
      </c>
      <c r="V6" s="23"/>
      <c r="W6" s="46"/>
    </row>
    <row r="7" spans="2:23" x14ac:dyDescent="0.25">
      <c r="B7" s="12">
        <v>45924</v>
      </c>
      <c r="C7" s="1" t="s">
        <v>10</v>
      </c>
      <c r="D7" s="1" t="s">
        <v>27</v>
      </c>
      <c r="E7" s="1" t="s">
        <v>28</v>
      </c>
      <c r="F7" s="1">
        <v>227</v>
      </c>
      <c r="G7" s="1" t="s">
        <v>13</v>
      </c>
      <c r="H7" s="13">
        <v>15485</v>
      </c>
      <c r="I7" s="13">
        <v>2500</v>
      </c>
      <c r="J7" s="7">
        <v>0.04</v>
      </c>
      <c r="K7" s="14">
        <f t="shared" si="0"/>
        <v>2600</v>
      </c>
      <c r="L7" s="13">
        <v>140</v>
      </c>
      <c r="M7" s="13"/>
      <c r="N7" s="13"/>
      <c r="O7" s="13"/>
      <c r="P7" s="13"/>
      <c r="Q7" s="13"/>
      <c r="R7" s="15"/>
      <c r="T7" s="25">
        <v>45924</v>
      </c>
      <c r="U7" s="23">
        <v>1724</v>
      </c>
      <c r="V7" s="23"/>
      <c r="W7" s="46"/>
    </row>
    <row r="8" spans="2:23" x14ac:dyDescent="0.25">
      <c r="B8" s="12">
        <v>45924</v>
      </c>
      <c r="C8" s="1" t="s">
        <v>10</v>
      </c>
      <c r="D8" s="1" t="s">
        <v>27</v>
      </c>
      <c r="E8" s="1" t="s">
        <v>28</v>
      </c>
      <c r="F8" s="1">
        <v>227</v>
      </c>
      <c r="G8" s="13" t="s">
        <v>23</v>
      </c>
      <c r="H8" s="13">
        <v>15485</v>
      </c>
      <c r="I8" s="13">
        <v>2385</v>
      </c>
      <c r="J8" s="7">
        <v>0.04</v>
      </c>
      <c r="K8" s="14">
        <f t="shared" si="0"/>
        <v>2480.4</v>
      </c>
      <c r="L8" s="13">
        <v>1584</v>
      </c>
      <c r="M8" s="13"/>
      <c r="N8" s="13"/>
      <c r="O8" s="13"/>
      <c r="P8" s="13"/>
      <c r="Q8" s="13"/>
      <c r="R8" s="15"/>
      <c r="T8" s="25">
        <v>45925</v>
      </c>
      <c r="U8" s="23">
        <v>1977</v>
      </c>
      <c r="V8" s="23"/>
      <c r="W8" s="47"/>
    </row>
    <row r="9" spans="2:23" x14ac:dyDescent="0.25">
      <c r="B9" s="12">
        <v>45925</v>
      </c>
      <c r="C9" s="1" t="s">
        <v>10</v>
      </c>
      <c r="D9" s="1" t="s">
        <v>27</v>
      </c>
      <c r="E9" s="1" t="s">
        <v>28</v>
      </c>
      <c r="F9" s="1">
        <v>227</v>
      </c>
      <c r="G9" s="13" t="s">
        <v>23</v>
      </c>
      <c r="H9" s="13">
        <v>15485</v>
      </c>
      <c r="I9" s="13">
        <v>2385</v>
      </c>
      <c r="J9" s="7">
        <v>0.04</v>
      </c>
      <c r="K9" s="14">
        <f t="shared" si="0"/>
        <v>2480.4</v>
      </c>
      <c r="L9" s="13">
        <v>923</v>
      </c>
      <c r="M9" s="13"/>
      <c r="N9" s="13"/>
      <c r="O9" s="13"/>
      <c r="P9" s="13"/>
      <c r="Q9" s="13"/>
      <c r="R9" s="15"/>
      <c r="T9" s="25" t="s">
        <v>32</v>
      </c>
      <c r="U9" s="23">
        <v>6191</v>
      </c>
      <c r="V9" s="23"/>
      <c r="W9" s="24"/>
    </row>
    <row r="10" spans="2:23" x14ac:dyDescent="0.25">
      <c r="B10" s="12">
        <v>45925</v>
      </c>
      <c r="C10" s="1" t="s">
        <v>10</v>
      </c>
      <c r="D10" s="1" t="s">
        <v>27</v>
      </c>
      <c r="E10" s="1" t="s">
        <v>28</v>
      </c>
      <c r="F10" s="1">
        <v>227</v>
      </c>
      <c r="G10" s="13" t="s">
        <v>51</v>
      </c>
      <c r="H10" s="13">
        <v>15485</v>
      </c>
      <c r="I10" s="13">
        <v>1000</v>
      </c>
      <c r="J10" s="7">
        <v>0.04</v>
      </c>
      <c r="K10" s="14">
        <f t="shared" si="0"/>
        <v>1040</v>
      </c>
      <c r="L10" s="13">
        <v>1054</v>
      </c>
      <c r="M10" s="13"/>
      <c r="N10" s="13"/>
      <c r="O10" s="13"/>
      <c r="P10" s="13"/>
      <c r="Q10" s="13"/>
      <c r="R10" s="15"/>
    </row>
    <row r="11" spans="2:23" x14ac:dyDescent="0.25">
      <c r="B11" s="12">
        <v>45925</v>
      </c>
      <c r="C11" s="13"/>
      <c r="D11" s="13"/>
      <c r="E11" s="13"/>
      <c r="F11" s="13"/>
      <c r="G11" s="13"/>
      <c r="H11" s="13">
        <v>15485</v>
      </c>
      <c r="I11" s="13"/>
      <c r="J11" s="13"/>
      <c r="K11" s="14">
        <f t="shared" si="0"/>
        <v>0</v>
      </c>
      <c r="L11" s="13"/>
      <c r="M11" s="13"/>
      <c r="N11" s="13"/>
      <c r="O11" s="13"/>
      <c r="P11" s="13"/>
      <c r="Q11" s="13"/>
      <c r="R11" s="15"/>
    </row>
    <row r="12" spans="2:23" ht="15.75" thickBot="1" x14ac:dyDescent="0.3">
      <c r="B12" s="12">
        <v>45925</v>
      </c>
      <c r="C12" s="13"/>
      <c r="D12" s="13"/>
      <c r="E12" s="13"/>
      <c r="F12" s="13"/>
      <c r="G12" s="13"/>
      <c r="H12" s="13">
        <v>15485</v>
      </c>
      <c r="I12" s="13"/>
      <c r="J12" s="13"/>
      <c r="K12" s="14">
        <f t="shared" si="0"/>
        <v>0</v>
      </c>
      <c r="L12" s="13"/>
      <c r="M12" s="13"/>
      <c r="N12" s="13"/>
      <c r="O12" s="13"/>
      <c r="P12" s="13"/>
      <c r="Q12" s="13"/>
      <c r="R12" s="15"/>
    </row>
    <row r="13" spans="2:23" ht="16.5" thickBot="1" x14ac:dyDescent="0.3">
      <c r="B13" s="42" t="s">
        <v>19</v>
      </c>
      <c r="C13" s="43"/>
      <c r="D13" s="43"/>
      <c r="E13" s="43"/>
      <c r="F13" s="43"/>
      <c r="G13" s="43"/>
      <c r="H13" s="43"/>
      <c r="I13" s="43"/>
      <c r="J13" s="43"/>
      <c r="K13" s="44"/>
      <c r="L13" s="16">
        <f t="shared" ref="L13:R13" si="1">SUBTOTAL(9,L5:L12)</f>
        <v>6191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7">
        <f t="shared" si="1"/>
        <v>0</v>
      </c>
    </row>
    <row r="16" spans="2:23" ht="15.75" thickBot="1" x14ac:dyDescent="0.3"/>
    <row r="17" spans="3:5" ht="16.5" thickBot="1" x14ac:dyDescent="0.3">
      <c r="C17" s="48" t="s">
        <v>48</v>
      </c>
      <c r="D17" s="49"/>
      <c r="E17" s="50"/>
    </row>
    <row r="18" spans="3:5" x14ac:dyDescent="0.25">
      <c r="C18" s="38" t="s">
        <v>36</v>
      </c>
      <c r="D18" s="39"/>
      <c r="E18" s="20">
        <f>B5</f>
        <v>45921</v>
      </c>
    </row>
    <row r="19" spans="3:5" x14ac:dyDescent="0.25">
      <c r="C19" s="36" t="s">
        <v>37</v>
      </c>
      <c r="D19" s="37"/>
      <c r="E19" s="21"/>
    </row>
    <row r="20" spans="3:5" x14ac:dyDescent="0.25">
      <c r="C20" s="36" t="s">
        <v>38</v>
      </c>
      <c r="D20" s="37"/>
      <c r="E20" s="4"/>
    </row>
    <row r="21" spans="3:5" x14ac:dyDescent="0.25">
      <c r="C21" s="36" t="s">
        <v>39</v>
      </c>
      <c r="D21" s="37"/>
      <c r="E21" s="4">
        <f>L13</f>
        <v>6191</v>
      </c>
    </row>
    <row r="22" spans="3:5" x14ac:dyDescent="0.25">
      <c r="C22" s="36" t="s">
        <v>40</v>
      </c>
      <c r="D22" s="37"/>
      <c r="E22" s="4">
        <f>N13</f>
        <v>0</v>
      </c>
    </row>
    <row r="23" spans="3:5" x14ac:dyDescent="0.25">
      <c r="C23" s="36" t="s">
        <v>41</v>
      </c>
      <c r="D23" s="37"/>
      <c r="E23" s="4">
        <f>Q13</f>
        <v>0</v>
      </c>
    </row>
    <row r="24" spans="3:5" ht="15.75" thickBot="1" x14ac:dyDescent="0.3">
      <c r="C24" s="40" t="s">
        <v>42</v>
      </c>
      <c r="D24" s="41"/>
      <c r="E24" s="19">
        <f>R13</f>
        <v>0</v>
      </c>
    </row>
  </sheetData>
  <autoFilter ref="B4:L12" xr:uid="{7B2FBB49-3550-4AE3-AC8F-B25FDFD6816B}"/>
  <mergeCells count="12">
    <mergeCell ref="C18:D18"/>
    <mergeCell ref="W5:W8"/>
    <mergeCell ref="B2:R2"/>
    <mergeCell ref="B3:R3"/>
    <mergeCell ref="B13:K13"/>
    <mergeCell ref="C17:E17"/>
    <mergeCell ref="C24:D24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581-11D2-4B3E-8A0A-7160A995FECB}">
  <sheetPr>
    <tabColor theme="4" tint="-0.249977111117893"/>
  </sheetPr>
  <dimension ref="B1:W21"/>
  <sheetViews>
    <sheetView zoomScale="90" zoomScaleNormal="90" workbookViewId="0">
      <selection activeCell="D7" sqref="D7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28515625" bestFit="1" customWidth="1"/>
    <col min="21" max="21" width="20" bestFit="1" customWidth="1"/>
    <col min="22" max="22" width="19.42578125" bestFit="1" customWidth="1"/>
    <col min="23" max="23" width="14.42578125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  <c r="T4" s="22" t="s">
        <v>31</v>
      </c>
      <c r="U4" s="23" t="s">
        <v>33</v>
      </c>
      <c r="V4" s="23" t="s">
        <v>34</v>
      </c>
      <c r="W4" s="26" t="s">
        <v>35</v>
      </c>
    </row>
    <row r="5" spans="2:23" x14ac:dyDescent="0.25">
      <c r="B5" s="12">
        <v>45927</v>
      </c>
      <c r="C5" s="1" t="s">
        <v>10</v>
      </c>
      <c r="D5" s="1" t="s">
        <v>47</v>
      </c>
      <c r="E5" s="1" t="s">
        <v>46</v>
      </c>
      <c r="F5" s="1">
        <v>76</v>
      </c>
      <c r="G5" s="1" t="s">
        <v>13</v>
      </c>
      <c r="H5" s="13">
        <v>33805</v>
      </c>
      <c r="I5" s="13">
        <v>1215</v>
      </c>
      <c r="J5" s="7">
        <v>0.04</v>
      </c>
      <c r="K5" s="14">
        <f>(I5*J5)+I5</f>
        <v>1263.5999999999999</v>
      </c>
      <c r="L5" s="13">
        <v>1260</v>
      </c>
      <c r="M5" s="13"/>
      <c r="N5" s="13"/>
      <c r="O5" s="13"/>
      <c r="P5" s="13"/>
      <c r="Q5" s="13"/>
      <c r="R5" s="15"/>
      <c r="T5" s="25">
        <v>45927</v>
      </c>
      <c r="U5" s="23">
        <v>4811</v>
      </c>
      <c r="V5" s="23"/>
      <c r="W5" s="45">
        <f>GETPIVOTDATA("Sum of DAY CUTTING",$T$4)-GETPIVOTDATA("Sum of DAY SEWING",$T$4)</f>
        <v>4811</v>
      </c>
    </row>
    <row r="6" spans="2:23" x14ac:dyDescent="0.25">
      <c r="B6" s="12">
        <v>45927</v>
      </c>
      <c r="C6" s="1" t="s">
        <v>10</v>
      </c>
      <c r="D6" s="1" t="s">
        <v>47</v>
      </c>
      <c r="E6" s="1" t="s">
        <v>46</v>
      </c>
      <c r="F6" s="13">
        <v>227</v>
      </c>
      <c r="G6" s="1" t="s">
        <v>13</v>
      </c>
      <c r="H6" s="13">
        <v>33805</v>
      </c>
      <c r="I6" s="13">
        <v>5480</v>
      </c>
      <c r="J6" s="7">
        <v>0.04</v>
      </c>
      <c r="K6" s="14">
        <f>(I6*J6)+I6</f>
        <v>5699.2</v>
      </c>
      <c r="L6" s="13">
        <v>3551</v>
      </c>
      <c r="M6" s="13"/>
      <c r="N6" s="13"/>
      <c r="O6" s="13"/>
      <c r="P6" s="13"/>
      <c r="Q6" s="13"/>
      <c r="R6" s="15"/>
      <c r="T6" s="25">
        <v>45928</v>
      </c>
      <c r="U6" s="23"/>
      <c r="V6" s="23"/>
      <c r="W6" s="46"/>
    </row>
    <row r="7" spans="2:23" x14ac:dyDescent="0.25">
      <c r="B7" s="12">
        <v>45928</v>
      </c>
      <c r="C7" s="13"/>
      <c r="D7" s="13"/>
      <c r="E7" s="13"/>
      <c r="F7" s="13"/>
      <c r="G7" s="13"/>
      <c r="H7" s="13">
        <v>33805</v>
      </c>
      <c r="I7" s="13"/>
      <c r="J7" s="13"/>
      <c r="K7" s="14">
        <f>(I7*J7)+I7</f>
        <v>0</v>
      </c>
      <c r="L7" s="13"/>
      <c r="M7" s="13"/>
      <c r="N7" s="13"/>
      <c r="O7" s="13"/>
      <c r="P7" s="13"/>
      <c r="Q7" s="13"/>
      <c r="R7" s="15"/>
      <c r="T7" s="25">
        <v>45929</v>
      </c>
      <c r="U7" s="23"/>
      <c r="V7" s="23"/>
      <c r="W7" s="46"/>
    </row>
    <row r="8" spans="2:23" x14ac:dyDescent="0.25">
      <c r="B8" s="12">
        <v>45929</v>
      </c>
      <c r="C8" s="13"/>
      <c r="D8" s="13"/>
      <c r="E8" s="13"/>
      <c r="F8" s="13"/>
      <c r="G8" s="13"/>
      <c r="H8" s="13">
        <v>33805</v>
      </c>
      <c r="I8" s="13"/>
      <c r="J8" s="13"/>
      <c r="K8" s="14">
        <f>(I8*J8)+I8</f>
        <v>0</v>
      </c>
      <c r="L8" s="13"/>
      <c r="M8" s="13"/>
      <c r="N8" s="13"/>
      <c r="O8" s="13"/>
      <c r="P8" s="13"/>
      <c r="Q8" s="13"/>
      <c r="R8" s="15"/>
      <c r="T8" s="25">
        <v>45930</v>
      </c>
      <c r="U8" s="23"/>
      <c r="V8" s="23"/>
      <c r="W8" s="47"/>
    </row>
    <row r="9" spans="2:23" ht="15.75" thickBot="1" x14ac:dyDescent="0.3">
      <c r="B9" s="12">
        <v>45930</v>
      </c>
      <c r="C9" s="13"/>
      <c r="D9" s="13"/>
      <c r="E9" s="13"/>
      <c r="F9" s="13"/>
      <c r="G9" s="13"/>
      <c r="H9" s="13">
        <v>33805</v>
      </c>
      <c r="I9" s="13"/>
      <c r="J9" s="13"/>
      <c r="K9" s="14">
        <f>(I9*J9)+I9</f>
        <v>0</v>
      </c>
      <c r="L9" s="13"/>
      <c r="M9" s="13"/>
      <c r="N9" s="13"/>
      <c r="O9" s="13"/>
      <c r="P9" s="13"/>
      <c r="Q9" s="13"/>
      <c r="R9" s="15"/>
      <c r="T9" s="25" t="s">
        <v>32</v>
      </c>
      <c r="U9" s="23">
        <v>4811</v>
      </c>
      <c r="V9" s="23"/>
      <c r="W9" s="24"/>
    </row>
    <row r="10" spans="2:23" ht="16.5" thickBot="1" x14ac:dyDescent="0.3">
      <c r="B10" s="42" t="s">
        <v>19</v>
      </c>
      <c r="C10" s="43"/>
      <c r="D10" s="43"/>
      <c r="E10" s="43"/>
      <c r="F10" s="43"/>
      <c r="G10" s="43"/>
      <c r="H10" s="43"/>
      <c r="I10" s="43"/>
      <c r="J10" s="43"/>
      <c r="K10" s="44"/>
      <c r="L10" s="16">
        <f t="shared" ref="L10:R10" si="0">SUBTOTAL(9,L5:L9)</f>
        <v>4811</v>
      </c>
      <c r="M10" s="16">
        <f t="shared" si="0"/>
        <v>0</v>
      </c>
      <c r="N10" s="16">
        <f t="shared" si="0"/>
        <v>0</v>
      </c>
      <c r="O10" s="16">
        <f t="shared" si="0"/>
        <v>0</v>
      </c>
      <c r="P10" s="16">
        <f t="shared" si="0"/>
        <v>0</v>
      </c>
      <c r="Q10" s="16">
        <f t="shared" si="0"/>
        <v>0</v>
      </c>
      <c r="R10" s="17">
        <f t="shared" si="0"/>
        <v>0</v>
      </c>
    </row>
    <row r="13" spans="2:23" ht="15.75" thickBot="1" x14ac:dyDescent="0.3"/>
    <row r="14" spans="2:23" ht="16.5" thickBot="1" x14ac:dyDescent="0.3">
      <c r="C14" s="48" t="s">
        <v>49</v>
      </c>
      <c r="D14" s="49"/>
      <c r="E14" s="50"/>
    </row>
    <row r="15" spans="2:23" x14ac:dyDescent="0.25">
      <c r="C15" s="38" t="s">
        <v>36</v>
      </c>
      <c r="D15" s="39"/>
      <c r="E15" s="20">
        <f>B5</f>
        <v>45927</v>
      </c>
    </row>
    <row r="16" spans="2:23" x14ac:dyDescent="0.25">
      <c r="C16" s="36" t="s">
        <v>37</v>
      </c>
      <c r="D16" s="37"/>
      <c r="E16" s="21"/>
    </row>
    <row r="17" spans="3:5" x14ac:dyDescent="0.25">
      <c r="C17" s="36" t="s">
        <v>38</v>
      </c>
      <c r="D17" s="37"/>
      <c r="E17" s="4"/>
    </row>
    <row r="18" spans="3:5" x14ac:dyDescent="0.25">
      <c r="C18" s="36" t="s">
        <v>39</v>
      </c>
      <c r="D18" s="37"/>
      <c r="E18" s="4">
        <f>L10</f>
        <v>4811</v>
      </c>
    </row>
    <row r="19" spans="3:5" x14ac:dyDescent="0.25">
      <c r="C19" s="36" t="s">
        <v>40</v>
      </c>
      <c r="D19" s="37"/>
      <c r="E19" s="4">
        <f>N10</f>
        <v>0</v>
      </c>
    </row>
    <row r="20" spans="3:5" x14ac:dyDescent="0.25">
      <c r="C20" s="36" t="s">
        <v>41</v>
      </c>
      <c r="D20" s="37"/>
      <c r="E20" s="4">
        <f>Q10</f>
        <v>0</v>
      </c>
    </row>
    <row r="21" spans="3:5" ht="15.75" thickBot="1" x14ac:dyDescent="0.3">
      <c r="C21" s="40" t="s">
        <v>42</v>
      </c>
      <c r="D21" s="41"/>
      <c r="E21" s="19">
        <f>R10</f>
        <v>0</v>
      </c>
    </row>
  </sheetData>
  <mergeCells count="12">
    <mergeCell ref="C15:D15"/>
    <mergeCell ref="W5:W8"/>
    <mergeCell ref="B2:R2"/>
    <mergeCell ref="B3:R3"/>
    <mergeCell ref="B10:K10"/>
    <mergeCell ref="C14:E14"/>
    <mergeCell ref="C21:D21"/>
    <mergeCell ref="C16:D16"/>
    <mergeCell ref="C17:D17"/>
    <mergeCell ref="C18:D18"/>
    <mergeCell ref="C19:D19"/>
    <mergeCell ref="C20:D20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0591-281A-4BD6-8B41-CAC4E1C16D94}">
  <sheetPr>
    <tabColor theme="4" tint="-0.249977111117893"/>
  </sheetPr>
  <dimension ref="B1:W21"/>
  <sheetViews>
    <sheetView zoomScale="90" zoomScaleNormal="90" workbookViewId="0">
      <selection activeCell="D7" sqref="D7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140625" bestFit="1" customWidth="1"/>
    <col min="21" max="21" width="20" bestFit="1" customWidth="1"/>
    <col min="22" max="22" width="19.42578125" bestFit="1" customWidth="1"/>
    <col min="23" max="23" width="12.5703125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  <c r="T4" s="22" t="s">
        <v>31</v>
      </c>
      <c r="U4" s="23" t="s">
        <v>33</v>
      </c>
      <c r="V4" s="23" t="s">
        <v>34</v>
      </c>
      <c r="W4" s="26" t="s">
        <v>35</v>
      </c>
    </row>
    <row r="5" spans="2:23" x14ac:dyDescent="0.25">
      <c r="B5" s="12">
        <v>45918</v>
      </c>
      <c r="C5" s="1" t="s">
        <v>10</v>
      </c>
      <c r="D5" s="1"/>
      <c r="E5" s="1"/>
      <c r="F5" s="1"/>
      <c r="G5" s="1"/>
      <c r="H5" s="13"/>
      <c r="I5" s="13"/>
      <c r="J5" s="7"/>
      <c r="K5" s="14">
        <f>(I5*J5)+I5</f>
        <v>0</v>
      </c>
      <c r="L5" s="13"/>
      <c r="M5" s="13"/>
      <c r="N5" s="13"/>
      <c r="O5" s="13"/>
      <c r="P5" s="13"/>
      <c r="Q5" s="13"/>
      <c r="R5" s="15"/>
      <c r="T5" s="25">
        <v>45918</v>
      </c>
      <c r="U5" s="23"/>
      <c r="V5" s="23"/>
      <c r="W5" s="51">
        <f>GETPIVOTDATA("Sum of DAY CUTTING",$T$4)-GETPIVOTDATA("Sum of DAY SEWING",$T$4)</f>
        <v>0</v>
      </c>
    </row>
    <row r="6" spans="2:23" x14ac:dyDescent="0.25">
      <c r="B6" s="12">
        <v>45919</v>
      </c>
      <c r="C6" s="13"/>
      <c r="D6" s="13"/>
      <c r="E6" s="13"/>
      <c r="F6" s="13"/>
      <c r="G6" s="13"/>
      <c r="H6" s="13"/>
      <c r="I6" s="13"/>
      <c r="J6" s="13"/>
      <c r="K6" s="14">
        <f>(I6*J6)+I6</f>
        <v>0</v>
      </c>
      <c r="L6" s="13"/>
      <c r="M6" s="13"/>
      <c r="N6" s="13"/>
      <c r="O6" s="13"/>
      <c r="P6" s="13"/>
      <c r="Q6" s="13"/>
      <c r="R6" s="15"/>
      <c r="T6" s="25">
        <v>45919</v>
      </c>
      <c r="U6" s="23"/>
      <c r="V6" s="23"/>
      <c r="W6" s="51"/>
    </row>
    <row r="7" spans="2:23" x14ac:dyDescent="0.25">
      <c r="B7" s="12">
        <v>45920</v>
      </c>
      <c r="C7" s="13"/>
      <c r="D7" s="13"/>
      <c r="E7" s="13"/>
      <c r="F7" s="13"/>
      <c r="G7" s="13"/>
      <c r="H7" s="13"/>
      <c r="I7" s="13"/>
      <c r="J7" s="13"/>
      <c r="K7" s="14">
        <f>(I7*J7)+I7</f>
        <v>0</v>
      </c>
      <c r="L7" s="13"/>
      <c r="M7" s="13"/>
      <c r="N7" s="13"/>
      <c r="O7" s="13"/>
      <c r="P7" s="13"/>
      <c r="Q7" s="13"/>
      <c r="R7" s="15"/>
      <c r="T7" s="25">
        <v>45920</v>
      </c>
      <c r="U7" s="23"/>
      <c r="V7" s="23"/>
      <c r="W7" s="51"/>
    </row>
    <row r="8" spans="2:23" x14ac:dyDescent="0.25">
      <c r="B8" s="12">
        <v>45921</v>
      </c>
      <c r="C8" s="13"/>
      <c r="D8" s="13"/>
      <c r="E8" s="13"/>
      <c r="F8" s="13"/>
      <c r="G8" s="13"/>
      <c r="H8" s="13"/>
      <c r="I8" s="13"/>
      <c r="J8" s="13"/>
      <c r="K8" s="14">
        <f>(I8*J8)+I8</f>
        <v>0</v>
      </c>
      <c r="L8" s="13"/>
      <c r="M8" s="13"/>
      <c r="N8" s="13"/>
      <c r="O8" s="13"/>
      <c r="P8" s="13"/>
      <c r="Q8" s="13"/>
      <c r="R8" s="15"/>
      <c r="T8" s="25">
        <v>45921</v>
      </c>
      <c r="U8" s="23"/>
      <c r="V8" s="23"/>
      <c r="W8" s="51"/>
    </row>
    <row r="9" spans="2:23" ht="15.75" thickBot="1" x14ac:dyDescent="0.3">
      <c r="B9" s="12">
        <v>45922</v>
      </c>
      <c r="C9" s="13"/>
      <c r="D9" s="13"/>
      <c r="E9" s="13"/>
      <c r="F9" s="13"/>
      <c r="G9" s="13"/>
      <c r="H9" s="13"/>
      <c r="I9" s="13"/>
      <c r="J9" s="13"/>
      <c r="K9" s="14">
        <f>(I9*J9)+I9</f>
        <v>0</v>
      </c>
      <c r="L9" s="13"/>
      <c r="M9" s="13"/>
      <c r="N9" s="13"/>
      <c r="O9" s="13"/>
      <c r="P9" s="13"/>
      <c r="Q9" s="13"/>
      <c r="R9" s="15"/>
      <c r="T9" s="25">
        <v>45922</v>
      </c>
      <c r="U9" s="23"/>
      <c r="V9" s="23"/>
      <c r="W9" s="51"/>
    </row>
    <row r="10" spans="2:23" ht="16.5" thickBot="1" x14ac:dyDescent="0.3">
      <c r="B10" s="42" t="s">
        <v>19</v>
      </c>
      <c r="C10" s="43"/>
      <c r="D10" s="43"/>
      <c r="E10" s="43"/>
      <c r="F10" s="43"/>
      <c r="G10" s="43"/>
      <c r="H10" s="43"/>
      <c r="I10" s="43"/>
      <c r="J10" s="43"/>
      <c r="K10" s="44"/>
      <c r="L10" s="16">
        <f t="shared" ref="L10:R10" si="0">SUBTOTAL(9,L5:L9)</f>
        <v>0</v>
      </c>
      <c r="M10" s="16">
        <f t="shared" si="0"/>
        <v>0</v>
      </c>
      <c r="N10" s="16">
        <f t="shared" si="0"/>
        <v>0</v>
      </c>
      <c r="O10" s="16">
        <f t="shared" si="0"/>
        <v>0</v>
      </c>
      <c r="P10" s="16">
        <f t="shared" si="0"/>
        <v>0</v>
      </c>
      <c r="Q10" s="16">
        <f t="shared" si="0"/>
        <v>0</v>
      </c>
      <c r="R10" s="17">
        <f t="shared" si="0"/>
        <v>0</v>
      </c>
      <c r="T10" s="25" t="s">
        <v>32</v>
      </c>
      <c r="U10" s="23"/>
      <c r="V10" s="23"/>
      <c r="W10" s="24"/>
    </row>
    <row r="13" spans="2:23" ht="15.75" thickBot="1" x14ac:dyDescent="0.3"/>
    <row r="14" spans="2:23" ht="16.5" thickBot="1" x14ac:dyDescent="0.3">
      <c r="C14" s="48" t="s">
        <v>50</v>
      </c>
      <c r="D14" s="49"/>
      <c r="E14" s="50"/>
    </row>
    <row r="15" spans="2:23" x14ac:dyDescent="0.25">
      <c r="C15" s="38" t="s">
        <v>36</v>
      </c>
      <c r="D15" s="39"/>
      <c r="E15" s="20">
        <f>B5</f>
        <v>45918</v>
      </c>
    </row>
    <row r="16" spans="2:23" x14ac:dyDescent="0.25">
      <c r="C16" s="36" t="s">
        <v>37</v>
      </c>
      <c r="D16" s="37"/>
      <c r="E16" s="21"/>
    </row>
    <row r="17" spans="3:5" x14ac:dyDescent="0.25">
      <c r="C17" s="36" t="s">
        <v>38</v>
      </c>
      <c r="D17" s="37"/>
      <c r="E17" s="4"/>
    </row>
    <row r="18" spans="3:5" x14ac:dyDescent="0.25">
      <c r="C18" s="36" t="s">
        <v>39</v>
      </c>
      <c r="D18" s="37"/>
      <c r="E18" s="4">
        <f>L10</f>
        <v>0</v>
      </c>
    </row>
    <row r="19" spans="3:5" x14ac:dyDescent="0.25">
      <c r="C19" s="36" t="s">
        <v>40</v>
      </c>
      <c r="D19" s="37"/>
      <c r="E19" s="4">
        <f>N10</f>
        <v>0</v>
      </c>
    </row>
    <row r="20" spans="3:5" x14ac:dyDescent="0.25">
      <c r="C20" s="36" t="s">
        <v>41</v>
      </c>
      <c r="D20" s="37"/>
      <c r="E20" s="4">
        <f>Q10</f>
        <v>0</v>
      </c>
    </row>
    <row r="21" spans="3:5" ht="15.75" thickBot="1" x14ac:dyDescent="0.3">
      <c r="C21" s="40" t="s">
        <v>42</v>
      </c>
      <c r="D21" s="41"/>
      <c r="E21" s="19">
        <f>R10</f>
        <v>0</v>
      </c>
    </row>
  </sheetData>
  <mergeCells count="12">
    <mergeCell ref="B2:R2"/>
    <mergeCell ref="B3:R3"/>
    <mergeCell ref="B10:K10"/>
    <mergeCell ref="C14:E14"/>
    <mergeCell ref="C15:D15"/>
    <mergeCell ref="C21:D21"/>
    <mergeCell ref="W5:W9"/>
    <mergeCell ref="C16:D16"/>
    <mergeCell ref="C17:D17"/>
    <mergeCell ref="C18:D18"/>
    <mergeCell ref="C19:D19"/>
    <mergeCell ref="C20:D20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E2BE-351C-4444-B1CA-379CE7B709F8}">
  <sheetPr>
    <tabColor theme="4" tint="-0.249977111117893"/>
  </sheetPr>
  <dimension ref="B1:W21"/>
  <sheetViews>
    <sheetView zoomScale="90" zoomScaleNormal="90" workbookViewId="0">
      <selection activeCell="D7" sqref="D7"/>
    </sheetView>
  </sheetViews>
  <sheetFormatPr defaultRowHeight="15" x14ac:dyDescent="0.25"/>
  <cols>
    <col min="1" max="1" width="2" customWidth="1"/>
    <col min="2" max="2" width="10.140625" customWidth="1"/>
    <col min="3" max="3" width="10.42578125" customWidth="1"/>
    <col min="4" max="4" width="9.7109375" customWidth="1"/>
    <col min="5" max="5" width="12.140625" customWidth="1"/>
    <col min="6" max="6" width="7.5703125" customWidth="1"/>
    <col min="7" max="7" width="12.42578125" customWidth="1"/>
    <col min="8" max="9" width="11.5703125" customWidth="1"/>
    <col min="10" max="10" width="9.28515625" customWidth="1"/>
    <col min="11" max="11" width="9.5703125" customWidth="1"/>
    <col min="12" max="12" width="13.28515625" customWidth="1"/>
    <col min="13" max="13" width="11.28515625" customWidth="1"/>
    <col min="14" max="14" width="12.7109375" customWidth="1"/>
    <col min="15" max="15" width="11.85546875" customWidth="1"/>
    <col min="16" max="16" width="11" customWidth="1"/>
    <col min="17" max="17" width="9" customWidth="1"/>
    <col min="20" max="20" width="13.140625" bestFit="1" customWidth="1"/>
    <col min="21" max="21" width="20" bestFit="1" customWidth="1"/>
    <col min="22" max="22" width="19.42578125" bestFit="1" customWidth="1"/>
    <col min="23" max="23" width="12.140625" customWidth="1"/>
  </cols>
  <sheetData>
    <row r="1" spans="2:23" ht="12" customHeight="1" thickBot="1" x14ac:dyDescent="0.3"/>
    <row r="2" spans="2:23" ht="22.5" customHeight="1" x14ac:dyDescent="0.2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23" ht="18.75" thickBot="1" x14ac:dyDescent="0.3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23" ht="15.75" thickBot="1" x14ac:dyDescent="0.3">
      <c r="B4" s="9" t="s">
        <v>14</v>
      </c>
      <c r="C4" s="10" t="s">
        <v>1</v>
      </c>
      <c r="D4" s="10" t="s">
        <v>3</v>
      </c>
      <c r="E4" s="10" t="s">
        <v>2</v>
      </c>
      <c r="F4" s="10" t="s">
        <v>4</v>
      </c>
      <c r="G4" s="10" t="s">
        <v>5</v>
      </c>
      <c r="H4" s="10" t="s">
        <v>29</v>
      </c>
      <c r="I4" s="10" t="s">
        <v>6</v>
      </c>
      <c r="J4" s="10" t="s">
        <v>30</v>
      </c>
      <c r="K4" s="10" t="s">
        <v>9</v>
      </c>
      <c r="L4" s="10" t="s">
        <v>15</v>
      </c>
      <c r="M4" s="10" t="s">
        <v>16</v>
      </c>
      <c r="N4" s="10" t="s">
        <v>17</v>
      </c>
      <c r="O4" s="10" t="s">
        <v>7</v>
      </c>
      <c r="P4" s="10" t="s">
        <v>8</v>
      </c>
      <c r="Q4" s="10" t="s">
        <v>21</v>
      </c>
      <c r="R4" s="11" t="s">
        <v>20</v>
      </c>
      <c r="T4" s="22" t="s">
        <v>31</v>
      </c>
      <c r="U4" s="23" t="s">
        <v>33</v>
      </c>
      <c r="V4" s="23" t="s">
        <v>34</v>
      </c>
      <c r="W4" s="26" t="s">
        <v>35</v>
      </c>
    </row>
    <row r="5" spans="2:23" x14ac:dyDescent="0.25">
      <c r="B5" s="12">
        <v>45918</v>
      </c>
      <c r="C5" s="1" t="s">
        <v>10</v>
      </c>
      <c r="D5" s="1"/>
      <c r="E5" s="1"/>
      <c r="F5" s="1"/>
      <c r="G5" s="1"/>
      <c r="H5" s="13"/>
      <c r="I5" s="13"/>
      <c r="J5" s="7"/>
      <c r="K5" s="14">
        <f>(I5*J5)+I5</f>
        <v>0</v>
      </c>
      <c r="L5" s="13"/>
      <c r="M5" s="13"/>
      <c r="N5" s="13"/>
      <c r="O5" s="13"/>
      <c r="P5" s="13"/>
      <c r="Q5" s="13"/>
      <c r="R5" s="15"/>
      <c r="T5" s="25">
        <v>45918</v>
      </c>
      <c r="U5" s="23"/>
      <c r="V5" s="23"/>
      <c r="W5" s="51">
        <f>GETPIVOTDATA("Sum of DAY CUTTING",$T$4)-GETPIVOTDATA("Sum of DAY SEWING",$T$4)</f>
        <v>0</v>
      </c>
    </row>
    <row r="6" spans="2:23" x14ac:dyDescent="0.25">
      <c r="B6" s="12">
        <v>45919</v>
      </c>
      <c r="C6" s="13"/>
      <c r="D6" s="13"/>
      <c r="E6" s="13"/>
      <c r="F6" s="13"/>
      <c r="G6" s="13"/>
      <c r="H6" s="13"/>
      <c r="I6" s="13"/>
      <c r="J6" s="13"/>
      <c r="K6" s="14">
        <f>(I6*J6)+I6</f>
        <v>0</v>
      </c>
      <c r="L6" s="13"/>
      <c r="M6" s="13"/>
      <c r="N6" s="13"/>
      <c r="O6" s="13"/>
      <c r="P6" s="13"/>
      <c r="Q6" s="13"/>
      <c r="R6" s="15"/>
      <c r="T6" s="25">
        <v>45919</v>
      </c>
      <c r="U6" s="23"/>
      <c r="V6" s="23"/>
      <c r="W6" s="51"/>
    </row>
    <row r="7" spans="2:23" x14ac:dyDescent="0.25">
      <c r="B7" s="12">
        <v>45920</v>
      </c>
      <c r="C7" s="13"/>
      <c r="D7" s="13"/>
      <c r="E7" s="13"/>
      <c r="F7" s="13"/>
      <c r="G7" s="13"/>
      <c r="H7" s="13"/>
      <c r="I7" s="13"/>
      <c r="J7" s="13"/>
      <c r="K7" s="14">
        <f>(I7*J7)+I7</f>
        <v>0</v>
      </c>
      <c r="L7" s="13"/>
      <c r="M7" s="13"/>
      <c r="N7" s="13"/>
      <c r="O7" s="13"/>
      <c r="P7" s="13"/>
      <c r="Q7" s="13"/>
      <c r="R7" s="15"/>
      <c r="T7" s="25">
        <v>45920</v>
      </c>
      <c r="U7" s="23"/>
      <c r="V7" s="23"/>
      <c r="W7" s="51"/>
    </row>
    <row r="8" spans="2:23" x14ac:dyDescent="0.25">
      <c r="B8" s="12">
        <v>45921</v>
      </c>
      <c r="C8" s="13"/>
      <c r="D8" s="13"/>
      <c r="E8" s="13"/>
      <c r="F8" s="13"/>
      <c r="G8" s="13"/>
      <c r="H8" s="13"/>
      <c r="I8" s="13"/>
      <c r="J8" s="13"/>
      <c r="K8" s="14">
        <f>(I8*J8)+I8</f>
        <v>0</v>
      </c>
      <c r="L8" s="13"/>
      <c r="M8" s="13"/>
      <c r="N8" s="13"/>
      <c r="O8" s="13"/>
      <c r="P8" s="13"/>
      <c r="Q8" s="13"/>
      <c r="R8" s="15"/>
      <c r="T8" s="25">
        <v>45921</v>
      </c>
      <c r="U8" s="23"/>
      <c r="V8" s="23"/>
      <c r="W8" s="51"/>
    </row>
    <row r="9" spans="2:23" ht="15.75" thickBot="1" x14ac:dyDescent="0.3">
      <c r="B9" s="12">
        <v>45922</v>
      </c>
      <c r="C9" s="13"/>
      <c r="D9" s="13"/>
      <c r="E9" s="13"/>
      <c r="F9" s="13"/>
      <c r="G9" s="13"/>
      <c r="H9" s="13"/>
      <c r="I9" s="13"/>
      <c r="J9" s="13"/>
      <c r="K9" s="14">
        <f>(I9*J9)+I9</f>
        <v>0</v>
      </c>
      <c r="L9" s="13"/>
      <c r="M9" s="13"/>
      <c r="N9" s="13"/>
      <c r="O9" s="13"/>
      <c r="P9" s="13"/>
      <c r="Q9" s="13"/>
      <c r="R9" s="15"/>
      <c r="T9" s="25">
        <v>45922</v>
      </c>
      <c r="U9" s="23"/>
      <c r="V9" s="23"/>
      <c r="W9" s="51"/>
    </row>
    <row r="10" spans="2:23" ht="16.5" thickBot="1" x14ac:dyDescent="0.3">
      <c r="B10" s="42" t="s">
        <v>19</v>
      </c>
      <c r="C10" s="43"/>
      <c r="D10" s="43"/>
      <c r="E10" s="43"/>
      <c r="F10" s="43"/>
      <c r="G10" s="43"/>
      <c r="H10" s="43"/>
      <c r="I10" s="43"/>
      <c r="J10" s="43"/>
      <c r="K10" s="44"/>
      <c r="L10" s="16">
        <f t="shared" ref="L10:R10" si="0">SUBTOTAL(9,L5:L9)</f>
        <v>0</v>
      </c>
      <c r="M10" s="16">
        <f t="shared" si="0"/>
        <v>0</v>
      </c>
      <c r="N10" s="16">
        <f t="shared" si="0"/>
        <v>0</v>
      </c>
      <c r="O10" s="16">
        <f t="shared" si="0"/>
        <v>0</v>
      </c>
      <c r="P10" s="16">
        <f t="shared" si="0"/>
        <v>0</v>
      </c>
      <c r="Q10" s="16">
        <f t="shared" si="0"/>
        <v>0</v>
      </c>
      <c r="R10" s="17">
        <f t="shared" si="0"/>
        <v>0</v>
      </c>
      <c r="T10" s="25" t="s">
        <v>32</v>
      </c>
      <c r="U10" s="23"/>
      <c r="V10" s="23"/>
      <c r="W10" s="24"/>
    </row>
    <row r="13" spans="2:23" ht="15.75" thickBot="1" x14ac:dyDescent="0.3"/>
    <row r="14" spans="2:23" ht="16.5" thickBot="1" x14ac:dyDescent="0.3">
      <c r="C14" s="48" t="s">
        <v>50</v>
      </c>
      <c r="D14" s="49"/>
      <c r="E14" s="50"/>
    </row>
    <row r="15" spans="2:23" x14ac:dyDescent="0.25">
      <c r="C15" s="38" t="s">
        <v>36</v>
      </c>
      <c r="D15" s="39"/>
      <c r="E15" s="20">
        <f>B5</f>
        <v>45918</v>
      </c>
    </row>
    <row r="16" spans="2:23" x14ac:dyDescent="0.25">
      <c r="C16" s="36" t="s">
        <v>37</v>
      </c>
      <c r="D16" s="37"/>
      <c r="E16" s="21"/>
    </row>
    <row r="17" spans="3:5" x14ac:dyDescent="0.25">
      <c r="C17" s="36" t="s">
        <v>38</v>
      </c>
      <c r="D17" s="37"/>
      <c r="E17" s="4"/>
    </row>
    <row r="18" spans="3:5" x14ac:dyDescent="0.25">
      <c r="C18" s="36" t="s">
        <v>39</v>
      </c>
      <c r="D18" s="37"/>
      <c r="E18" s="4">
        <f>L10</f>
        <v>0</v>
      </c>
    </row>
    <row r="19" spans="3:5" x14ac:dyDescent="0.25">
      <c r="C19" s="36" t="s">
        <v>40</v>
      </c>
      <c r="D19" s="37"/>
      <c r="E19" s="4">
        <f>N10</f>
        <v>0</v>
      </c>
    </row>
    <row r="20" spans="3:5" x14ac:dyDescent="0.25">
      <c r="C20" s="36" t="s">
        <v>41</v>
      </c>
      <c r="D20" s="37"/>
      <c r="E20" s="4">
        <f>Q10</f>
        <v>0</v>
      </c>
    </row>
    <row r="21" spans="3:5" ht="15.75" thickBot="1" x14ac:dyDescent="0.3">
      <c r="C21" s="40" t="s">
        <v>42</v>
      </c>
      <c r="D21" s="41"/>
      <c r="E21" s="19">
        <f>R10</f>
        <v>0</v>
      </c>
    </row>
  </sheetData>
  <mergeCells count="12">
    <mergeCell ref="B2:R2"/>
    <mergeCell ref="B3:R3"/>
    <mergeCell ref="B10:K10"/>
    <mergeCell ref="C14:E14"/>
    <mergeCell ref="C15:D15"/>
    <mergeCell ref="C21:D21"/>
    <mergeCell ref="W5:W9"/>
    <mergeCell ref="C16:D16"/>
    <mergeCell ref="C17:D17"/>
    <mergeCell ref="C18:D18"/>
    <mergeCell ref="C19:D19"/>
    <mergeCell ref="C20:D20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242_S26</vt:lpstr>
      <vt:lpstr>207_S26</vt:lpstr>
      <vt:lpstr>530_S26</vt:lpstr>
      <vt:lpstr>202_S26</vt:lpstr>
      <vt:lpstr>512_S26</vt:lpstr>
      <vt:lpstr>522_S26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NGIL</dc:creator>
  <cp:lastModifiedBy>Md Naiem</cp:lastModifiedBy>
  <dcterms:created xsi:type="dcterms:W3CDTF">2015-06-05T18:17:20Z</dcterms:created>
  <dcterms:modified xsi:type="dcterms:W3CDTF">2025-09-28T09:37:58Z</dcterms:modified>
</cp:coreProperties>
</file>